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628"/>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OK\elec\EIaE\"/>
    </mc:Choice>
  </mc:AlternateContent>
  <xr:revisionPtr revIDLastSave="0" documentId="8_{DE85BF4F-C581-4DCA-A112-219114C21594}" xr6:coauthVersionLast="47" xr6:coauthVersionMax="47" xr10:uidLastSave="{00000000-0000-0000-0000-000000000000}"/>
  <bookViews>
    <workbookView xWindow="-90" yWindow="-90" windowWidth="19380" windowHeight="10260" firstSheet="24" activeTab="24" xr2:uid="{1839E201-C116-499E-ABC2-355C9EB0B780}"/>
  </bookViews>
  <sheets>
    <sheet name="About" sheetId="1" r:id="rId1"/>
    <sheet name="Table 7_Wholesale prices" sheetId="38"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state specific adjustments" sheetId="39" r:id="rId25"/>
    <sheet name="Imports_new" sheetId="28" r:id="rId26"/>
    <sheet name="exports" sheetId="20" r:id="rId27"/>
    <sheet name="EIaE-BIE" sheetId="3" r:id="rId28"/>
    <sheet name="EIaE-BEE" sheetId="5" r:id="rId29"/>
    <sheet name="EIaE-IEP" sheetId="9" r:id="rId30"/>
    <sheet name="EIaE-BEEP" sheetId="10" r:id="rId31"/>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F22" i="38" l="1"/>
  <c r="D19" i="38"/>
  <c r="E19" i="38"/>
  <c r="F19" i="38"/>
  <c r="D20" i="38"/>
  <c r="E20" i="38"/>
  <c r="F20" i="38"/>
  <c r="D21" i="38"/>
  <c r="E21" i="38"/>
  <c r="F21" i="38"/>
  <c r="D22" i="38"/>
  <c r="E22" i="38"/>
  <c r="D23" i="38"/>
  <c r="E23" i="38"/>
  <c r="F23" i="38"/>
  <c r="D24" i="38"/>
  <c r="E24" i="38"/>
  <c r="F24" i="38"/>
  <c r="D25" i="38"/>
  <c r="E25" i="38"/>
  <c r="F25" i="38"/>
  <c r="D26" i="38"/>
  <c r="E26" i="38"/>
  <c r="F26" i="38"/>
  <c r="D27" i="38"/>
  <c r="E27" i="38"/>
  <c r="F27" i="38"/>
  <c r="D28" i="38"/>
  <c r="E28" i="38"/>
  <c r="F28" i="38"/>
  <c r="D29" i="38"/>
  <c r="E29" i="38"/>
  <c r="F29" i="38"/>
  <c r="D30" i="38"/>
  <c r="E30" i="38"/>
  <c r="F30" i="38"/>
  <c r="D31" i="38"/>
  <c r="E31" i="38"/>
  <c r="F31" i="38"/>
  <c r="D32" i="38"/>
  <c r="E32" i="38"/>
  <c r="F32" i="38"/>
  <c r="D33" i="38"/>
  <c r="E33" i="38"/>
  <c r="F33" i="38"/>
  <c r="D34" i="38"/>
  <c r="E34" i="38"/>
  <c r="F34" i="38"/>
  <c r="D35" i="38"/>
  <c r="E35" i="38"/>
  <c r="F35" i="38"/>
  <c r="D36" i="38"/>
  <c r="E36" i="38"/>
  <c r="F36" i="38"/>
  <c r="D37" i="38"/>
  <c r="E37" i="38"/>
  <c r="F37" i="38"/>
  <c r="D38" i="38"/>
  <c r="E38" i="38"/>
  <c r="F38" i="38"/>
  <c r="D39" i="38"/>
  <c r="E39" i="38"/>
  <c r="F39" i="38"/>
  <c r="D40" i="38"/>
  <c r="E40" i="38"/>
  <c r="F40" i="38"/>
  <c r="D41" i="38"/>
  <c r="E41" i="38"/>
  <c r="F41" i="38"/>
  <c r="D42" i="38"/>
  <c r="E42" i="38"/>
  <c r="F42" i="38"/>
  <c r="D43" i="38"/>
  <c r="E43" i="38"/>
  <c r="F43" i="38"/>
  <c r="D44" i="38"/>
  <c r="E44" i="38"/>
  <c r="F44" i="38"/>
  <c r="D45" i="38"/>
  <c r="E45" i="38"/>
  <c r="F45" i="38"/>
  <c r="D46" i="38"/>
  <c r="E46" i="38"/>
  <c r="F46" i="38"/>
  <c r="D47" i="38"/>
  <c r="E47" i="38"/>
  <c r="F47" i="38"/>
  <c r="D48" i="38"/>
  <c r="E48" i="38"/>
  <c r="F48" i="38"/>
  <c r="D49" i="38"/>
  <c r="E49" i="38"/>
  <c r="F49" i="38"/>
  <c r="D50" i="38"/>
  <c r="E50" i="38"/>
  <c r="F50" i="38"/>
  <c r="D51" i="38"/>
  <c r="E51" i="38"/>
  <c r="F51" i="38"/>
  <c r="D52" i="38"/>
  <c r="E52" i="38"/>
  <c r="F52" i="38"/>
  <c r="D53" i="38"/>
  <c r="E53" i="38"/>
  <c r="F53" i="38"/>
  <c r="D54" i="38"/>
  <c r="E54" i="38"/>
  <c r="F54" i="38"/>
  <c r="D55" i="38"/>
  <c r="E55" i="38"/>
  <c r="F55" i="38"/>
  <c r="D56" i="38"/>
  <c r="E56" i="38"/>
  <c r="F56" i="38"/>
  <c r="D57" i="38"/>
  <c r="E57" i="38"/>
  <c r="F57" i="38"/>
  <c r="D58" i="38"/>
  <c r="E58" i="38"/>
  <c r="F58" i="38"/>
  <c r="D59" i="38"/>
  <c r="E59" i="38"/>
  <c r="F59" i="38"/>
  <c r="D60" i="38"/>
  <c r="E60" i="38"/>
  <c r="F60" i="38"/>
  <c r="D61" i="38"/>
  <c r="E61" i="38"/>
  <c r="F61" i="38"/>
  <c r="D62" i="38"/>
  <c r="E62" i="38"/>
  <c r="F62" i="38"/>
  <c r="D63" i="38"/>
  <c r="E63" i="38"/>
  <c r="F63" i="38"/>
  <c r="D64" i="38"/>
  <c r="E64" i="38"/>
  <c r="F64" i="38"/>
  <c r="D65" i="38"/>
  <c r="E65" i="38"/>
  <c r="F65" i="38"/>
  <c r="F18" i="38"/>
  <c r="E18" i="38"/>
  <c r="D18" i="38"/>
  <c r="H13" i="38"/>
  <c r="G3" i="38"/>
  <c r="H3" i="38"/>
  <c r="G4" i="38"/>
  <c r="H4" i="38"/>
  <c r="G5" i="38"/>
  <c r="H5" i="38"/>
  <c r="G6" i="38"/>
  <c r="H6" i="38"/>
  <c r="G7" i="38"/>
  <c r="H7" i="38"/>
  <c r="G8" i="38"/>
  <c r="H8" i="38"/>
  <c r="G9" i="38"/>
  <c r="H9" i="38"/>
  <c r="G10" i="38"/>
  <c r="H10" i="38"/>
  <c r="G11" i="38"/>
  <c r="H11" i="38"/>
  <c r="G12" i="38"/>
  <c r="H12" i="38"/>
  <c r="G13" i="38"/>
  <c r="F4" i="38"/>
  <c r="F5" i="38"/>
  <c r="F6" i="38"/>
  <c r="F7" i="38"/>
  <c r="F8" i="38"/>
  <c r="F9" i="38"/>
  <c r="F10" i="38"/>
  <c r="F11" i="38"/>
  <c r="F12" i="38"/>
  <c r="F13" i="38"/>
  <c r="F3" i="38"/>
  <c r="O38" i="34" l="1"/>
  <c r="N6" i="34"/>
  <c r="N7" i="34"/>
  <c r="N8" i="34"/>
  <c r="N9" i="34"/>
  <c r="N10" i="34"/>
  <c r="N11" i="34"/>
  <c r="N12" i="34"/>
  <c r="N13" i="34"/>
  <c r="N14" i="34"/>
  <c r="N15" i="34"/>
  <c r="N16" i="34"/>
  <c r="N17" i="34"/>
  <c r="N18" i="34"/>
  <c r="N19" i="34"/>
  <c r="N20" i="34"/>
  <c r="N21" i="34"/>
  <c r="N22" i="34"/>
  <c r="N23" i="34"/>
  <c r="N24" i="34"/>
  <c r="N25" i="34"/>
  <c r="N26" i="34"/>
  <c r="N27" i="34"/>
  <c r="N28" i="34"/>
  <c r="N29" i="34"/>
  <c r="N30" i="34"/>
  <c r="N31" i="34"/>
  <c r="N32" i="34"/>
  <c r="N33" i="34"/>
  <c r="N34" i="34"/>
  <c r="N35" i="34"/>
  <c r="N36" i="34"/>
  <c r="N37" i="34"/>
  <c r="N38" i="34"/>
  <c r="N39" i="34"/>
  <c r="N40" i="34"/>
  <c r="N41" i="34"/>
  <c r="N42" i="34"/>
  <c r="N43" i="34"/>
  <c r="N44" i="34"/>
  <c r="N45" i="34"/>
  <c r="N46" i="34"/>
  <c r="N47" i="34"/>
  <c r="N48" i="34"/>
  <c r="N49" i="34"/>
  <c r="N50" i="34"/>
  <c r="N51" i="34"/>
  <c r="N52" i="34"/>
  <c r="N53" i="34"/>
  <c r="N54" i="34"/>
  <c r="N5" i="34"/>
  <c r="A6" i="34"/>
  <c r="G6" i="34" s="1"/>
  <c r="O6" i="34" s="1"/>
  <c r="A7" i="34"/>
  <c r="G7" i="34" s="1"/>
  <c r="O7" i="34" s="1"/>
  <c r="A8" i="34"/>
  <c r="F8" i="34" s="1"/>
  <c r="A9" i="34"/>
  <c r="F9" i="34" s="1"/>
  <c r="A10" i="34"/>
  <c r="G10" i="34" s="1"/>
  <c r="O10" i="34" s="1"/>
  <c r="A11" i="34"/>
  <c r="G11" i="34" s="1"/>
  <c r="O11" i="34" s="1"/>
  <c r="A12" i="34"/>
  <c r="G12" i="34" s="1"/>
  <c r="O12" i="34" s="1"/>
  <c r="A13" i="34"/>
  <c r="G13" i="34" s="1"/>
  <c r="O13" i="34" s="1"/>
  <c r="A14" i="34"/>
  <c r="G14" i="34" s="1"/>
  <c r="O14" i="34" s="1"/>
  <c r="A15" i="34"/>
  <c r="G15" i="34" s="1"/>
  <c r="O15" i="34" s="1"/>
  <c r="A16" i="34"/>
  <c r="F16" i="34" s="1"/>
  <c r="A17" i="34"/>
  <c r="F17" i="34" s="1"/>
  <c r="A18" i="34"/>
  <c r="G18" i="34" s="1"/>
  <c r="O18" i="34" s="1"/>
  <c r="A19" i="34"/>
  <c r="G19" i="34" s="1"/>
  <c r="O19" i="34" s="1"/>
  <c r="A20" i="34"/>
  <c r="G20" i="34" s="1"/>
  <c r="O20" i="34" s="1"/>
  <c r="A21" i="34"/>
  <c r="G21" i="34" s="1"/>
  <c r="O21" i="34" s="1"/>
  <c r="A22" i="34"/>
  <c r="G22" i="34" s="1"/>
  <c r="O22" i="34" s="1"/>
  <c r="A23" i="34"/>
  <c r="G23" i="34" s="1"/>
  <c r="O23" i="34" s="1"/>
  <c r="A24" i="34"/>
  <c r="F24" i="34" s="1"/>
  <c r="A25" i="34"/>
  <c r="F25" i="34" s="1"/>
  <c r="A26" i="34"/>
  <c r="G26" i="34" s="1"/>
  <c r="O26" i="34" s="1"/>
  <c r="A27" i="34"/>
  <c r="G27" i="34" s="1"/>
  <c r="O27" i="34" s="1"/>
  <c r="A28" i="34"/>
  <c r="G28" i="34" s="1"/>
  <c r="O28" i="34" s="1"/>
  <c r="A29" i="34"/>
  <c r="G29" i="34" s="1"/>
  <c r="O29" i="34" s="1"/>
  <c r="A30" i="34"/>
  <c r="G30" i="34" s="1"/>
  <c r="O30" i="34" s="1"/>
  <c r="A31" i="34"/>
  <c r="G31" i="34" s="1"/>
  <c r="O31" i="34" s="1"/>
  <c r="A32" i="34"/>
  <c r="F32" i="34" s="1"/>
  <c r="A33" i="34"/>
  <c r="F33" i="34" s="1"/>
  <c r="A34" i="34"/>
  <c r="G34" i="34" s="1"/>
  <c r="O34" i="34" s="1"/>
  <c r="A35" i="34"/>
  <c r="G35" i="34" s="1"/>
  <c r="O35" i="34" s="1"/>
  <c r="A36" i="34"/>
  <c r="G36" i="34" s="1"/>
  <c r="O36" i="34" s="1"/>
  <c r="A37" i="34"/>
  <c r="G37" i="34" s="1"/>
  <c r="O37" i="34" s="1"/>
  <c r="A38" i="34"/>
  <c r="G38" i="34" s="1"/>
  <c r="A39" i="34"/>
  <c r="G39" i="34" s="1"/>
  <c r="O39" i="34" s="1"/>
  <c r="A40" i="34"/>
  <c r="F40" i="34" s="1"/>
  <c r="A41" i="34"/>
  <c r="F41" i="34" s="1"/>
  <c r="A42" i="34"/>
  <c r="G42" i="34" s="1"/>
  <c r="O42" i="34" s="1"/>
  <c r="A43" i="34"/>
  <c r="G43" i="34" s="1"/>
  <c r="O43" i="34" s="1"/>
  <c r="A44" i="34"/>
  <c r="G44" i="34" s="1"/>
  <c r="O44" i="34" s="1"/>
  <c r="A45" i="34"/>
  <c r="G45" i="34" s="1"/>
  <c r="O45" i="34" s="1"/>
  <c r="A46" i="34"/>
  <c r="G46" i="34" s="1"/>
  <c r="O46" i="34" s="1"/>
  <c r="A47" i="34"/>
  <c r="G47" i="34" s="1"/>
  <c r="O47" i="34" s="1"/>
  <c r="A48" i="34"/>
  <c r="F48" i="34" s="1"/>
  <c r="A49" i="34"/>
  <c r="F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F47" i="34"/>
  <c r="F39" i="34"/>
  <c r="F31" i="34"/>
  <c r="F23" i="34"/>
  <c r="F15" i="34"/>
  <c r="F7" i="34"/>
  <c r="G49" i="34"/>
  <c r="O49" i="34" s="1"/>
  <c r="G41" i="34"/>
  <c r="O41" i="34" s="1"/>
  <c r="G33" i="34"/>
  <c r="O33" i="34" s="1"/>
  <c r="G25" i="34"/>
  <c r="O25" i="34" s="1"/>
  <c r="G17" i="34"/>
  <c r="O17" i="34" s="1"/>
  <c r="G9" i="34"/>
  <c r="F54" i="34"/>
  <c r="F46" i="34"/>
  <c r="F38" i="34"/>
  <c r="F30" i="34"/>
  <c r="F22" i="34"/>
  <c r="F14" i="34"/>
  <c r="F6" i="34"/>
  <c r="G48" i="34"/>
  <c r="O48" i="34" s="1"/>
  <c r="G40" i="34"/>
  <c r="O40" i="34" s="1"/>
  <c r="G32" i="34"/>
  <c r="O32" i="34" s="1"/>
  <c r="G24" i="34"/>
  <c r="O24" i="34" s="1"/>
  <c r="G16" i="34"/>
  <c r="O16" i="34" s="1"/>
  <c r="G8" i="34"/>
  <c r="O8" i="34" s="1"/>
  <c r="F53" i="34"/>
  <c r="F45" i="34"/>
  <c r="F37" i="34"/>
  <c r="F29" i="34"/>
  <c r="F21" i="34"/>
  <c r="F13" i="34"/>
  <c r="F52" i="34"/>
  <c r="F44" i="34"/>
  <c r="F36" i="34"/>
  <c r="F28" i="34"/>
  <c r="F20" i="34"/>
  <c r="F12" i="34"/>
  <c r="F51" i="34"/>
  <c r="F43" i="34"/>
  <c r="F35" i="34"/>
  <c r="F27" i="34"/>
  <c r="F19" i="34"/>
  <c r="F11" i="34"/>
  <c r="F50" i="34"/>
  <c r="F42" i="34"/>
  <c r="F34" i="34"/>
  <c r="F26" i="34"/>
  <c r="F18" i="34"/>
  <c r="F10" i="34"/>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47"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G2" i="10" l="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10"/>
  <c r="E2" i="10"/>
  <c r="D2" i="10" s="1"/>
  <c r="C2" i="10" s="1"/>
  <c r="B2" i="10" s="1"/>
  <c r="F2" i="9"/>
  <c r="G2" i="9"/>
  <c r="H2" i="9" s="1"/>
  <c r="I2" i="9" s="1"/>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E2" i="9"/>
  <c r="D2" i="9" s="1"/>
  <c r="C2" i="9" s="1"/>
  <c r="B2" i="9" s="1"/>
  <c r="C5" i="28"/>
  <c r="H5" i="34"/>
  <c r="I5" i="34" s="1"/>
  <c r="K5" i="34" s="1"/>
  <c r="K14" i="34"/>
  <c r="L14" i="34"/>
  <c r="H18" i="34"/>
  <c r="I18" i="34" s="1"/>
  <c r="H46" i="34"/>
  <c r="I46" i="34" s="1"/>
  <c r="H12" i="34"/>
  <c r="I12" i="34" s="1"/>
  <c r="H16" i="34"/>
  <c r="I16" i="34" s="1"/>
  <c r="H50" i="34"/>
  <c r="H9" i="34"/>
  <c r="I9" i="34" s="1"/>
  <c r="O9" i="34"/>
  <c r="H23" i="34"/>
  <c r="H34" i="34"/>
  <c r="I34" i="34" s="1"/>
  <c r="K25" i="34"/>
  <c r="L25" i="34"/>
  <c r="H10" i="34"/>
  <c r="I10" i="34" s="1"/>
  <c r="H27" i="34"/>
  <c r="I27" i="34" s="1"/>
  <c r="H44" i="34"/>
  <c r="I44" i="34" s="1"/>
  <c r="H22" i="34"/>
  <c r="I22" i="34" s="1"/>
  <c r="I50" i="34"/>
  <c r="I28" i="34"/>
  <c r="I39" i="34"/>
  <c r="I36" i="34"/>
  <c r="I47" i="34"/>
  <c r="I23"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I15" i="26" s="1"/>
  <c r="AD10" i="26"/>
  <c r="S7" i="26"/>
  <c r="V6" i="26"/>
  <c r="L138" i="25"/>
  <c r="M138" i="25" s="1"/>
  <c r="L204" i="25"/>
  <c r="M204" i="25" s="1"/>
  <c r="L263" i="25"/>
  <c r="M263" i="25" s="1"/>
  <c r="J11" i="26"/>
  <c r="AE10" i="26"/>
  <c r="AF10" i="26" s="1"/>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W14" i="26" s="1"/>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P14" i="26" s="1"/>
  <c r="L6" i="26"/>
  <c r="O10" i="26"/>
  <c r="K6" i="26"/>
  <c r="F10" i="26"/>
  <c r="N11" i="26"/>
  <c r="N14" i="26" s="1"/>
  <c r="U10" i="26"/>
  <c r="U14" i="26" s="1"/>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G14" i="26" s="1"/>
  <c r="C6" i="26"/>
  <c r="AB7" i="26"/>
  <c r="R7" i="26"/>
  <c r="M10" i="26"/>
  <c r="M14" i="26" s="1"/>
  <c r="I6" i="26"/>
  <c r="K10" i="26"/>
  <c r="G6" i="26"/>
  <c r="J10" i="26"/>
  <c r="J15" i="26" s="1"/>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M6" i="26"/>
  <c r="AD7" i="26"/>
  <c r="Z7" i="26"/>
  <c r="AC7" i="26"/>
  <c r="X11" i="26"/>
  <c r="X15" i="26" s="1"/>
  <c r="T7" i="26"/>
  <c r="J7" i="26"/>
  <c r="E10" i="26"/>
  <c r="E14" i="26" s="1"/>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H6" i="26"/>
  <c r="L10" i="26"/>
  <c r="J14" i="26"/>
  <c r="G15"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W15" i="26" l="1"/>
  <c r="AC14" i="26"/>
  <c r="AB15" i="26"/>
  <c r="Q14" i="26"/>
  <c r="AE14" i="26"/>
  <c r="H14" i="26"/>
  <c r="V15" i="26"/>
  <c r="AC15" i="26"/>
  <c r="AA15" i="26"/>
  <c r="D5" i="28"/>
  <c r="E5" i="28" s="1"/>
  <c r="E24" i="28" s="1"/>
  <c r="E16" i="3" s="1"/>
  <c r="E2" i="20"/>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F2" i="20" l="1"/>
  <c r="D2" i="5" s="1"/>
  <c r="C2" i="5"/>
  <c r="D17" i="28"/>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E2" i="5" s="1"/>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AH14" i="26" s="1"/>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F2" i="5" s="1"/>
  <c r="C33" i="23"/>
  <c r="D33" i="23" s="1"/>
  <c r="B85" i="28"/>
  <c r="AB134" i="28"/>
  <c r="AC121" i="28"/>
  <c r="AE114" i="28"/>
  <c r="AD128" i="28"/>
  <c r="AE118" i="28"/>
  <c r="AD127" i="28"/>
  <c r="AD120" i="28"/>
  <c r="AC126" i="28"/>
  <c r="AB125" i="28"/>
  <c r="AC119" i="28"/>
  <c r="AC133" i="28"/>
  <c r="AC132" i="28"/>
  <c r="AD116" i="28"/>
  <c r="AC115" i="28"/>
  <c r="AB129" i="28"/>
  <c r="AD117" i="28"/>
  <c r="AC130" i="28"/>
  <c r="AI10" i="26"/>
  <c r="AI11"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AH15" i="26" l="1"/>
  <c r="G17" i="28"/>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G2" i="5" s="1"/>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H2" i="5" s="1"/>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I2" i="5" s="1"/>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J1251" i="22" s="1"/>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E43" i="23"/>
  <c r="E48" i="23"/>
  <c r="P1371" i="22" s="1"/>
  <c r="E52" i="23"/>
  <c r="E3" i="23"/>
  <c r="E42" i="23"/>
  <c r="E14" i="23"/>
  <c r="E11" i="23"/>
  <c r="E45" i="23"/>
  <c r="E44" i="23"/>
  <c r="E34" i="23"/>
  <c r="L1156" i="22" s="1"/>
  <c r="E37" i="23"/>
  <c r="E39" i="23"/>
  <c r="E30" i="23"/>
  <c r="E36" i="23"/>
  <c r="E17" i="23"/>
  <c r="E19" i="23"/>
  <c r="E38" i="23"/>
  <c r="E53" i="23"/>
  <c r="Q1443" i="22" s="1"/>
  <c r="E46" i="23"/>
  <c r="E32" i="23"/>
  <c r="E15" i="23"/>
  <c r="E33" i="23"/>
  <c r="E35" i="23"/>
  <c r="E25" i="23"/>
  <c r="E41" i="23"/>
  <c r="E50" i="23"/>
  <c r="M1403" i="22" s="1"/>
  <c r="E20" i="23"/>
  <c r="E31" i="23"/>
  <c r="E49" i="23"/>
  <c r="R1251" i="22"/>
  <c r="F1247" i="22"/>
  <c r="H1245" i="22"/>
  <c r="G1242" i="22"/>
  <c r="I1240" i="22"/>
  <c r="L1252" i="22"/>
  <c r="N1250" i="22"/>
  <c r="M1247" i="22"/>
  <c r="O1245" i="22"/>
  <c r="N1242" i="22"/>
  <c r="P1240" i="22"/>
  <c r="K1252" i="22"/>
  <c r="M1250" i="22"/>
  <c r="L1247" i="22"/>
  <c r="N1245" i="22"/>
  <c r="M1242" i="22"/>
  <c r="O1240" i="22"/>
  <c r="J1252" i="22"/>
  <c r="L1250" i="22"/>
  <c r="K1247" i="22"/>
  <c r="M1245" i="22"/>
  <c r="L1242" i="22"/>
  <c r="N1240" i="22"/>
  <c r="I1252" i="22"/>
  <c r="K1250" i="22"/>
  <c r="J1247" i="22"/>
  <c r="L1245" i="22"/>
  <c r="K1242" i="22"/>
  <c r="M1240" i="22"/>
  <c r="H1252" i="22"/>
  <c r="J1250" i="22"/>
  <c r="I1247" i="22"/>
  <c r="K1245" i="22"/>
  <c r="J1242" i="22"/>
  <c r="O1252" i="22"/>
  <c r="N1249" i="22"/>
  <c r="P1247" i="22"/>
  <c r="O1244" i="22"/>
  <c r="Q1242" i="22"/>
  <c r="P1239" i="22"/>
  <c r="I1253" i="22"/>
  <c r="H1250" i="22"/>
  <c r="J1248" i="22"/>
  <c r="I1245" i="22"/>
  <c r="K1243" i="22"/>
  <c r="J1240" i="22"/>
  <c r="I1239"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I1034" i="22"/>
  <c r="H1040" i="22"/>
  <c r="K1031"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J1160" i="22"/>
  <c r="M1151" i="22"/>
  <c r="L1157"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Q1366" i="22"/>
  <c r="F1363" i="22"/>
  <c r="R1365" i="22"/>
  <c r="Q1362" i="22"/>
  <c r="G1360" i="22"/>
  <c r="O1360"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I1443" i="22"/>
  <c r="O1437" i="22"/>
  <c r="L1447" i="22"/>
  <c r="R1441" i="22"/>
  <c r="P1435" i="22"/>
  <c r="R1444" i="22"/>
  <c r="K1439" i="22"/>
  <c r="M1448" i="22"/>
  <c r="F1443" i="22"/>
  <c r="L1437" i="22"/>
  <c r="I1447" i="22"/>
  <c r="J1442" i="22"/>
  <c r="K1437" i="22"/>
  <c r="O1447" i="22"/>
  <c r="P1442" i="22"/>
  <c r="Q1437" i="22"/>
  <c r="I1448" i="22"/>
  <c r="J1443" i="22"/>
  <c r="K1438" i="22"/>
  <c r="H1447" i="22"/>
  <c r="G1436" i="22"/>
  <c r="L1443"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L1400" i="22"/>
  <c r="I1399" i="22"/>
  <c r="Q1401" i="22"/>
  <c r="K1400" i="22"/>
  <c r="K1396" i="22"/>
  <c r="H1395" i="22"/>
  <c r="L1391" i="22"/>
  <c r="I1390" i="22"/>
  <c r="P1401" i="22"/>
  <c r="J1400" i="22"/>
  <c r="J1396" i="22"/>
  <c r="G1395" i="22"/>
  <c r="K1391" i="22"/>
  <c r="H1390" i="22"/>
  <c r="R1400" i="22"/>
  <c r="M1399" i="22"/>
  <c r="N1395" i="22"/>
  <c r="K1394" i="22"/>
  <c r="O1390" i="22"/>
  <c r="L1389" i="22"/>
  <c r="H1400" i="22"/>
  <c r="P1398" i="22"/>
  <c r="R1394" i="22"/>
  <c r="O1393" i="22"/>
  <c r="F1390" i="22"/>
  <c r="N1403" i="22"/>
  <c r="K1399" i="22"/>
  <c r="R1397" i="22"/>
  <c r="I1394" i="22"/>
  <c r="F1393" i="22"/>
  <c r="J1389" i="22"/>
  <c r="O1402" i="22"/>
  <c r="L1398" i="22"/>
  <c r="H1397" i="22"/>
  <c r="L1393" i="22"/>
  <c r="I1392" i="22"/>
  <c r="J1403" i="22"/>
  <c r="R1401" i="22"/>
  <c r="O1389" i="22"/>
  <c r="J1399" i="22"/>
  <c r="G1399" i="22"/>
  <c r="F1394" i="22"/>
  <c r="M1393" i="22"/>
  <c r="K1401" i="22"/>
  <c r="O1397" i="22"/>
  <c r="P1392" i="22"/>
  <c r="Q1389" i="22"/>
  <c r="R1392"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Q1239" i="22" l="1"/>
  <c r="R1240" i="22"/>
  <c r="Q1245" i="22"/>
  <c r="P1250" i="22"/>
  <c r="K1240" i="22"/>
  <c r="J1245" i="22"/>
  <c r="I1250" i="22"/>
  <c r="R1242" i="22"/>
  <c r="Q1247" i="22"/>
  <c r="P1252" i="22"/>
  <c r="F1243" i="22"/>
  <c r="R1247" i="22"/>
  <c r="Q1252" i="22"/>
  <c r="G1243" i="22"/>
  <c r="F1248" i="22"/>
  <c r="R1252" i="22"/>
  <c r="H1243" i="22"/>
  <c r="G1248" i="22"/>
  <c r="F1253" i="22"/>
  <c r="I1243" i="22"/>
  <c r="H1248" i="22"/>
  <c r="G1253" i="22"/>
  <c r="O1242" i="22"/>
  <c r="N1247" i="22"/>
  <c r="M1252" i="22"/>
  <c r="L1240" i="22"/>
  <c r="M1241" i="22"/>
  <c r="L1246" i="22"/>
  <c r="K1251" i="22"/>
  <c r="F1241" i="22"/>
  <c r="R1245" i="22"/>
  <c r="Q1250" i="22"/>
  <c r="M1243" i="22"/>
  <c r="L1248" i="22"/>
  <c r="K1253" i="22"/>
  <c r="N1243" i="22"/>
  <c r="M1248" i="22"/>
  <c r="L1253" i="22"/>
  <c r="O1243" i="22"/>
  <c r="N1248" i="22"/>
  <c r="M1253" i="22"/>
  <c r="P1243" i="22"/>
  <c r="O1248" i="22"/>
  <c r="N1253" i="22"/>
  <c r="Q1243" i="22"/>
  <c r="P1248" i="22"/>
  <c r="O1253" i="22"/>
  <c r="J1243" i="22"/>
  <c r="I1248" i="22"/>
  <c r="H1253" i="22"/>
  <c r="G1241" i="22"/>
  <c r="H1242" i="22"/>
  <c r="G1247" i="22"/>
  <c r="F1252" i="22"/>
  <c r="N1241" i="22"/>
  <c r="M1246" i="22"/>
  <c r="L1251" i="22"/>
  <c r="H1244" i="22"/>
  <c r="G1249" i="22"/>
  <c r="J1239" i="22"/>
  <c r="I1244" i="22"/>
  <c r="H1249" i="22"/>
  <c r="K1239" i="22"/>
  <c r="J1244" i="22"/>
  <c r="I1249" i="22"/>
  <c r="L1239" i="22"/>
  <c r="K1244" i="22"/>
  <c r="J1249" i="22"/>
  <c r="M1239" i="22"/>
  <c r="L1244" i="22"/>
  <c r="K1249" i="22"/>
  <c r="F1239" i="22"/>
  <c r="R1243" i="22"/>
  <c r="Q1248" i="22"/>
  <c r="P1253" i="22"/>
  <c r="O1241" i="22"/>
  <c r="P1242" i="22"/>
  <c r="O1247" i="22"/>
  <c r="N1252" i="22"/>
  <c r="I1242" i="22"/>
  <c r="H1247" i="22"/>
  <c r="G1252" i="22"/>
  <c r="P1244" i="22"/>
  <c r="O1249" i="22"/>
  <c r="R1239" i="22"/>
  <c r="Q1244" i="22"/>
  <c r="P1249" i="22"/>
  <c r="F1240" i="22"/>
  <c r="R1244" i="22"/>
  <c r="Q1249" i="22"/>
  <c r="G1240" i="22"/>
  <c r="F1245" i="22"/>
  <c r="R1249" i="22"/>
  <c r="H1240" i="22"/>
  <c r="G1245" i="22"/>
  <c r="F1250" i="22"/>
  <c r="N1239" i="22"/>
  <c r="M1244" i="22"/>
  <c r="L1249" i="22"/>
  <c r="G1250" i="22"/>
  <c r="G1239" i="22"/>
  <c r="F1244" i="22"/>
  <c r="R1248" i="22"/>
  <c r="Q1253" i="22"/>
  <c r="L1243" i="22"/>
  <c r="K1248" i="22"/>
  <c r="J1253" i="22"/>
  <c r="F1246" i="22"/>
  <c r="R1250" i="22"/>
  <c r="H1241" i="22"/>
  <c r="G1246" i="22"/>
  <c r="F1251" i="22"/>
  <c r="I1241" i="22"/>
  <c r="H1246" i="22"/>
  <c r="G1251" i="22"/>
  <c r="J1241" i="22"/>
  <c r="I1246" i="22"/>
  <c r="H1251" i="22"/>
  <c r="K1241" i="22"/>
  <c r="J1246" i="22"/>
  <c r="I1251" i="22"/>
  <c r="Q1240" i="22"/>
  <c r="P1245" i="22"/>
  <c r="O1250" i="22"/>
  <c r="O1239" i="22"/>
  <c r="N1244" i="22"/>
  <c r="M1249" i="22"/>
  <c r="H1239" i="22"/>
  <c r="G1244" i="22"/>
  <c r="F1249" i="22"/>
  <c r="R1253" i="22"/>
  <c r="N1246" i="22"/>
  <c r="M1251" i="22"/>
  <c r="P1241" i="22"/>
  <c r="O1246" i="22"/>
  <c r="N1251" i="22"/>
  <c r="Q1241" i="22"/>
  <c r="P1246" i="22"/>
  <c r="O1251" i="22"/>
  <c r="R1241" i="22"/>
  <c r="Q1246" i="22"/>
  <c r="P1251" i="22"/>
  <c r="F1242" i="22"/>
  <c r="R1246" i="22"/>
  <c r="Q1251" i="22"/>
  <c r="L1241" i="22"/>
  <c r="K1246"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C64" i="23" s="1"/>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B62" i="23" s="1"/>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B64" i="23" s="1"/>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K70" i="23" s="1"/>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O764" i="22"/>
  <c r="N769" i="22"/>
  <c r="I759" i="22"/>
  <c r="H764" i="22"/>
  <c r="G769" i="22"/>
  <c r="I764" i="22"/>
  <c r="H769" i="22"/>
  <c r="H1356" i="22"/>
  <c r="O1353" i="22"/>
  <c r="O1345" i="22"/>
  <c r="K1347" i="22"/>
  <c r="J1352" i="22"/>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I766" i="22"/>
  <c r="H771" i="22"/>
  <c r="K766" i="22"/>
  <c r="J771" i="22"/>
  <c r="L766" i="22"/>
  <c r="K771" i="22"/>
  <c r="R765" i="22"/>
  <c r="Q770" i="22"/>
  <c r="L760" i="22"/>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J2" i="5" s="1"/>
  <c r="P729" i="22"/>
  <c r="O734" i="22"/>
  <c r="N739" i="22"/>
  <c r="K732" i="22"/>
  <c r="J732" i="22"/>
  <c r="I737" i="22"/>
  <c r="H742" i="22"/>
  <c r="F730" i="22"/>
  <c r="R734" i="22"/>
  <c r="Q739" i="22"/>
  <c r="P731" i="22"/>
  <c r="R731" i="22"/>
  <c r="Q736" i="22"/>
  <c r="P741" i="22"/>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AM10" i="26"/>
  <c r="AL14" i="26"/>
  <c r="AL15" i="26"/>
  <c r="AM11" i="26"/>
  <c r="AF93" i="23"/>
  <c r="AG87" i="23"/>
  <c r="AG93" i="23" s="1"/>
  <c r="AF101" i="23"/>
  <c r="AG88" i="23"/>
  <c r="AG101" i="23" s="1"/>
  <c r="AF96" i="23"/>
  <c r="AG82" i="23"/>
  <c r="AG96" i="23" s="1"/>
  <c r="AF100" i="23"/>
  <c r="AF99" i="23"/>
  <c r="AG83" i="23"/>
  <c r="AF92" i="23"/>
  <c r="AG86" i="23"/>
  <c r="AG92" i="23" s="1"/>
  <c r="D66" i="23" l="1"/>
  <c r="G73" i="23"/>
  <c r="K72" i="23"/>
  <c r="H73" i="23"/>
  <c r="M68" i="23"/>
  <c r="M67" i="23"/>
  <c r="B61" i="23"/>
  <c r="K65" i="23"/>
  <c r="F68" i="23"/>
  <c r="M70" i="23"/>
  <c r="G60" i="23"/>
  <c r="E70" i="23"/>
  <c r="H62" i="23"/>
  <c r="C73" i="23"/>
  <c r="I62" i="23"/>
  <c r="D62" i="23"/>
  <c r="G61" i="23"/>
  <c r="H60" i="23"/>
  <c r="C66" i="23"/>
  <c r="L70" i="23"/>
  <c r="B73" i="23"/>
  <c r="G70" i="23"/>
  <c r="L6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K2" i="5" s="1"/>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L2" i="5" s="1"/>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M2" i="5" s="1"/>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N2" i="5" s="1"/>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O2" i="5" s="1"/>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P2" i="5" s="1"/>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Q2" i="5" s="1"/>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R2" i="5" s="1"/>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S2" i="5" s="1"/>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T2" i="5" s="1"/>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U2" i="5" s="1"/>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V2" i="5" s="1"/>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W2" i="5" s="1"/>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X2" i="5" s="1"/>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Y2" i="5" s="1"/>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Z2" i="5" s="1"/>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AA2" i="5" s="1"/>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B2" i="5" s="1"/>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C2" i="5" s="1"/>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D2" i="5" s="1"/>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E2" i="5" s="1"/>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Olivia Ashmoore</author>
  </authors>
  <commentList>
    <comment ref="O38" authorId="0" shapeId="0" xr:uid="{0196D0CF-B548-460A-AAAB-831544520451}">
      <text>
        <r>
          <rPr>
            <b/>
            <sz val="9"/>
            <color indexed="81"/>
            <rFont val="Tahoma"/>
            <family val="2"/>
          </rPr>
          <t>Olivia Ashmoore:</t>
        </r>
        <r>
          <rPr>
            <sz val="9"/>
            <color indexed="81"/>
            <rFont val="Tahoma"/>
            <family val="2"/>
          </rPr>
          <t xml:space="preserve">
hand adjusted to avoid breaking model</t>
        </r>
      </text>
    </comment>
  </commentList>
</comments>
</file>

<file path=xl/sharedStrings.xml><?xml version="1.0" encoding="utf-8"?>
<sst xmlns="http://schemas.openxmlformats.org/spreadsheetml/2006/main" count="15218" uniqueCount="1083">
  <si>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</si>
  <si>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</si>
  <si>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</si>
  <si>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</si>
  <si>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</si>
  <si>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</si>
  <si>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</si>
  <si>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</si>
  <si>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</si>
  <si>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</si>
  <si>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</si>
  <si>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</si>
  <si>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</si>
  <si>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</si>
  <si>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</si>
  <si>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</si>
  <si>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</si>
  <si>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</si>
  <si>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</si>
  <si>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</si>
  <si>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</si>
  <si>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</si>
  <si>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</si>
  <si>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</si>
  <si>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</si>
  <si>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</si>
  <si>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</si>
  <si>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</si>
  <si>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</si>
  <si>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</si>
  <si>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</si>
  <si>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</si>
  <si>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</si>
  <si>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</si>
  <si>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</si>
  <si>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</si>
  <si>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</si>
  <si>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</si>
  <si>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</si>
  <si>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</si>
  <si>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</si>
  <si>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</si>
  <si>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</si>
  <si>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</si>
  <si>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</si>
  <si>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</si>
  <si>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</si>
  <si>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</si>
  <si>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</si>
  <si>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</si>
  <si>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</si>
  <si>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</si>
  <si>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</si>
  <si>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</si>
  <si>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</si>
  <si>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</si>
  <si>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</si>
  <si>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</si>
  <si>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</si>
  <si>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</si>
  <si>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</si>
  <si>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</si>
  <si>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</si>
  <si>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</si>
  <si>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</si>
  <si>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</si>
  <si>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</si>
  <si>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</si>
  <si>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</si>
  <si>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</si>
  <si>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</si>
  <si>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</si>
  <si>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</si>
  <si>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</si>
  <si>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</si>
  <si>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</si>
  <si>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</si>
  <si>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</si>
  <si>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</si>
  <si>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</si>
  <si>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</si>
  <si>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</si>
  <si>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</si>
  <si>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</si>
  <si>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</si>
  <si>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</si>
  <si>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</si>
  <si>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</si>
  <si>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</si>
  <si>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</si>
  <si>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</si>
  <si>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</si>
  <si>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</si>
  <si>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</si>
  <si>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</si>
  <si>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</si>
  <si>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</si>
  <si>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</si>
  <si>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</si>
  <si>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</si>
  <si>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</si>
  <si>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</si>
  <si>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</si>
  <si>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</si>
  <si>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</si>
  <si>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</si>
  <si>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</si>
  <si>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</si>
  <si>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</si>
  <si>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</si>
  <si>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</si>
  <si>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</si>
  <si>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</si>
  <si>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</si>
  <si>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</si>
  <si>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</si>
  <si>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</si>
  <si>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</si>
  <si>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</si>
  <si>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</si>
  <si>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</si>
  <si>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</si>
  <si>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</si>
  <si>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</si>
  <si>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</si>
  <si>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</si>
  <si>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</si>
  <si>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</si>
  <si>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</si>
  <si>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</si>
  <si>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</si>
  <si>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</si>
  <si>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</si>
  <si>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</si>
  <si>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</si>
  <si>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</si>
  <si>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</si>
  <si>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</si>
  <si>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</si>
  <si>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</si>
  <si>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</si>
  <si>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</si>
  <si>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</si>
  <si>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</si>
  <si>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</si>
  <si>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</si>
  <si>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</si>
  <si>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</si>
  <si>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</si>
  <si>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</si>
  <si>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</si>
  <si>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</si>
  <si>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</si>
  <si>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</si>
  <si>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</si>
  <si>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</si>
  <si>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</si>
  <si>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</si>
  <si>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</si>
  <si>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</si>
  <si>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</si>
  <si>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</si>
  <si>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</si>
  <si>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</si>
  <si>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</si>
  <si>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</si>
  <si>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</si>
  <si>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</si>
  <si>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</si>
  <si>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</si>
  <si>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</si>
  <si>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</si>
  <si>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</si>
  <si>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</si>
  <si>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</si>
  <si>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</si>
  <si>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</si>
  <si>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</si>
  <si>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</si>
  <si>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</si>
  <si>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</si>
  <si>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</si>
  <si>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</si>
  <si>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</si>
  <si>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</si>
  <si>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</si>
  <si>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</si>
  <si>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</si>
  <si>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</si>
  <si>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</si>
  <si>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</si>
  <si>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</si>
  <si>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</si>
  <si>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</si>
  <si>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</si>
  <si>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</si>
  <si>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</si>
  <si>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</si>
  <si>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</si>
  <si>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</si>
  <si>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</si>
  <si>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</si>
  <si>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</si>
  <si>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</si>
  <si>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</si>
  <si>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</si>
  <si>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</si>
  <si>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</si>
  <si>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</si>
  <si>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</si>
  <si>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</si>
  <si>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</si>
  <si>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</si>
  <si>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</si>
  <si>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</si>
  <si>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</si>
  <si>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</si>
  <si>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</si>
  <si>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</si>
  <si>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</si>
  <si>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</si>
  <si>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</si>
  <si>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</si>
  <si>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</si>
  <si>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</si>
  <si>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</si>
  <si>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</si>
  <si>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</si>
  <si>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</si>
  <si>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</si>
  <si>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</si>
  <si>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</si>
  <si>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</si>
  <si>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</si>
  <si>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</si>
  <si>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</si>
  <si>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</si>
  <si>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</si>
  <si>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</si>
  <si>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</si>
  <si>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</si>
  <si>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</si>
  <si>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</si>
  <si>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</si>
  <si>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</si>
  <si>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</si>
  <si>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</si>
  <si>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</si>
  <si>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</si>
  <si>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</si>
  <si>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</si>
  <si>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</si>
  <si>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</si>
  <si>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</si>
  <si>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</si>
  <si>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</si>
  <si>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</si>
  <si>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</si>
  <si>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</si>
  <si>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</si>
  <si>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</si>
  <si>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</si>
  <si>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</si>
  <si>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</si>
  <si>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</si>
  <si>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</si>
  <si>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</si>
  <si>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</si>
  <si>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</si>
  <si>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</si>
  <si>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</si>
  <si>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</si>
  <si>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</si>
  <si>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</si>
  <si>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</si>
  <si>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</si>
  <si>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</si>
  <si>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</si>
  <si>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</si>
  <si>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</si>
  <si>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</si>
  <si>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</si>
  <si>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</si>
  <si>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</si>
  <si>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</si>
  <si>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</si>
  <si>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</si>
  <si>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</si>
  <si>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</si>
  <si>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</si>
  <si>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</si>
  <si>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</si>
  <si>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</si>
  <si>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</si>
  <si>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</si>
  <si>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</si>
  <si>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</si>
  <si>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</si>
  <si>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</si>
  <si>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</si>
  <si>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</si>
  <si>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</si>
  <si>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</si>
  <si>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</si>
  <si>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</si>
  <si>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</si>
  <si>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</si>
  <si>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</si>
  <si>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</si>
  <si>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</si>
  <si>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</si>
  <si>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</si>
  <si>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</si>
  <si>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</si>
  <si>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</si>
  <si>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</si>
  <si>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</si>
  <si>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</si>
  <si>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</si>
  <si>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</si>
  <si>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</si>
  <si>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</si>
  <si>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</si>
  <si>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</si>
  <si>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</si>
  <si>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</si>
  <si>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</si>
  <si>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</si>
  <si>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</si>
  <si>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</si>
  <si>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</si>
  <si>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</si>
  <si>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</si>
  <si>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</si>
  <si>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</si>
  <si>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</si>
  <si>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</si>
  <si>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</si>
  <si>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</si>
  <si>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</si>
  <si>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</si>
  <si>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</si>
  <si>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</si>
  <si>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</si>
  <si>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</si>
  <si>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</si>
  <si>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</si>
  <si>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</si>
  <si>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</si>
  <si>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</si>
  <si>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</si>
  <si>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</si>
  <si>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</si>
  <si>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</si>
  <si>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</si>
  <si>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</si>
  <si>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</si>
  <si>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</si>
  <si>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</si>
  <si>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</si>
  <si>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</si>
  <si>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</si>
  <si>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</si>
  <si>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</si>
  <si>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</si>
  <si>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</si>
  <si>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</si>
  <si>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</si>
  <si>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</si>
  <si>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</si>
  <si>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</si>
  <si>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</si>
  <si>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</si>
  <si>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</si>
  <si>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</si>
  <si>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</si>
  <si>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</si>
  <si>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</si>
  <si>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</si>
  <si>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</si>
  <si>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</si>
  <si>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</si>
  <si>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</si>
  <si>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</si>
  <si>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</si>
  <si>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</si>
  <si>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</si>
  <si>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</si>
  <si>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</si>
  <si>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</si>
  <si>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</si>
  <si>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</si>
  <si>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</si>
  <si>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</si>
  <si>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</si>
  <si>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</si>
  <si>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</si>
  <si>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</si>
  <si>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</si>
  <si>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</si>
  <si>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</si>
  <si>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</si>
  <si>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</si>
  <si>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</si>
  <si>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</si>
  <si>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</si>
  <si>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</si>
  <si>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</si>
  <si>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</si>
  <si>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</si>
  <si>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</si>
  <si>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</si>
  <si>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</si>
  <si>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</si>
  <si>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</si>
  <si>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</si>
  <si>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</si>
  <si>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</si>
  <si>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</si>
  <si>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</si>
  <si>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</si>
  <si>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</si>
  <si>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</si>
  <si>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</si>
  <si>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</si>
  <si>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</si>
  <si>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</si>
  <si>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</si>
  <si>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</si>
  <si>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</si>
  <si>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</si>
  <si>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</si>
  <si>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</si>
  <si>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</si>
  <si>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</si>
  <si>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</si>
  <si>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</si>
  <si>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</si>
  <si>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</si>
  <si>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</si>
  <si>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</si>
  <si>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</si>
  <si>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</si>
  <si>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</si>
  <si>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</si>
  <si>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</si>
  <si>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</si>
  <si>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</si>
  <si>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</si>
  <si>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</si>
  <si>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</si>
  <si>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</si>
  <si>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</si>
  <si>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</si>
  <si>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</si>
  <si>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</si>
  <si>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</si>
  <si>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</si>
  <si>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</si>
  <si>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</si>
  <si>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</si>
  <si>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</si>
  <si>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</si>
  <si>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</si>
  <si>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</si>
  <si>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</si>
  <si>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</si>
  <si>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</si>
  <si>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</si>
  <si>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</si>
  <si>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</si>
  <si>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</si>
  <si>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</si>
  <si>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</si>
  <si>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</si>
  <si>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</si>
  <si>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</si>
  <si>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</si>
  <si>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</si>
  <si>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</si>
  <si>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</si>
  <si>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</si>
  <si>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</si>
  <si>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</si>
  <si>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</si>
  <si>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</si>
  <si>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</si>
  <si>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</si>
  <si>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</si>
  <si>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</si>
  <si>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</si>
  <si>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</si>
  <si>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</si>
  <si>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</si>
  <si>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</si>
  <si>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</si>
  <si>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</si>
  <si>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</si>
  <si>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</si>
  <si>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</si>
  <si>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</si>
  <si>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</si>
  <si>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</si>
  <si>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</si>
  <si>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</si>
  <si>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</si>
  <si>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</si>
  <si>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</si>
  <si>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</si>
  <si>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</si>
  <si>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</si>
  <si>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</si>
  <si>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</si>
  <si>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</si>
  <si>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</si>
  <si>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</si>
  <si>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</si>
  <si>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</si>
  <si>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</si>
  <si>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</si>
  <si>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</si>
  <si>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</si>
  <si>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</si>
  <si>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</si>
  <si>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</si>
  <si>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</si>
  <si>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</si>
  <si>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</si>
  <si>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</si>
  <si>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</si>
  <si>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</si>
  <si>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</si>
  <si>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</si>
  <si>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</si>
  <si>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</si>
  <si>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</si>
  <si>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</si>
  <si>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</si>
  <si>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</si>
  <si>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</si>
  <si>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</si>
  <si>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</si>
  <si>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</si>
  <si>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</si>
  <si>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</si>
  <si>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</si>
  <si>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</si>
  <si>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</si>
  <si>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</si>
  <si>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</si>
  <si>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</si>
  <si>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</si>
  <si>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</si>
  <si>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</si>
  <si>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</si>
  <si>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</si>
  <si>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</si>
  <si>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</si>
  <si>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</si>
  <si>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</si>
  <si>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</si>
  <si>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</si>
  <si>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</si>
  <si>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</si>
  <si>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</si>
  <si>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</si>
  <si>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</si>
  <si>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</si>
  <si>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</si>
  <si>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</si>
  <si>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</si>
  <si>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</si>
  <si>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</si>
  <si>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</si>
  <si>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</si>
  <si>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</si>
  <si>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</si>
  <si>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</si>
  <si>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</si>
  <si>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</si>
  <si>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</si>
  <si>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</si>
  <si>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</si>
  <si>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</si>
  <si>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</si>
  <si>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</si>
  <si>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</si>
  <si>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</si>
  <si>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</si>
  <si>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</si>
  <si>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</si>
  <si>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</si>
  <si>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</si>
  <si>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</si>
  <si>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</si>
  <si>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</si>
  <si>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</si>
  <si>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</si>
  <si>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</si>
  <si>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</si>
  <si>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</si>
  <si>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</si>
  <si>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</si>
  <si>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</si>
  <si>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</si>
  <si>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</si>
  <si>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</si>
  <si>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</si>
  <si>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</si>
  <si>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</si>
  <si>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</si>
  <si>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</si>
  <si>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</si>
  <si>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</si>
  <si>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</si>
  <si>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</si>
  <si>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</si>
  <si>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</si>
  <si>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</si>
  <si>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</si>
  <si>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</si>
  <si>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</si>
  <si>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</si>
  <si>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</si>
  <si>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</si>
  <si>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</si>
  <si>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</si>
  <si>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</si>
  <si>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</si>
  <si>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</si>
  <si>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</si>
  <si>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</si>
  <si>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</si>
  <si>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</si>
  <si>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</si>
  <si>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</si>
  <si>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</si>
  <si>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</si>
  <si>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</si>
  <si>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</si>
  <si>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</si>
  <si>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</si>
  <si>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</si>
  <si>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</si>
  <si>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</si>
  <si>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</si>
  <si>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</si>
  <si>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</si>
  <si>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</si>
  <si>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</si>
  <si>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</si>
  <si>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</si>
  <si>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</si>
  <si>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</si>
  <si>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</si>
  <si>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</si>
  <si>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</si>
  <si>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</si>
  <si>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</si>
  <si>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</si>
  <si>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</si>
  <si>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</si>
  <si>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</si>
  <si>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</si>
  <si>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</si>
  <si>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</si>
  <si>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</si>
  <si>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</si>
  <si>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</si>
  <si>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</si>
  <si>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</si>
  <si>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</si>
  <si>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</si>
  <si>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</si>
  <si>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</si>
  <si>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</si>
  <si>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</si>
  <si>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</si>
  <si>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</si>
  <si>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</si>
  <si>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</si>
  <si>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</si>
  <si>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</si>
  <si>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</si>
  <si>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</si>
  <si>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</si>
  <si>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</si>
  <si>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</si>
  <si>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</si>
  <si>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</si>
  <si>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</si>
  <si>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</si>
  <si>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</si>
  <si>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</si>
  <si>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</si>
  <si>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</si>
  <si>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</si>
  <si>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</si>
  <si>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</si>
  <si>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</si>
  <si>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</si>
  <si>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</si>
  <si>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</si>
  <si>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</si>
  <si>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</si>
  <si>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</si>
  <si>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</si>
  <si>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</si>
  <si>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</si>
  <si>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</si>
  <si>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</si>
  <si>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</si>
  <si>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</si>
  <si>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</si>
  <si>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</si>
  <si>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</si>
  <si>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</si>
  <si>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</si>
  <si>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</si>
  <si>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</si>
  <si>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</si>
  <si>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</si>
  <si>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</si>
  <si>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</si>
  <si>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</si>
  <si>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</si>
  <si>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</si>
  <si>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</si>
  <si>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</si>
  <si>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</si>
  <si>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</si>
  <si>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</si>
  <si>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</si>
  <si>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</si>
  <si>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</si>
  <si>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</si>
  <si>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</si>
  <si>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</si>
  <si>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</si>
  <si>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</si>
  <si>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</si>
  <si>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</si>
  <si>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</si>
  <si>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</si>
  <si>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</si>
  <si>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</si>
  <si>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</si>
  <si>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</si>
  <si>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</si>
  <si>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</si>
  <si>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</si>
  <si>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</si>
  <si>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</si>
  <si>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</si>
  <si>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</si>
  <si>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</si>
  <si>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</si>
  <si>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</si>
  <si>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</si>
  <si>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</si>
  <si>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</si>
  <si>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</si>
  <si>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</si>
  <si>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</si>
  <si>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</si>
  <si>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</si>
  <si>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</si>
  <si>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</si>
  <si>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</si>
  <si>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</si>
  <si>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</si>
  <si>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</si>
  <si>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</si>
  <si>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</si>
  <si>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</si>
  <si>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</si>
  <si>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</si>
  <si>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</si>
  <si>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</si>
  <si>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</si>
  <si>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</si>
  <si>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</si>
  <si>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</si>
  <si>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</si>
  <si>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</si>
  <si>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</si>
  <si>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</si>
  <si>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</si>
  <si>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</si>
  <si>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</si>
  <si>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</si>
  <si>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</si>
  <si>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</si>
  <si>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</si>
  <si>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</si>
  <si>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</si>
  <si>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</si>
  <si>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</si>
  <si>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</si>
  <si>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</si>
  <si>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</si>
  <si>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</si>
  <si>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</si>
  <si>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</si>
  <si>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</si>
  <si>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</si>
  <si>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</si>
  <si>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</si>
  <si>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</si>
  <si>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</si>
  <si>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</si>
  <si>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</si>
  <si>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</si>
  <si>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</si>
  <si>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</si>
  <si>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</si>
  <si>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</si>
  <si>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</si>
  <si>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</si>
  <si>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</si>
  <si>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</si>
  <si>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</si>
  <si>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</si>
  <si>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</si>
  <si>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</si>
  <si>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</si>
  <si>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</si>
  <si>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</si>
  <si>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</si>
  <si>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</si>
  <si>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</si>
  <si>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</si>
  <si>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</si>
  <si>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</si>
  <si>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</si>
  <si>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</si>
  <si>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</si>
  <si>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</si>
  <si>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</si>
  <si>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</si>
  <si>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</si>
  <si>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</si>
  <si>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</si>
  <si>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</si>
  <si>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</si>
  <si>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</si>
  <si>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</si>
  <si>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</si>
  <si>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</si>
  <si>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</si>
  <si>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</si>
  <si>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</si>
  <si>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</si>
  <si>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</si>
  <si>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</si>
  <si>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</si>
  <si>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</si>
  <si>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</si>
  <si>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</si>
  <si>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</si>
  <si>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</si>
  <si>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</si>
  <si>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</si>
  <si>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</si>
  <si>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</si>
  <si>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</si>
  <si>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</si>
  <si>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</si>
  <si>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</si>
  <si>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</si>
  <si>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</si>
  <si>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</si>
  <si>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</si>
  <si>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</si>
  <si>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</si>
  <si>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</si>
  <si>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</si>
  <si>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</si>
  <si>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</si>
  <si>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</si>
  <si>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</si>
  <si>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</si>
  <si>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</si>
  <si>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</si>
  <si>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</si>
  <si>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</si>
  <si>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</si>
  <si>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</si>
  <si>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</si>
  <si>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</si>
  <si>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</si>
  <si>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</si>
  <si>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</si>
  <si>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</si>
  <si>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</si>
  <si>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</si>
  <si>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</si>
  <si>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</si>
  <si>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</si>
  <si>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</si>
  <si>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</si>
  <si>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</si>
  <si>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</si>
  <si>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</si>
  <si>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</si>
  <si>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</si>
  <si>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</si>
  <si>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</si>
  <si>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</si>
  <si>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</si>
  <si>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</si>
  <si>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</si>
  <si>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</si>
  <si>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</si>
  <si>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</si>
  <si>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</si>
  <si>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</si>
  <si>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</si>
  <si>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</si>
  <si>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</si>
  <si>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</si>
  <si>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</si>
  <si>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</si>
  <si>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</si>
  <si>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</si>
  <si>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</si>
  <si>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</si>
  <si>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</si>
  <si>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</si>
  <si>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</si>
  <si>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</si>
  <si>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</si>
  <si>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</si>
  <si>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</si>
  <si>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</si>
  <si>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</si>
  <si>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</si>
  <si>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</si>
  <si>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</si>
  <si>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</si>
  <si>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</si>
  <si>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</si>
  <si>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</si>
  <si>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</si>
  <si>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</si>
  <si>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</si>
  <si>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</si>
  <si>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</si>
  <si>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</si>
  <si>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</si>
  <si>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</si>
  <si>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</si>
  <si>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</si>
  <si>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</si>
  <si>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</si>
  <si>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</si>
  <si>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</si>
  <si>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</si>
  <si>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</si>
  <si>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</si>
  <si>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</si>
  <si>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</si>
  <si>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</si>
  <si>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</si>
  <si>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</si>
  <si>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</si>
  <si>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</si>
  <si>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</si>
  <si>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</si>
  <si>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</si>
  <si>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</si>
  <si>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</si>
  <si>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</si>
  <si>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</si>
  <si>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</si>
  <si>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</si>
  <si>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</si>
  <si>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</si>
  <si>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</si>
  <si>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</si>
  <si>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</si>
  <si>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</si>
  <si>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</si>
  <si>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</si>
  <si>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</si>
  <si>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</si>
  <si>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</si>
  <si>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</si>
  <si>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</si>
  <si>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</si>
  <si>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</si>
  <si>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</si>
  <si>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</si>
  <si>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</si>
  <si>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</si>
  <si>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</si>
  <si>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</si>
  <si>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</si>
  <si>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</si>
  <si>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</si>
  <si>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</si>
  <si>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</si>
  <si>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</si>
  <si>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</si>
  <si>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</si>
  <si>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</si>
  <si>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</si>
  <si>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</si>
  <si>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</si>
  <si>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</si>
  <si>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</si>
  <si>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</si>
  <si>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</si>
  <si>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</si>
  <si>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</si>
  <si>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</si>
  <si>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</si>
  <si>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</si>
  <si>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</si>
  <si>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</si>
  <si>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</si>
  <si>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</si>
  <si>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</si>
  <si>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</si>
  <si>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</si>
  <si>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</si>
  <si>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</si>
  <si>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</si>
  <si>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</si>
  <si>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</si>
  <si>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</si>
  <si>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</si>
  <si>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</si>
  <si>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</si>
  <si>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</si>
  <si>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</si>
  <si>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</si>
  <si>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</si>
  <si>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</si>
  <si>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</si>
  <si>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</si>
  <si>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</si>
  <si>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</si>
  <si>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</si>
  <si>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</si>
  <si>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</si>
  <si>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</si>
  <si>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</si>
  <si>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</si>
  <si>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</si>
  <si>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</si>
  <si>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</si>
  <si>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</si>
  <si>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</si>
  <si>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</si>
  <si>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</si>
  <si>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</si>
  <si>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</si>
  <si>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</si>
  <si>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</si>
  <si>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</si>
  <si>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</si>
  <si>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t>https://www.eia.gov/outlooks/steo/tables/pdf/7atab.pdf</t>
  </si>
  <si>
    <t>Short-Term Energy Outlook</t>
  </si>
  <si>
    <t>Table 7</t>
  </si>
  <si>
    <t>March 2024</t>
  </si>
  <si>
    <t>2012 USD/2023 USD</t>
  </si>
  <si>
    <t>Wholesale Electricity Prices (dollars per megawatthour)</t>
  </si>
  <si>
    <t>ERCOT</t>
  </si>
  <si>
    <t>CAISO</t>
  </si>
  <si>
    <t>ISO-NE</t>
  </si>
  <si>
    <t>NYISO</t>
  </si>
  <si>
    <t>PJM</t>
  </si>
  <si>
    <t>SPP</t>
  </si>
  <si>
    <t>SERC</t>
  </si>
  <si>
    <t>FRCC</t>
  </si>
  <si>
    <t>Northwest</t>
  </si>
  <si>
    <t>Southwest</t>
  </si>
  <si>
    <t>2023$</t>
  </si>
  <si>
    <t>2012$</t>
  </si>
  <si>
    <t>MISO</t>
  </si>
  <si>
    <t>VT was not aligning with historical generation expectations, adjusted exports down to better align</t>
  </si>
  <si>
    <t>WV is expected to see the majority of their capacity retired due to 111 coal power plant standards. We assume that the coal retirements in-state lead to a reduction in state exports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</si>
</sst>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4">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sz val="9"/>
      <color indexed="81"/>
      <name val="Tahoma"/>
      <family val="2"/>
    </font>
    <font>
      <b/>
      <sz val="9"/>
      <color indexed="81"/>
      <name val="Tahoma"/>
      <family val="2"/>
    </font>
    <font>
      <b/>
      <sz val="9"/>
      <color theme="1"/>
      <name val="Calibri"/>
      <family val="2"/>
      <scheme val="minor"/>
    </font>
    <font>
      <sz val="10"/>
      <color rgb="FF000000"/>
      <name val="Times New Roman"/>
      <family val="1"/>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1">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2" fillId="0" borderId="10" applyNumberFormat="0" applyProtection="0">
      <alignment wrapText="1"/>
    </xf>
    <xf numFmtId="0" fontId="53" fillId="0" borderId="0"/>
  </cellStyleXfs>
  <cellXfs count="211">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167" fontId="49" fillId="3" borderId="0" xfId="10" applyNumberFormat="1" applyFont="1" applyFill="1"/>
    <xf numFmtId="49" fontId="0" fillId="0" borderId="0" xfId="0" applyNumberFormat="1" applyAlignment="1">
      <alignment horizontal="left"/>
    </xf>
    <xf numFmtId="2" fontId="0" fillId="3"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4.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6.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5"/>
  <sheetViews>
    <sheetView workbookViewId="0">
      <selection activeCell="B2" sqref="B2"/>
    </sheetView>
  </sheetViews>
  <sheetFormatPr defaultRowHeight="14.75"/>
  <cols>
    <col min="2" max="2" width="70.1328125" customWidth="1"/>
    <col min="3" max="3" width="10.7265625" bestFit="1" customWidth="1"/>
    <col min="13" max="14" width="8.7265625" style="163"/>
  </cols>
  <sheetData>
    <row r="1" spans="1:13">
      <c r="A1" s="1" t="s">
        <v>0</v>
      </c>
      <c r="B1" s="85" t="s">
        <v>504</v>
      </c>
      <c r="C1" s="86">
        <v>45460</v>
      </c>
      <c r="D1" s="87"/>
      <c r="E1" s="87"/>
      <c r="F1" s="87"/>
      <c r="G1" s="87"/>
      <c r="H1" s="87"/>
      <c r="I1" s="87"/>
      <c r="J1" s="87"/>
      <c r="K1" s="85" t="s">
        <v>533</v>
      </c>
      <c r="L1" s="85" t="s">
        <v>535</v>
      </c>
      <c r="M1" s="163" t="s">
        <v>1053</v>
      </c>
    </row>
    <row r="2" spans="1:13">
      <c r="A2" s="1" t="s">
        <v>1</v>
      </c>
      <c r="B2" s="87" t="str">
        <f>LOOKUP(B1,K1:L50,L1:L50)</f>
        <v>OK</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194" t="s">
        <v>1065</v>
      </c>
      <c r="E22" s="87" t="s">
        <v>592</v>
      </c>
      <c r="K22" s="85" t="s">
        <v>500</v>
      </c>
      <c r="L22" s="85" t="s">
        <v>556</v>
      </c>
      <c r="M22" s="163" t="s">
        <v>1053</v>
      </c>
    </row>
    <row r="23" spans="2:13">
      <c r="B23" t="s">
        <v>1063</v>
      </c>
      <c r="E23" s="87">
        <v>2016</v>
      </c>
      <c r="K23" s="85" t="s">
        <v>499</v>
      </c>
      <c r="L23" s="85" t="s">
        <v>557</v>
      </c>
      <c r="M23" s="163" t="s">
        <v>1053</v>
      </c>
    </row>
    <row r="24" spans="2:13">
      <c r="B24" s="4" t="s">
        <v>1062</v>
      </c>
      <c r="E24" s="87" t="s">
        <v>593</v>
      </c>
      <c r="K24" s="85" t="s">
        <v>498</v>
      </c>
      <c r="L24" s="85" t="s">
        <v>558</v>
      </c>
      <c r="M24" s="163" t="s">
        <v>1053</v>
      </c>
    </row>
    <row r="25" spans="2:13">
      <c r="B25" t="s">
        <v>1064</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t="s">
        <v>119</v>
      </c>
      <c r="K43" s="85" t="s">
        <v>491</v>
      </c>
      <c r="L43" s="85" t="s">
        <v>577</v>
      </c>
      <c r="M43" s="163" t="s">
        <v>1053</v>
      </c>
    </row>
    <row r="44" spans="1:13">
      <c r="A44" t="s">
        <v>120</v>
      </c>
      <c r="K44" s="85" t="s">
        <v>490</v>
      </c>
      <c r="L44" s="85" t="s">
        <v>578</v>
      </c>
      <c r="M44" s="163" t="s">
        <v>1053</v>
      </c>
    </row>
    <row r="45" spans="1:13">
      <c r="A45" t="s">
        <v>121</v>
      </c>
      <c r="K45" s="85" t="s">
        <v>489</v>
      </c>
      <c r="L45" s="85" t="s">
        <v>579</v>
      </c>
      <c r="M45" s="163" t="s">
        <v>1053</v>
      </c>
    </row>
    <row r="46" spans="1:13">
      <c r="A46" t="s">
        <v>122</v>
      </c>
      <c r="K46" s="85" t="s">
        <v>488</v>
      </c>
      <c r="L46" s="85" t="s">
        <v>580</v>
      </c>
      <c r="M46" s="163" t="s">
        <v>1053</v>
      </c>
    </row>
    <row r="47" spans="1:13">
      <c r="A47" t="s">
        <v>123</v>
      </c>
      <c r="K47" s="85" t="s">
        <v>487</v>
      </c>
      <c r="L47" s="85" t="s">
        <v>581</v>
      </c>
      <c r="M47" s="163" t="s">
        <v>1053</v>
      </c>
    </row>
    <row r="48" spans="1:13">
      <c r="K48" s="85" t="s">
        <v>486</v>
      </c>
      <c r="L48" s="85" t="s">
        <v>582</v>
      </c>
      <c r="M48" s="163" t="s">
        <v>1053</v>
      </c>
    </row>
    <row r="49" spans="1:13">
      <c r="A49" t="s">
        <v>124</v>
      </c>
      <c r="K49" s="85" t="s">
        <v>485</v>
      </c>
      <c r="L49" s="85" t="s">
        <v>583</v>
      </c>
      <c r="M49" s="163" t="s">
        <v>1053</v>
      </c>
    </row>
    <row r="50" spans="1:13">
      <c r="A50" t="s">
        <v>125</v>
      </c>
      <c r="K50" s="85" t="s">
        <v>484</v>
      </c>
      <c r="L50" s="85" t="s">
        <v>584</v>
      </c>
      <c r="M50" s="163" t="s">
        <v>1053</v>
      </c>
    </row>
    <row r="52" spans="1:13">
      <c r="A52" t="s">
        <v>116</v>
      </c>
    </row>
    <row r="53" spans="1:13">
      <c r="A53" t="s">
        <v>117</v>
      </c>
    </row>
    <row r="54" spans="1:13">
      <c r="A54" t="s">
        <v>118</v>
      </c>
    </row>
    <row r="56" spans="1:13">
      <c r="A56" t="s">
        <v>134</v>
      </c>
    </row>
    <row r="57" spans="1:13">
      <c r="A57" t="s">
        <v>127</v>
      </c>
    </row>
    <row r="58" spans="1:13">
      <c r="A58" t="s">
        <v>126</v>
      </c>
    </row>
    <row r="60" spans="1:13">
      <c r="A60" s="1" t="s">
        <v>269</v>
      </c>
    </row>
    <row r="61" spans="1:13">
      <c r="A61" t="s">
        <v>270</v>
      </c>
    </row>
    <row r="62" spans="1:13">
      <c r="A62" t="s">
        <v>274</v>
      </c>
    </row>
    <row r="63" spans="1:13">
      <c r="A63" t="s">
        <v>271</v>
      </c>
    </row>
    <row r="65" spans="1:2">
      <c r="A65" s="1" t="s">
        <v>276</v>
      </c>
    </row>
    <row r="66" spans="1:2">
      <c r="A66" s="10">
        <v>2.931E-7</v>
      </c>
      <c r="B66" t="s">
        <v>275</v>
      </c>
    </row>
    <row r="67" spans="1:2">
      <c r="A67" s="11">
        <v>0.88711067149387013</v>
      </c>
      <c r="B67" t="s">
        <v>342</v>
      </c>
    </row>
    <row r="68" spans="1:2">
      <c r="A68" s="11">
        <v>0.84730412960844359</v>
      </c>
      <c r="B68" t="s">
        <v>341</v>
      </c>
    </row>
    <row r="69" spans="1:2">
      <c r="A69">
        <v>0.75350342301658668</v>
      </c>
      <c r="B69" t="s">
        <v>1066</v>
      </c>
    </row>
    <row r="70" spans="1:2">
      <c r="A70" s="90" t="s">
        <v>596</v>
      </c>
    </row>
    <row r="71" spans="1:2">
      <c r="A71" s="87" t="s">
        <v>597</v>
      </c>
    </row>
    <row r="72" spans="1:2">
      <c r="A72" s="87" t="s">
        <v>598</v>
      </c>
    </row>
    <row r="73" spans="1:2">
      <c r="A73" s="87"/>
    </row>
    <row r="74" spans="1:2">
      <c r="A74" s="87" t="s">
        <v>599</v>
      </c>
    </row>
    <row r="75" spans="1:2">
      <c r="A75" s="87" t="s">
        <v>600</v>
      </c>
    </row>
    <row r="76" spans="1:2">
      <c r="A76" s="87"/>
    </row>
    <row r="77" spans="1:2">
      <c r="A77" s="90" t="s">
        <v>601</v>
      </c>
    </row>
    <row r="78" spans="1:2">
      <c r="A78" s="87" t="s">
        <v>602</v>
      </c>
    </row>
    <row r="79" spans="1:2">
      <c r="A79" s="85" t="s">
        <v>603</v>
      </c>
    </row>
    <row r="80" spans="1:2">
      <c r="A80" s="87"/>
    </row>
    <row r="81" spans="1:1">
      <c r="A81" s="90" t="s">
        <v>604</v>
      </c>
    </row>
    <row r="82" spans="1:1">
      <c r="A82" s="87"/>
    </row>
    <row r="83" spans="1:1">
      <c r="A83" s="87" t="s">
        <v>605</v>
      </c>
    </row>
    <row r="84" spans="1:1">
      <c r="A84" s="87" t="s">
        <v>606</v>
      </c>
    </row>
    <row r="85" spans="1:1">
      <c r="A85" s="87"/>
    </row>
  </sheetData>
  <phoneticPr fontId="16" type="noConversion"/>
  <conditionalFormatting sqref="L1:M1048576">
    <cfRule type="duplicateValues" dxfId="6"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FE82B-7048-4C02-A32B-DC1DDEE4B880}">
  <dimension ref="A1:H65"/>
  <sheetViews>
    <sheetView topLeftCell="A23" workbookViewId="0">
      <selection activeCell="F22" sqref="F22"/>
    </sheetView>
  </sheetViews>
  <sheetFormatPr defaultRowHeight="14.75"/>
  <cols>
    <col min="1" max="1" width="51.40625" bestFit="1" customWidth="1"/>
  </cols>
  <sheetData>
    <row r="1" spans="1:8">
      <c r="A1" t="s">
        <v>1067</v>
      </c>
      <c r="B1" t="s">
        <v>1078</v>
      </c>
      <c r="F1" t="s">
        <v>1079</v>
      </c>
    </row>
    <row r="2" spans="1:8">
      <c r="B2">
        <v>2023</v>
      </c>
      <c r="C2">
        <v>2024</v>
      </c>
      <c r="D2">
        <v>2025</v>
      </c>
      <c r="F2">
        <v>2023</v>
      </c>
      <c r="G2">
        <v>2024</v>
      </c>
      <c r="H2">
        <v>2025</v>
      </c>
    </row>
    <row r="3" spans="1:8">
      <c r="A3" t="s">
        <v>1068</v>
      </c>
      <c r="B3">
        <v>77</v>
      </c>
      <c r="C3">
        <v>37.450000000000003</v>
      </c>
      <c r="D3">
        <v>28.63</v>
      </c>
      <c r="F3" s="161">
        <f>B3*About!$A$69</f>
        <v>58.019763572277178</v>
      </c>
      <c r="G3" s="161">
        <f>C3*About!$A$69</f>
        <v>28.218703191971173</v>
      </c>
      <c r="H3" s="161">
        <f>D3*About!$A$69</f>
        <v>21.572803000964875</v>
      </c>
    </row>
    <row r="4" spans="1:8">
      <c r="A4" t="s">
        <v>1069</v>
      </c>
      <c r="B4">
        <v>60.17</v>
      </c>
      <c r="C4">
        <v>40.98</v>
      </c>
      <c r="D4">
        <v>43.33</v>
      </c>
      <c r="F4" s="161">
        <f>B4*About!$A$69</f>
        <v>45.338300962908022</v>
      </c>
      <c r="G4" s="161">
        <f>C4*About!$A$69</f>
        <v>30.878570275219719</v>
      </c>
      <c r="H4" s="161">
        <f>D4*About!$A$69</f>
        <v>32.6493033193087</v>
      </c>
    </row>
    <row r="5" spans="1:8">
      <c r="A5" t="s">
        <v>1070</v>
      </c>
      <c r="B5">
        <v>41.36</v>
      </c>
      <c r="C5">
        <v>54.34</v>
      </c>
      <c r="D5">
        <v>56.01</v>
      </c>
      <c r="F5" s="161">
        <f>B5*About!$A$69</f>
        <v>31.164901575966024</v>
      </c>
      <c r="G5" s="161">
        <f>C5*About!$A$69</f>
        <v>40.945376006721325</v>
      </c>
      <c r="H5" s="161">
        <f>D5*About!$A$69</f>
        <v>42.203726723159022</v>
      </c>
    </row>
    <row r="6" spans="1:8">
      <c r="A6" t="s">
        <v>1071</v>
      </c>
      <c r="B6">
        <v>37.96</v>
      </c>
      <c r="C6">
        <v>43.94</v>
      </c>
      <c r="D6">
        <v>46.67</v>
      </c>
      <c r="F6" s="161">
        <f>B6*About!$A$69</f>
        <v>28.60298993770963</v>
      </c>
      <c r="G6" s="161">
        <f>C6*About!$A$69</f>
        <v>33.108940407348818</v>
      </c>
      <c r="H6" s="161">
        <f>D6*About!$A$69</f>
        <v>35.166004752184101</v>
      </c>
    </row>
    <row r="7" spans="1:8">
      <c r="A7" t="s">
        <v>1072</v>
      </c>
      <c r="B7">
        <v>39.340000000000003</v>
      </c>
      <c r="C7">
        <v>38.81</v>
      </c>
      <c r="D7">
        <v>43.37</v>
      </c>
      <c r="F7" s="161">
        <f>B7*About!$A$69</f>
        <v>29.642824661472524</v>
      </c>
      <c r="G7" s="161">
        <f>C7*About!$A$69</f>
        <v>29.243467847273731</v>
      </c>
      <c r="H7" s="161">
        <f>D7*About!$A$69</f>
        <v>32.679443456229365</v>
      </c>
    </row>
    <row r="8" spans="1:8">
      <c r="A8" t="s">
        <v>1080</v>
      </c>
      <c r="B8">
        <v>34.42</v>
      </c>
      <c r="C8">
        <v>35.840000000000003</v>
      </c>
      <c r="D8">
        <v>41.59</v>
      </c>
      <c r="F8" s="161">
        <f>B8*About!$A$69</f>
        <v>25.935587820230914</v>
      </c>
      <c r="G8" s="161">
        <f>C8*About!$A$69</f>
        <v>27.005562680914469</v>
      </c>
      <c r="H8" s="161">
        <f>D8*About!$A$69</f>
        <v>31.338207363259844</v>
      </c>
    </row>
    <row r="9" spans="1:8">
      <c r="A9" t="s">
        <v>1073</v>
      </c>
      <c r="B9">
        <v>34.74</v>
      </c>
      <c r="C9">
        <v>38.729999999999997</v>
      </c>
      <c r="D9">
        <v>43.19</v>
      </c>
      <c r="F9" s="161">
        <f>B9*About!$A$69</f>
        <v>26.176708915596222</v>
      </c>
      <c r="G9" s="161">
        <f>C9*About!$A$69</f>
        <v>29.183187573432399</v>
      </c>
      <c r="H9" s="161">
        <f>D9*About!$A$69</f>
        <v>32.543812840086375</v>
      </c>
    </row>
    <row r="10" spans="1:8">
      <c r="A10" t="s">
        <v>1074</v>
      </c>
      <c r="B10">
        <v>32.26</v>
      </c>
      <c r="C10">
        <v>31.85</v>
      </c>
      <c r="D10">
        <v>34.78</v>
      </c>
      <c r="F10" s="161">
        <f>B10*About!$A$69</f>
        <v>24.308020426515085</v>
      </c>
      <c r="G10" s="161">
        <f>C10*About!$A$69</f>
        <v>23.999084023078286</v>
      </c>
      <c r="H10" s="161">
        <f>D10*About!$A$69</f>
        <v>26.206849052516887</v>
      </c>
    </row>
    <row r="11" spans="1:8">
      <c r="A11" t="s">
        <v>1075</v>
      </c>
      <c r="B11">
        <v>33.049999999999997</v>
      </c>
      <c r="C11">
        <v>34.369999999999997</v>
      </c>
      <c r="D11">
        <v>36.36</v>
      </c>
      <c r="F11" s="161">
        <f>B11*About!$A$69</f>
        <v>24.903288130698186</v>
      </c>
      <c r="G11" s="161">
        <f>C11*About!$A$69</f>
        <v>25.897912649080084</v>
      </c>
      <c r="H11" s="161">
        <f>D11*About!$A$69</f>
        <v>27.397384460883092</v>
      </c>
    </row>
    <row r="12" spans="1:8">
      <c r="A12" t="s">
        <v>1076</v>
      </c>
      <c r="B12">
        <v>81.61</v>
      </c>
      <c r="C12">
        <v>73.48</v>
      </c>
      <c r="D12">
        <v>57.97</v>
      </c>
      <c r="F12" s="161">
        <f>B12*About!$A$69</f>
        <v>61.493414352383638</v>
      </c>
      <c r="G12" s="161">
        <f>C12*About!$A$69</f>
        <v>55.367431523258794</v>
      </c>
      <c r="H12" s="161">
        <f>D12*About!$A$69</f>
        <v>43.680593432271529</v>
      </c>
    </row>
    <row r="13" spans="1:8">
      <c r="A13" t="s">
        <v>1077</v>
      </c>
      <c r="B13">
        <v>59.46</v>
      </c>
      <c r="C13">
        <v>38.659999999999997</v>
      </c>
      <c r="D13">
        <v>39.130000000000003</v>
      </c>
      <c r="F13" s="161">
        <f>B13*About!$A$69</f>
        <v>44.803313532566243</v>
      </c>
      <c r="G13" s="161">
        <f>C13*About!$A$69</f>
        <v>29.130442333821239</v>
      </c>
      <c r="H13" s="161">
        <f>D13*About!$A$69</f>
        <v>29.484588942639039</v>
      </c>
    </row>
    <row r="17" spans="1:6">
      <c r="D17">
        <v>2023</v>
      </c>
      <c r="E17">
        <v>2024</v>
      </c>
      <c r="F17">
        <v>2025</v>
      </c>
    </row>
    <row r="18" spans="1:6">
      <c r="A18" s="85" t="s">
        <v>533</v>
      </c>
      <c r="B18" s="85" t="s">
        <v>535</v>
      </c>
      <c r="C18" t="s">
        <v>1074</v>
      </c>
      <c r="D18" s="161">
        <f>SUMIFS(F$3:F$13,$A$3:$A$13,$C18)</f>
        <v>24.308020426515085</v>
      </c>
      <c r="E18" s="161">
        <f t="shared" ref="E18" si="0">SUMIFS(G$3:G$13,$A$3:$A$13,$C18)</f>
        <v>23.999084023078286</v>
      </c>
      <c r="F18" s="161">
        <f>SUMIFS(H$3:H$13,$A$3:$A$13,$C18)</f>
        <v>26.206849052516887</v>
      </c>
    </row>
    <row r="19" spans="1:6">
      <c r="A19" s="85" t="s">
        <v>531</v>
      </c>
      <c r="B19" s="85" t="s">
        <v>537</v>
      </c>
      <c r="C19" t="s">
        <v>1077</v>
      </c>
      <c r="D19" s="161">
        <f t="shared" ref="D19:D65" si="1">SUMIFS(F$3:F$13,$A$3:$A$13,$C19)</f>
        <v>44.803313532566243</v>
      </c>
      <c r="E19" s="161">
        <f t="shared" ref="E19:E65" si="2">SUMIFS(G$3:G$13,$A$3:$A$13,$C19)</f>
        <v>29.130442333821239</v>
      </c>
      <c r="F19" s="161">
        <f t="shared" ref="F19:F65" si="3">SUMIFS(H$3:H$13,$A$3:$A$13,$C19)</f>
        <v>29.484588942639039</v>
      </c>
    </row>
    <row r="20" spans="1:6">
      <c r="A20" s="85" t="s">
        <v>530</v>
      </c>
      <c r="B20" s="85" t="s">
        <v>538</v>
      </c>
      <c r="C20" t="s">
        <v>1080</v>
      </c>
      <c r="D20" s="161">
        <f t="shared" si="1"/>
        <v>25.935587820230914</v>
      </c>
      <c r="E20" s="161">
        <f t="shared" si="2"/>
        <v>27.005562680914469</v>
      </c>
      <c r="F20" s="161">
        <f t="shared" si="3"/>
        <v>31.338207363259844</v>
      </c>
    </row>
    <row r="21" spans="1:6">
      <c r="A21" s="85" t="s">
        <v>529</v>
      </c>
      <c r="B21" s="85" t="s">
        <v>539</v>
      </c>
      <c r="C21" t="s">
        <v>1069</v>
      </c>
      <c r="D21" s="161">
        <f t="shared" si="1"/>
        <v>45.338300962908022</v>
      </c>
      <c r="E21" s="161">
        <f t="shared" si="2"/>
        <v>30.878570275219719</v>
      </c>
      <c r="F21" s="161">
        <f t="shared" si="3"/>
        <v>32.6493033193087</v>
      </c>
    </row>
    <row r="22" spans="1:6">
      <c r="A22" s="85" t="s">
        <v>528</v>
      </c>
      <c r="B22" s="85" t="s">
        <v>540</v>
      </c>
      <c r="C22" t="s">
        <v>1077</v>
      </c>
      <c r="D22" s="161">
        <f t="shared" si="1"/>
        <v>44.803313532566243</v>
      </c>
      <c r="E22" s="161">
        <f t="shared" si="2"/>
        <v>29.130442333821239</v>
      </c>
      <c r="F22" s="161">
        <f>SUMIFS(H$3:H$13,$A$3:$A$13,$C22)</f>
        <v>29.484588942639039</v>
      </c>
    </row>
    <row r="23" spans="1:6">
      <c r="A23" s="85" t="s">
        <v>527</v>
      </c>
      <c r="B23" s="85" t="s">
        <v>541</v>
      </c>
      <c r="C23" t="s">
        <v>1070</v>
      </c>
      <c r="D23" s="161">
        <f t="shared" si="1"/>
        <v>31.164901575966024</v>
      </c>
      <c r="E23" s="161">
        <f t="shared" si="2"/>
        <v>40.945376006721325</v>
      </c>
      <c r="F23" s="161">
        <f t="shared" si="3"/>
        <v>42.203726723159022</v>
      </c>
    </row>
    <row r="24" spans="1:6">
      <c r="A24" s="85" t="s">
        <v>526</v>
      </c>
      <c r="B24" s="85" t="s">
        <v>542</v>
      </c>
      <c r="C24" t="s">
        <v>1072</v>
      </c>
      <c r="D24" s="161">
        <f t="shared" si="1"/>
        <v>29.642824661472524</v>
      </c>
      <c r="E24" s="161">
        <f t="shared" si="2"/>
        <v>29.243467847273731</v>
      </c>
      <c r="F24" s="161">
        <f t="shared" si="3"/>
        <v>32.679443456229365</v>
      </c>
    </row>
    <row r="25" spans="1:6">
      <c r="A25" s="85" t="s">
        <v>525</v>
      </c>
      <c r="B25" s="85" t="s">
        <v>543</v>
      </c>
      <c r="C25" t="s">
        <v>1074</v>
      </c>
      <c r="D25" s="161">
        <f t="shared" si="1"/>
        <v>24.308020426515085</v>
      </c>
      <c r="E25" s="161">
        <f t="shared" si="2"/>
        <v>23.999084023078286</v>
      </c>
      <c r="F25" s="161">
        <f t="shared" si="3"/>
        <v>26.206849052516887</v>
      </c>
    </row>
    <row r="26" spans="1:6">
      <c r="A26" s="85" t="s">
        <v>524</v>
      </c>
      <c r="B26" s="85" t="s">
        <v>544</v>
      </c>
      <c r="C26" t="s">
        <v>1074</v>
      </c>
      <c r="D26" s="161">
        <f t="shared" si="1"/>
        <v>24.308020426515085</v>
      </c>
      <c r="E26" s="161">
        <f t="shared" si="2"/>
        <v>23.999084023078286</v>
      </c>
      <c r="F26" s="161">
        <f t="shared" si="3"/>
        <v>26.206849052516887</v>
      </c>
    </row>
    <row r="27" spans="1:6">
      <c r="A27" s="85" t="s">
        <v>522</v>
      </c>
      <c r="B27" s="85" t="s">
        <v>546</v>
      </c>
      <c r="C27" t="s">
        <v>1076</v>
      </c>
      <c r="D27" s="161">
        <f t="shared" si="1"/>
        <v>61.493414352383638</v>
      </c>
      <c r="E27" s="161">
        <f t="shared" si="2"/>
        <v>55.367431523258794</v>
      </c>
      <c r="F27" s="161">
        <f t="shared" si="3"/>
        <v>43.680593432271529</v>
      </c>
    </row>
    <row r="28" spans="1:6">
      <c r="A28" s="85" t="s">
        <v>521</v>
      </c>
      <c r="B28" s="85" t="s">
        <v>547</v>
      </c>
      <c r="C28" t="s">
        <v>1080</v>
      </c>
      <c r="D28" s="161">
        <f t="shared" si="1"/>
        <v>25.935587820230914</v>
      </c>
      <c r="E28" s="161">
        <f t="shared" si="2"/>
        <v>27.005562680914469</v>
      </c>
      <c r="F28" s="161">
        <f t="shared" si="3"/>
        <v>31.338207363259844</v>
      </c>
    </row>
    <row r="29" spans="1:6">
      <c r="A29" s="85" t="s">
        <v>520</v>
      </c>
      <c r="B29" s="85" t="s">
        <v>548</v>
      </c>
      <c r="C29" t="s">
        <v>1080</v>
      </c>
      <c r="D29" s="161">
        <f t="shared" si="1"/>
        <v>25.935587820230914</v>
      </c>
      <c r="E29" s="161">
        <f t="shared" si="2"/>
        <v>27.005562680914469</v>
      </c>
      <c r="F29" s="161">
        <f t="shared" si="3"/>
        <v>31.338207363259844</v>
      </c>
    </row>
    <row r="30" spans="1:6">
      <c r="A30" s="85" t="s">
        <v>519</v>
      </c>
      <c r="B30" s="85" t="s">
        <v>549</v>
      </c>
      <c r="C30" t="s">
        <v>1080</v>
      </c>
      <c r="D30" s="161">
        <f t="shared" si="1"/>
        <v>25.935587820230914</v>
      </c>
      <c r="E30" s="161">
        <f t="shared" si="2"/>
        <v>27.005562680914469</v>
      </c>
      <c r="F30" s="161">
        <f t="shared" si="3"/>
        <v>31.338207363259844</v>
      </c>
    </row>
    <row r="31" spans="1:6">
      <c r="A31" s="85" t="s">
        <v>518</v>
      </c>
      <c r="B31" s="85" t="s">
        <v>550</v>
      </c>
      <c r="C31" t="s">
        <v>1073</v>
      </c>
      <c r="D31" s="161">
        <f t="shared" si="1"/>
        <v>26.176708915596222</v>
      </c>
      <c r="E31" s="161">
        <f t="shared" si="2"/>
        <v>29.183187573432399</v>
      </c>
      <c r="F31" s="161">
        <f t="shared" si="3"/>
        <v>32.543812840086375</v>
      </c>
    </row>
    <row r="32" spans="1:6">
      <c r="A32" s="85" t="s">
        <v>517</v>
      </c>
      <c r="B32" s="85" t="s">
        <v>551</v>
      </c>
      <c r="C32" t="s">
        <v>1074</v>
      </c>
      <c r="D32" s="161">
        <f t="shared" si="1"/>
        <v>24.308020426515085</v>
      </c>
      <c r="E32" s="161">
        <f t="shared" si="2"/>
        <v>23.999084023078286</v>
      </c>
      <c r="F32" s="161">
        <f t="shared" si="3"/>
        <v>26.206849052516887</v>
      </c>
    </row>
    <row r="33" spans="1:6">
      <c r="A33" s="85" t="s">
        <v>516</v>
      </c>
      <c r="B33" s="85" t="s">
        <v>552</v>
      </c>
      <c r="C33" t="s">
        <v>1080</v>
      </c>
      <c r="D33" s="161">
        <f t="shared" si="1"/>
        <v>25.935587820230914</v>
      </c>
      <c r="E33" s="161">
        <f t="shared" si="2"/>
        <v>27.005562680914469</v>
      </c>
      <c r="F33" s="161">
        <f t="shared" si="3"/>
        <v>31.338207363259844</v>
      </c>
    </row>
    <row r="34" spans="1:6">
      <c r="A34" s="85" t="s">
        <v>515</v>
      </c>
      <c r="B34" s="85" t="s">
        <v>553</v>
      </c>
      <c r="C34" t="s">
        <v>1070</v>
      </c>
      <c r="D34" s="161">
        <f t="shared" si="1"/>
        <v>31.164901575966024</v>
      </c>
      <c r="E34" s="161">
        <f t="shared" si="2"/>
        <v>40.945376006721325</v>
      </c>
      <c r="F34" s="161">
        <f t="shared" si="3"/>
        <v>42.203726723159022</v>
      </c>
    </row>
    <row r="35" spans="1:6">
      <c r="A35" s="85" t="s">
        <v>502</v>
      </c>
      <c r="B35" s="85" t="s">
        <v>554</v>
      </c>
      <c r="C35" t="s">
        <v>1072</v>
      </c>
      <c r="D35" s="161">
        <f t="shared" si="1"/>
        <v>29.642824661472524</v>
      </c>
      <c r="E35" s="161">
        <f t="shared" si="2"/>
        <v>29.243467847273731</v>
      </c>
      <c r="F35" s="161">
        <f t="shared" si="3"/>
        <v>32.679443456229365</v>
      </c>
    </row>
    <row r="36" spans="1:6">
      <c r="A36" s="85" t="s">
        <v>501</v>
      </c>
      <c r="B36" s="85" t="s">
        <v>555</v>
      </c>
      <c r="C36" t="s">
        <v>1070</v>
      </c>
      <c r="D36" s="161">
        <f t="shared" si="1"/>
        <v>31.164901575966024</v>
      </c>
      <c r="E36" s="161">
        <f t="shared" si="2"/>
        <v>40.945376006721325</v>
      </c>
      <c r="F36" s="161">
        <f t="shared" si="3"/>
        <v>42.203726723159022</v>
      </c>
    </row>
    <row r="37" spans="1:6">
      <c r="A37" s="85" t="s">
        <v>500</v>
      </c>
      <c r="B37" s="85" t="s">
        <v>556</v>
      </c>
      <c r="C37" t="s">
        <v>1080</v>
      </c>
      <c r="D37" s="161">
        <f t="shared" si="1"/>
        <v>25.935587820230914</v>
      </c>
      <c r="E37" s="161">
        <f t="shared" si="2"/>
        <v>27.005562680914469</v>
      </c>
      <c r="F37" s="161">
        <f t="shared" si="3"/>
        <v>31.338207363259844</v>
      </c>
    </row>
    <row r="38" spans="1:6">
      <c r="A38" s="85" t="s">
        <v>499</v>
      </c>
      <c r="B38" s="85" t="s">
        <v>557</v>
      </c>
      <c r="C38" t="s">
        <v>1080</v>
      </c>
      <c r="D38" s="161">
        <f t="shared" si="1"/>
        <v>25.935587820230914</v>
      </c>
      <c r="E38" s="161">
        <f t="shared" si="2"/>
        <v>27.005562680914469</v>
      </c>
      <c r="F38" s="161">
        <f t="shared" si="3"/>
        <v>31.338207363259844</v>
      </c>
    </row>
    <row r="39" spans="1:6">
      <c r="A39" s="85" t="s">
        <v>498</v>
      </c>
      <c r="B39" s="85" t="s">
        <v>558</v>
      </c>
      <c r="C39" t="s">
        <v>1080</v>
      </c>
      <c r="D39" s="161">
        <f t="shared" si="1"/>
        <v>25.935587820230914</v>
      </c>
      <c r="E39" s="161">
        <f t="shared" si="2"/>
        <v>27.005562680914469</v>
      </c>
      <c r="F39" s="161">
        <f t="shared" si="3"/>
        <v>31.338207363259844</v>
      </c>
    </row>
    <row r="40" spans="1:6">
      <c r="A40" s="85" t="s">
        <v>497</v>
      </c>
      <c r="B40" s="85" t="s">
        <v>559</v>
      </c>
      <c r="C40" t="s">
        <v>1080</v>
      </c>
      <c r="D40" s="161">
        <f t="shared" si="1"/>
        <v>25.935587820230914</v>
      </c>
      <c r="E40" s="161">
        <f t="shared" si="2"/>
        <v>27.005562680914469</v>
      </c>
      <c r="F40" s="161">
        <f t="shared" si="3"/>
        <v>31.338207363259844</v>
      </c>
    </row>
    <row r="41" spans="1:6">
      <c r="A41" s="85" t="s">
        <v>514</v>
      </c>
      <c r="B41" s="85" t="s">
        <v>560</v>
      </c>
      <c r="C41" t="s">
        <v>1076</v>
      </c>
      <c r="D41" s="161">
        <f t="shared" si="1"/>
        <v>61.493414352383638</v>
      </c>
      <c r="E41" s="161">
        <f t="shared" si="2"/>
        <v>55.367431523258794</v>
      </c>
      <c r="F41" s="161">
        <f t="shared" si="3"/>
        <v>43.680593432271529</v>
      </c>
    </row>
    <row r="42" spans="1:6">
      <c r="A42" s="85" t="s">
        <v>513</v>
      </c>
      <c r="B42" s="85" t="s">
        <v>561</v>
      </c>
      <c r="C42" t="s">
        <v>1073</v>
      </c>
      <c r="D42" s="161">
        <f t="shared" si="1"/>
        <v>26.176708915596222</v>
      </c>
      <c r="E42" s="161">
        <f t="shared" si="2"/>
        <v>29.183187573432399</v>
      </c>
      <c r="F42" s="161">
        <f t="shared" si="3"/>
        <v>32.543812840086375</v>
      </c>
    </row>
    <row r="43" spans="1:6">
      <c r="A43" s="85" t="s">
        <v>512</v>
      </c>
      <c r="B43" s="85" t="s">
        <v>562</v>
      </c>
      <c r="C43" t="s">
        <v>1076</v>
      </c>
      <c r="D43" s="161">
        <f t="shared" si="1"/>
        <v>61.493414352383638</v>
      </c>
      <c r="E43" s="161">
        <f t="shared" si="2"/>
        <v>55.367431523258794</v>
      </c>
      <c r="F43" s="161">
        <f t="shared" si="3"/>
        <v>43.680593432271529</v>
      </c>
    </row>
    <row r="44" spans="1:6">
      <c r="A44" s="85" t="s">
        <v>511</v>
      </c>
      <c r="B44" s="85" t="s">
        <v>563</v>
      </c>
      <c r="C44" t="s">
        <v>1070</v>
      </c>
      <c r="D44" s="161">
        <f t="shared" si="1"/>
        <v>31.164901575966024</v>
      </c>
      <c r="E44" s="161">
        <f t="shared" si="2"/>
        <v>40.945376006721325</v>
      </c>
      <c r="F44" s="161">
        <f t="shared" si="3"/>
        <v>42.203726723159022</v>
      </c>
    </row>
    <row r="45" spans="1:6">
      <c r="A45" s="85" t="s">
        <v>510</v>
      </c>
      <c r="B45" s="85" t="s">
        <v>564</v>
      </c>
      <c r="C45" t="s">
        <v>1072</v>
      </c>
      <c r="D45" s="161">
        <f t="shared" si="1"/>
        <v>29.642824661472524</v>
      </c>
      <c r="E45" s="161">
        <f t="shared" si="2"/>
        <v>29.243467847273731</v>
      </c>
      <c r="F45" s="161">
        <f t="shared" si="3"/>
        <v>32.679443456229365</v>
      </c>
    </row>
    <row r="46" spans="1:6">
      <c r="A46" s="85" t="s">
        <v>509</v>
      </c>
      <c r="B46" s="85" t="s">
        <v>565</v>
      </c>
      <c r="C46" t="s">
        <v>1077</v>
      </c>
      <c r="D46" s="161">
        <f t="shared" si="1"/>
        <v>44.803313532566243</v>
      </c>
      <c r="E46" s="161">
        <f t="shared" si="2"/>
        <v>29.130442333821239</v>
      </c>
      <c r="F46" s="161">
        <f t="shared" si="3"/>
        <v>29.484588942639039</v>
      </c>
    </row>
    <row r="47" spans="1:6">
      <c r="A47" s="85" t="s">
        <v>508</v>
      </c>
      <c r="B47" s="85" t="s">
        <v>566</v>
      </c>
      <c r="C47" t="s">
        <v>1071</v>
      </c>
      <c r="D47" s="161">
        <f t="shared" si="1"/>
        <v>28.60298993770963</v>
      </c>
      <c r="E47" s="161">
        <f t="shared" si="2"/>
        <v>33.108940407348818</v>
      </c>
      <c r="F47" s="161">
        <f t="shared" si="3"/>
        <v>35.166004752184101</v>
      </c>
    </row>
    <row r="48" spans="1:6">
      <c r="A48" s="85" t="s">
        <v>507</v>
      </c>
      <c r="B48" s="85" t="s">
        <v>567</v>
      </c>
      <c r="C48" t="s">
        <v>1072</v>
      </c>
      <c r="D48" s="161">
        <f t="shared" si="1"/>
        <v>29.642824661472524</v>
      </c>
      <c r="E48" s="161">
        <f t="shared" si="2"/>
        <v>29.243467847273731</v>
      </c>
      <c r="F48" s="161">
        <f t="shared" si="3"/>
        <v>32.679443456229365</v>
      </c>
    </row>
    <row r="49" spans="1:6">
      <c r="A49" s="85" t="s">
        <v>506</v>
      </c>
      <c r="B49" s="85" t="s">
        <v>568</v>
      </c>
      <c r="C49" t="s">
        <v>1080</v>
      </c>
      <c r="D49" s="161">
        <f t="shared" si="1"/>
        <v>25.935587820230914</v>
      </c>
      <c r="E49" s="161">
        <f t="shared" si="2"/>
        <v>27.005562680914469</v>
      </c>
      <c r="F49" s="161">
        <f t="shared" si="3"/>
        <v>31.338207363259844</v>
      </c>
    </row>
    <row r="50" spans="1:6">
      <c r="A50" s="85" t="s">
        <v>505</v>
      </c>
      <c r="B50" s="85" t="s">
        <v>569</v>
      </c>
      <c r="C50" t="s">
        <v>1072</v>
      </c>
      <c r="D50" s="161">
        <f t="shared" si="1"/>
        <v>29.642824661472524</v>
      </c>
      <c r="E50" s="161">
        <f t="shared" si="2"/>
        <v>29.243467847273731</v>
      </c>
      <c r="F50" s="161">
        <f t="shared" si="3"/>
        <v>32.679443456229365</v>
      </c>
    </row>
    <row r="51" spans="1:6">
      <c r="A51" s="85" t="s">
        <v>504</v>
      </c>
      <c r="B51" s="85" t="s">
        <v>570</v>
      </c>
      <c r="C51" t="s">
        <v>1073</v>
      </c>
      <c r="D51" s="161">
        <f t="shared" si="1"/>
        <v>26.176708915596222</v>
      </c>
      <c r="E51" s="161">
        <f t="shared" si="2"/>
        <v>29.183187573432399</v>
      </c>
      <c r="F51" s="161">
        <f t="shared" si="3"/>
        <v>32.543812840086375</v>
      </c>
    </row>
    <row r="52" spans="1:6">
      <c r="A52" s="85" t="s">
        <v>503</v>
      </c>
      <c r="B52" s="85" t="s">
        <v>571</v>
      </c>
      <c r="C52" t="s">
        <v>1076</v>
      </c>
      <c r="D52" s="161">
        <f t="shared" si="1"/>
        <v>61.493414352383638</v>
      </c>
      <c r="E52" s="161">
        <f t="shared" si="2"/>
        <v>55.367431523258794</v>
      </c>
      <c r="F52" s="161">
        <f t="shared" si="3"/>
        <v>43.680593432271529</v>
      </c>
    </row>
    <row r="53" spans="1:6">
      <c r="A53" s="85" t="s">
        <v>496</v>
      </c>
      <c r="B53" s="85" t="s">
        <v>572</v>
      </c>
      <c r="C53" t="s">
        <v>1072</v>
      </c>
      <c r="D53" s="161">
        <f t="shared" si="1"/>
        <v>29.642824661472524</v>
      </c>
      <c r="E53" s="161">
        <f t="shared" si="2"/>
        <v>29.243467847273731</v>
      </c>
      <c r="F53" s="161">
        <f t="shared" si="3"/>
        <v>32.679443456229365</v>
      </c>
    </row>
    <row r="54" spans="1:6">
      <c r="A54" s="85" t="s">
        <v>495</v>
      </c>
      <c r="B54" s="85" t="s">
        <v>573</v>
      </c>
      <c r="C54" t="s">
        <v>1070</v>
      </c>
      <c r="D54" s="161">
        <f t="shared" si="1"/>
        <v>31.164901575966024</v>
      </c>
      <c r="E54" s="161">
        <f t="shared" si="2"/>
        <v>40.945376006721325</v>
      </c>
      <c r="F54" s="161">
        <f t="shared" si="3"/>
        <v>42.203726723159022</v>
      </c>
    </row>
    <row r="55" spans="1:6">
      <c r="A55" s="85" t="s">
        <v>494</v>
      </c>
      <c r="B55" s="85" t="s">
        <v>574</v>
      </c>
      <c r="C55" t="s">
        <v>1074</v>
      </c>
      <c r="D55" s="161">
        <f t="shared" si="1"/>
        <v>24.308020426515085</v>
      </c>
      <c r="E55" s="161">
        <f t="shared" si="2"/>
        <v>23.999084023078286</v>
      </c>
      <c r="F55" s="161">
        <f t="shared" si="3"/>
        <v>26.206849052516887</v>
      </c>
    </row>
    <row r="56" spans="1:6">
      <c r="A56" s="85" t="s">
        <v>493</v>
      </c>
      <c r="B56" s="85" t="s">
        <v>575</v>
      </c>
      <c r="C56" t="s">
        <v>1073</v>
      </c>
      <c r="D56" s="161">
        <f t="shared" si="1"/>
        <v>26.176708915596222</v>
      </c>
      <c r="E56" s="161">
        <f t="shared" si="2"/>
        <v>29.183187573432399</v>
      </c>
      <c r="F56" s="161">
        <f t="shared" si="3"/>
        <v>32.543812840086375</v>
      </c>
    </row>
    <row r="57" spans="1:6">
      <c r="A57" s="85" t="s">
        <v>492</v>
      </c>
      <c r="B57" s="85" t="s">
        <v>576</v>
      </c>
      <c r="C57" t="s">
        <v>1074</v>
      </c>
      <c r="D57" s="161">
        <f t="shared" si="1"/>
        <v>24.308020426515085</v>
      </c>
      <c r="E57" s="161">
        <f t="shared" si="2"/>
        <v>23.999084023078286</v>
      </c>
      <c r="F57" s="161">
        <f t="shared" si="3"/>
        <v>26.206849052516887</v>
      </c>
    </row>
    <row r="58" spans="1:6">
      <c r="A58" s="85" t="s">
        <v>491</v>
      </c>
      <c r="B58" s="85" t="s">
        <v>577</v>
      </c>
      <c r="C58" t="s">
        <v>1068</v>
      </c>
      <c r="D58" s="161">
        <f t="shared" si="1"/>
        <v>58.019763572277178</v>
      </c>
      <c r="E58" s="161">
        <f t="shared" si="2"/>
        <v>28.218703191971173</v>
      </c>
      <c r="F58" s="161">
        <f t="shared" si="3"/>
        <v>21.572803000964875</v>
      </c>
    </row>
    <row r="59" spans="1:6">
      <c r="A59" s="85" t="s">
        <v>490</v>
      </c>
      <c r="B59" s="85" t="s">
        <v>578</v>
      </c>
      <c r="C59" t="s">
        <v>1077</v>
      </c>
      <c r="D59" s="161">
        <f t="shared" si="1"/>
        <v>44.803313532566243</v>
      </c>
      <c r="E59" s="161">
        <f t="shared" si="2"/>
        <v>29.130442333821239</v>
      </c>
      <c r="F59" s="161">
        <f t="shared" si="3"/>
        <v>29.484588942639039</v>
      </c>
    </row>
    <row r="60" spans="1:6">
      <c r="A60" s="85" t="s">
        <v>489</v>
      </c>
      <c r="B60" s="85" t="s">
        <v>579</v>
      </c>
      <c r="C60" t="s">
        <v>1070</v>
      </c>
      <c r="D60" s="161">
        <f t="shared" si="1"/>
        <v>31.164901575966024</v>
      </c>
      <c r="E60" s="161">
        <f t="shared" si="2"/>
        <v>40.945376006721325</v>
      </c>
      <c r="F60" s="161">
        <f t="shared" si="3"/>
        <v>42.203726723159022</v>
      </c>
    </row>
    <row r="61" spans="1:6">
      <c r="A61" s="85" t="s">
        <v>488</v>
      </c>
      <c r="B61" s="85" t="s">
        <v>580</v>
      </c>
      <c r="C61" t="s">
        <v>1072</v>
      </c>
      <c r="D61" s="161">
        <f t="shared" si="1"/>
        <v>29.642824661472524</v>
      </c>
      <c r="E61" s="161">
        <f t="shared" si="2"/>
        <v>29.243467847273731</v>
      </c>
      <c r="F61" s="161">
        <f t="shared" si="3"/>
        <v>32.679443456229365</v>
      </c>
    </row>
    <row r="62" spans="1:6">
      <c r="A62" s="85" t="s">
        <v>487</v>
      </c>
      <c r="B62" s="85" t="s">
        <v>581</v>
      </c>
      <c r="C62" t="s">
        <v>1076</v>
      </c>
      <c r="D62" s="161">
        <f t="shared" si="1"/>
        <v>61.493414352383638</v>
      </c>
      <c r="E62" s="161">
        <f t="shared" si="2"/>
        <v>55.367431523258794</v>
      </c>
      <c r="F62" s="161">
        <f t="shared" si="3"/>
        <v>43.680593432271529</v>
      </c>
    </row>
    <row r="63" spans="1:6">
      <c r="A63" s="85" t="s">
        <v>486</v>
      </c>
      <c r="B63" s="85" t="s">
        <v>582</v>
      </c>
      <c r="C63" t="s">
        <v>1072</v>
      </c>
      <c r="D63" s="161">
        <f t="shared" si="1"/>
        <v>29.642824661472524</v>
      </c>
      <c r="E63" s="161">
        <f t="shared" si="2"/>
        <v>29.243467847273731</v>
      </c>
      <c r="F63" s="161">
        <f t="shared" si="3"/>
        <v>32.679443456229365</v>
      </c>
    </row>
    <row r="64" spans="1:6">
      <c r="A64" s="85" t="s">
        <v>485</v>
      </c>
      <c r="B64" s="85" t="s">
        <v>583</v>
      </c>
      <c r="C64" t="s">
        <v>1080</v>
      </c>
      <c r="D64" s="161">
        <f t="shared" si="1"/>
        <v>25.935587820230914</v>
      </c>
      <c r="E64" s="161">
        <f t="shared" si="2"/>
        <v>27.005562680914469</v>
      </c>
      <c r="F64" s="161">
        <f t="shared" si="3"/>
        <v>31.338207363259844</v>
      </c>
    </row>
    <row r="65" spans="1:6">
      <c r="A65" s="85" t="s">
        <v>484</v>
      </c>
      <c r="B65" s="85" t="s">
        <v>584</v>
      </c>
      <c r="C65" t="s">
        <v>1076</v>
      </c>
      <c r="D65" s="161">
        <f t="shared" si="1"/>
        <v>61.493414352383638</v>
      </c>
      <c r="E65" s="161">
        <f t="shared" si="2"/>
        <v>55.367431523258794</v>
      </c>
      <c r="F65" s="161">
        <f t="shared" si="3"/>
        <v>43.680593432271529</v>
      </c>
    </row>
  </sheetData>
  <conditionalFormatting sqref="B18:B65">
    <cfRule type="duplicateValues" dxfId="5" priority="4"/>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4.75"/>
  <cols>
    <col min="4" max="4" width="13.5429687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6"/>
      <c r="C112" s="196"/>
      <c r="D112" s="196"/>
      <c r="E112" s="196"/>
      <c r="F112" s="196"/>
      <c r="G112" s="196"/>
      <c r="H112" s="196"/>
      <c r="I112" s="196"/>
      <c r="J112" s="196"/>
      <c r="K112" s="196"/>
      <c r="L112" s="196"/>
      <c r="M112" s="196"/>
      <c r="N112" s="196"/>
      <c r="O112" s="196"/>
      <c r="P112" s="196"/>
      <c r="Q112" s="196"/>
      <c r="R112" s="196"/>
      <c r="S112" s="196"/>
      <c r="T112" s="196"/>
      <c r="U112" s="196"/>
      <c r="V112" s="196"/>
      <c r="W112" s="196"/>
      <c r="X112" s="196"/>
      <c r="Y112" s="196"/>
      <c r="Z112" s="196"/>
      <c r="AA112" s="196"/>
      <c r="AB112" s="196"/>
      <c r="AC112" s="196"/>
      <c r="AD112" s="196"/>
      <c r="AE112" s="196"/>
      <c r="AF112" s="196"/>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7"/>
      <c r="C500" s="196"/>
      <c r="D500" s="196"/>
      <c r="E500" s="196"/>
      <c r="F500" s="196"/>
      <c r="G500" s="196"/>
      <c r="H500" s="196"/>
      <c r="I500" s="196"/>
      <c r="J500" s="196"/>
      <c r="K500" s="196"/>
      <c r="L500" s="196"/>
      <c r="M500" s="196"/>
      <c r="N500" s="196"/>
      <c r="O500" s="196"/>
      <c r="P500" s="196"/>
      <c r="Q500" s="196"/>
      <c r="R500" s="196"/>
      <c r="S500" s="196"/>
      <c r="T500" s="196"/>
      <c r="U500" s="196"/>
      <c r="V500" s="196"/>
      <c r="W500" s="196"/>
      <c r="X500" s="196"/>
      <c r="Y500" s="196"/>
      <c r="Z500" s="196"/>
      <c r="AA500" s="196"/>
      <c r="AB500" s="196"/>
      <c r="AC500" s="196"/>
      <c r="AD500" s="196"/>
      <c r="AE500" s="196"/>
      <c r="AF500" s="196"/>
      <c r="AG500" s="196"/>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6"/>
      <c r="C1101" s="196"/>
      <c r="D1101" s="196"/>
      <c r="E1101" s="196"/>
      <c r="F1101" s="196"/>
      <c r="G1101" s="196"/>
      <c r="H1101" s="196"/>
      <c r="I1101" s="196"/>
      <c r="J1101" s="196"/>
      <c r="K1101" s="196"/>
      <c r="L1101" s="196"/>
      <c r="M1101" s="196"/>
      <c r="N1101" s="196"/>
      <c r="O1101" s="196"/>
      <c r="P1101" s="196"/>
      <c r="Q1101" s="196"/>
      <c r="R1101" s="196"/>
      <c r="S1101" s="196"/>
      <c r="T1101" s="196"/>
      <c r="U1101" s="196"/>
      <c r="V1101" s="196"/>
      <c r="W1101" s="196"/>
      <c r="X1101" s="196"/>
      <c r="Y1101" s="196"/>
      <c r="Z1101" s="196"/>
      <c r="AA1101" s="196"/>
      <c r="AB1101" s="196"/>
      <c r="AC1101" s="196"/>
      <c r="AD1101" s="196"/>
      <c r="AE1101" s="196"/>
      <c r="AF1101" s="196"/>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6"/>
      <c r="C1229" s="196"/>
      <c r="D1229" s="196"/>
      <c r="E1229" s="196"/>
      <c r="F1229" s="196"/>
      <c r="G1229" s="196"/>
      <c r="H1229" s="196"/>
      <c r="I1229" s="196"/>
      <c r="J1229" s="196"/>
      <c r="K1229" s="196"/>
      <c r="L1229" s="196"/>
      <c r="M1229" s="196"/>
      <c r="N1229" s="196"/>
      <c r="O1229" s="196"/>
      <c r="P1229" s="196"/>
      <c r="Q1229" s="196"/>
      <c r="R1229" s="196"/>
      <c r="S1229" s="196"/>
      <c r="T1229" s="196"/>
      <c r="U1229" s="196"/>
      <c r="V1229" s="196"/>
      <c r="W1229" s="196"/>
      <c r="X1229" s="196"/>
      <c r="Y1229" s="196"/>
      <c r="Z1229" s="196"/>
      <c r="AA1229" s="196"/>
      <c r="AB1229" s="196"/>
      <c r="AC1229" s="196"/>
      <c r="AD1229" s="196"/>
      <c r="AE1229" s="196"/>
      <c r="AF1229" s="196"/>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6"/>
      <c r="C1699" s="196"/>
      <c r="D1699" s="196"/>
      <c r="E1699" s="196"/>
      <c r="F1699" s="196"/>
      <c r="G1699" s="196"/>
      <c r="H1699" s="196"/>
      <c r="I1699" s="196"/>
      <c r="J1699" s="196"/>
      <c r="K1699" s="196"/>
      <c r="L1699" s="196"/>
      <c r="M1699" s="196"/>
      <c r="N1699" s="196"/>
      <c r="O1699" s="196"/>
      <c r="P1699" s="196"/>
      <c r="Q1699" s="196"/>
      <c r="R1699" s="196"/>
      <c r="S1699" s="196"/>
      <c r="T1699" s="196"/>
      <c r="U1699" s="196"/>
      <c r="V1699" s="196"/>
      <c r="W1699" s="196"/>
      <c r="X1699" s="196"/>
      <c r="Y1699" s="196"/>
      <c r="Z1699" s="196"/>
      <c r="AA1699" s="196"/>
      <c r="AB1699" s="196"/>
      <c r="AC1699" s="196"/>
      <c r="AD1699" s="196"/>
      <c r="AE1699" s="196"/>
      <c r="AF1699" s="196"/>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8"/>
      <c r="C112" s="198"/>
      <c r="D112" s="198"/>
      <c r="E112" s="198"/>
      <c r="F112" s="198"/>
      <c r="G112" s="198"/>
      <c r="H112" s="198"/>
      <c r="I112" s="198"/>
      <c r="J112" s="198"/>
      <c r="K112" s="198"/>
      <c r="L112" s="198"/>
      <c r="M112" s="198"/>
      <c r="N112" s="198"/>
      <c r="O112" s="198"/>
      <c r="P112" s="198"/>
      <c r="Q112" s="198"/>
      <c r="R112" s="198"/>
      <c r="S112" s="198"/>
      <c r="T112" s="198"/>
      <c r="U112" s="198"/>
      <c r="V112" s="198"/>
      <c r="W112" s="198"/>
      <c r="X112" s="198"/>
      <c r="Y112" s="198"/>
      <c r="Z112" s="198"/>
      <c r="AA112" s="198"/>
      <c r="AB112" s="198"/>
      <c r="AC112" s="198"/>
      <c r="AD112" s="198"/>
      <c r="AE112" s="198"/>
      <c r="AF112" s="198"/>
      <c r="AG112" s="198"/>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69531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ht="14.75">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ht="14.75">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ht="14.75">
      <c r="B34" s="16" t="s">
        <v>24</v>
      </c>
    </row>
    <row r="35" spans="1:34" ht="14.75">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ht="14.75">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ht="14.75">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5" thickBot="1"/>
    <row r="39" spans="1:34" ht="14.75">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ht="14.75">
      <c r="B40" s="7" t="s">
        <v>307</v>
      </c>
    </row>
    <row r="41" spans="1:34" ht="14.75">
      <c r="B41" s="7" t="s">
        <v>280</v>
      </c>
    </row>
    <row r="42" spans="1:34" ht="14.75">
      <c r="B42" s="7" t="s">
        <v>31</v>
      </c>
    </row>
    <row r="43" spans="1:34" ht="14.75">
      <c r="B43" s="7" t="s">
        <v>30</v>
      </c>
    </row>
    <row r="44" spans="1:34" ht="14.75">
      <c r="B44" s="7" t="s">
        <v>308</v>
      </c>
    </row>
    <row r="45" spans="1:34" ht="14.75">
      <c r="B45" s="7" t="s">
        <v>309</v>
      </c>
    </row>
    <row r="46" spans="1:34" ht="14.75">
      <c r="B46" s="7" t="s">
        <v>310</v>
      </c>
    </row>
    <row r="112" spans="2:34" ht="15" customHeight="1">
      <c r="B112" s="198"/>
      <c r="C112" s="198"/>
      <c r="D112" s="198"/>
      <c r="E112" s="198"/>
      <c r="F112" s="198"/>
      <c r="G112" s="198"/>
      <c r="H112" s="198"/>
      <c r="I112" s="198"/>
      <c r="J112" s="198"/>
      <c r="K112" s="198"/>
      <c r="L112" s="198"/>
      <c r="M112" s="198"/>
      <c r="N112" s="198"/>
      <c r="O112" s="198"/>
      <c r="P112" s="198"/>
      <c r="Q112" s="198"/>
      <c r="R112" s="198"/>
      <c r="S112" s="198"/>
      <c r="T112" s="198"/>
      <c r="U112" s="198"/>
      <c r="V112" s="198"/>
      <c r="W112" s="198"/>
      <c r="X112" s="198"/>
      <c r="Y112" s="198"/>
      <c r="Z112" s="198"/>
      <c r="AA112" s="198"/>
      <c r="AB112" s="198"/>
      <c r="AC112" s="198"/>
      <c r="AD112" s="198"/>
      <c r="AE112" s="198"/>
      <c r="AF112" s="198"/>
      <c r="AG112" s="198"/>
      <c r="AH112" s="198"/>
    </row>
    <row r="308" spans="2:34"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c r="AH308" s="198"/>
    </row>
    <row r="500" spans="2:34" ht="15" customHeight="1">
      <c r="B500" s="199"/>
      <c r="C500" s="198"/>
      <c r="D500" s="198"/>
      <c r="E500" s="198"/>
      <c r="F500" s="198"/>
      <c r="G500" s="198"/>
      <c r="H500" s="198"/>
      <c r="I500" s="198"/>
      <c r="J500" s="198"/>
      <c r="K500" s="198"/>
      <c r="L500" s="198"/>
      <c r="M500" s="198"/>
      <c r="N500" s="198"/>
      <c r="O500" s="198"/>
      <c r="P500" s="198"/>
      <c r="Q500" s="198"/>
      <c r="R500" s="198"/>
      <c r="S500" s="198"/>
      <c r="T500" s="198"/>
      <c r="U500" s="198"/>
      <c r="V500" s="198"/>
      <c r="W500" s="198"/>
      <c r="X500" s="198"/>
      <c r="Y500" s="198"/>
      <c r="Z500" s="198"/>
      <c r="AA500" s="198"/>
      <c r="AB500" s="198"/>
      <c r="AC500" s="198"/>
      <c r="AD500" s="198"/>
      <c r="AE500" s="198"/>
      <c r="AF500" s="198"/>
      <c r="AG500" s="198"/>
    </row>
    <row r="511" spans="2:34"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c r="AH511" s="198"/>
    </row>
    <row r="712" spans="2:34"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c r="AH712" s="198"/>
    </row>
    <row r="887" spans="2:34"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c r="AH887" s="198"/>
    </row>
    <row r="1100" spans="2:34"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c r="AH1100" s="198"/>
    </row>
    <row r="1227" spans="2:34"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c r="AH1227" s="198"/>
    </row>
    <row r="1390" spans="2:34"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c r="AH1390" s="198"/>
    </row>
    <row r="1502" spans="2:34"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c r="AH1502" s="198"/>
    </row>
    <row r="1604" spans="2:34"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c r="AH1604" s="198"/>
    </row>
    <row r="1698" spans="2:34"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c r="AH1698" s="198"/>
    </row>
    <row r="1945" spans="2:34"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c r="AH1945" s="198"/>
    </row>
    <row r="2031" spans="2:34"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c r="AH2031" s="198"/>
    </row>
    <row r="2153" spans="2:34"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c r="AH2153" s="198"/>
    </row>
    <row r="2317" spans="2:34"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c r="AH2317" s="198"/>
    </row>
    <row r="2419" spans="2:34"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c r="AH2419" s="198"/>
    </row>
    <row r="2509" spans="2:34"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c r="AH2509" s="198"/>
    </row>
    <row r="2598" spans="2:34"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c r="AH2598" s="198"/>
    </row>
    <row r="2719" spans="2:34"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c r="AH2719" s="198"/>
    </row>
    <row r="2837" spans="2:34"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c r="AH2837" s="198"/>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4.75"/>
  <cols>
    <col min="1" max="1" width="26.26953125" customWidth="1"/>
  </cols>
  <sheetData>
    <row r="1" spans="1:47" ht="21">
      <c r="A1" s="34" t="s">
        <v>329</v>
      </c>
    </row>
    <row r="2" spans="1:47" ht="21">
      <c r="A2" s="34" t="s">
        <v>37</v>
      </c>
    </row>
    <row r="3" spans="1:47" ht="21">
      <c r="A3" s="34" t="s">
        <v>330</v>
      </c>
    </row>
    <row r="4" spans="1:47" ht="21">
      <c r="A4" s="34" t="s">
        <v>38</v>
      </c>
    </row>
    <row r="7" spans="1:47" ht="18.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328125" defaultRowHeight="14.75"/>
  <cols>
    <col min="1" max="1" width="28.7265625" customWidth="1"/>
    <col min="2" max="13" width="15.7265625" customWidth="1"/>
    <col min="14" max="14" width="27.406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4.7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00" t="s">
        <v>408</v>
      </c>
      <c r="C146" s="201"/>
      <c r="D146" s="201"/>
      <c r="E146" s="201"/>
      <c r="F146" s="201"/>
      <c r="G146" s="201"/>
      <c r="H146" s="201"/>
      <c r="I146" s="201"/>
      <c r="J146" s="201"/>
      <c r="K146" s="201"/>
      <c r="L146" s="201"/>
      <c r="M146" s="201"/>
      <c r="N146" s="201"/>
      <c r="O146" s="201"/>
      <c r="P146" s="201"/>
      <c r="Q146" s="201"/>
      <c r="R146" s="201"/>
      <c r="S146" s="201"/>
      <c r="T146" s="201"/>
      <c r="U146" s="201"/>
      <c r="V146" s="201"/>
      <c r="W146" s="201"/>
      <c r="X146" s="201"/>
      <c r="Y146" s="201"/>
      <c r="Z146" s="201"/>
      <c r="AA146" s="201"/>
      <c r="AB146" s="201"/>
      <c r="AC146" s="201"/>
      <c r="AD146" s="201"/>
      <c r="AE146" s="201"/>
      <c r="AF146" s="201"/>
      <c r="AG146" s="201"/>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6"/>
      <c r="C1101" s="196"/>
      <c r="D1101" s="196"/>
      <c r="E1101" s="196"/>
      <c r="F1101" s="196"/>
      <c r="G1101" s="196"/>
      <c r="H1101" s="196"/>
      <c r="I1101" s="196"/>
      <c r="J1101" s="196"/>
      <c r="K1101" s="196"/>
      <c r="L1101" s="196"/>
      <c r="M1101" s="196"/>
      <c r="N1101" s="196"/>
      <c r="O1101" s="196"/>
      <c r="P1101" s="196"/>
      <c r="Q1101" s="196"/>
      <c r="R1101" s="196"/>
      <c r="S1101" s="196"/>
      <c r="T1101" s="196"/>
      <c r="U1101" s="196"/>
      <c r="V1101" s="196"/>
      <c r="W1101" s="196"/>
      <c r="X1101" s="196"/>
      <c r="Y1101" s="196"/>
      <c r="Z1101" s="196"/>
      <c r="AA1101" s="196"/>
      <c r="AB1101" s="196"/>
      <c r="AC1101" s="196"/>
      <c r="AD1101" s="196"/>
      <c r="AE1101" s="196"/>
      <c r="AF1101" s="196"/>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6"/>
      <c r="C1229" s="196"/>
      <c r="D1229" s="196"/>
      <c r="E1229" s="196"/>
      <c r="F1229" s="196"/>
      <c r="G1229" s="196"/>
      <c r="H1229" s="196"/>
      <c r="I1229" s="196"/>
      <c r="J1229" s="196"/>
      <c r="K1229" s="196"/>
      <c r="L1229" s="196"/>
      <c r="M1229" s="196"/>
      <c r="N1229" s="196"/>
      <c r="O1229" s="196"/>
      <c r="P1229" s="196"/>
      <c r="Q1229" s="196"/>
      <c r="R1229" s="196"/>
      <c r="S1229" s="196"/>
      <c r="T1229" s="196"/>
      <c r="U1229" s="196"/>
      <c r="V1229" s="196"/>
      <c r="W1229" s="196"/>
      <c r="X1229" s="196"/>
      <c r="Y1229" s="196"/>
      <c r="Z1229" s="196"/>
      <c r="AA1229" s="196"/>
      <c r="AB1229" s="196"/>
      <c r="AC1229" s="196"/>
      <c r="AD1229" s="196"/>
      <c r="AE1229" s="196"/>
      <c r="AF1229" s="196"/>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6"/>
      <c r="C1699" s="196"/>
      <c r="D1699" s="196"/>
      <c r="E1699" s="196"/>
      <c r="F1699" s="196"/>
      <c r="G1699" s="196"/>
      <c r="H1699" s="196"/>
      <c r="I1699" s="196"/>
      <c r="J1699" s="196"/>
      <c r="K1699" s="196"/>
      <c r="L1699" s="196"/>
      <c r="M1699" s="196"/>
      <c r="N1699" s="196"/>
      <c r="O1699" s="196"/>
      <c r="P1699" s="196"/>
      <c r="Q1699" s="196"/>
      <c r="R1699" s="196"/>
      <c r="S1699" s="196"/>
      <c r="T1699" s="196"/>
      <c r="U1699" s="196"/>
      <c r="V1699" s="196"/>
      <c r="W1699" s="196"/>
      <c r="X1699" s="196"/>
      <c r="Y1699" s="196"/>
      <c r="Z1699" s="196"/>
      <c r="AA1699" s="196"/>
      <c r="AB1699" s="196"/>
      <c r="AC1699" s="196"/>
      <c r="AD1699" s="196"/>
      <c r="AE1699" s="196"/>
      <c r="AF1699" s="196"/>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5" thickBot="1"/>
    <row r="146" spans="2:2" ht="2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63281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ht="14.75">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ht="14.75">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ht="14.75">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ht="14.75">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ht="14.75">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ht="14.75">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ht="14.75">
      <c r="B38" s="16" t="s">
        <v>170</v>
      </c>
    </row>
    <row r="39" spans="1:34" ht="14.75">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ht="14.75">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ht="14.75">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ht="14.75">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ht="14.75">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ht="14.75">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ht="14.75">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ht="14.75">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ht="14.75">
      <c r="B48" s="16" t="s">
        <v>184</v>
      </c>
    </row>
    <row r="49" spans="1:34" ht="14.75">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ht="14.75">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ht="14.75">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ht="14.75">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ht="14.75">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ht="14.75">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ht="14.75">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2" t="s">
        <v>182</v>
      </c>
      <c r="C112" s="203">
        <v>12.999203</v>
      </c>
      <c r="D112" s="203">
        <v>13.756338</v>
      </c>
      <c r="E112" s="203">
        <v>14.272468</v>
      </c>
      <c r="F112" s="203">
        <v>13.87274</v>
      </c>
      <c r="G112" s="203">
        <v>13.379066999999999</v>
      </c>
      <c r="H112" s="203">
        <v>13.404615</v>
      </c>
      <c r="I112" s="203">
        <v>13.498896999999999</v>
      </c>
      <c r="J112" s="203">
        <v>13.628196000000001</v>
      </c>
      <c r="K112" s="203">
        <v>13.736962</v>
      </c>
      <c r="L112" s="203">
        <v>13.932218000000001</v>
      </c>
      <c r="M112" s="203">
        <v>14.950908999999999</v>
      </c>
      <c r="N112" s="203">
        <v>15.044097000000001</v>
      </c>
      <c r="O112" s="203">
        <v>15.321702</v>
      </c>
      <c r="P112" s="203">
        <v>15.516894000000001</v>
      </c>
      <c r="Q112" s="203">
        <v>15.691060999999999</v>
      </c>
      <c r="R112" s="203">
        <v>15.773815000000001</v>
      </c>
      <c r="S112" s="203">
        <v>15.950137</v>
      </c>
      <c r="T112" s="203">
        <v>16.117809000000001</v>
      </c>
      <c r="U112" s="203">
        <v>16.291615</v>
      </c>
      <c r="V112" s="203">
        <v>16.466549000000001</v>
      </c>
      <c r="W112" s="203">
        <v>16.700437999999998</v>
      </c>
      <c r="X112" s="203">
        <v>16.943705000000001</v>
      </c>
      <c r="Y112" s="203">
        <v>17.277073000000001</v>
      </c>
      <c r="Z112" s="203">
        <v>17.574244</v>
      </c>
      <c r="AA112" s="203">
        <v>17.982026999999999</v>
      </c>
      <c r="AB112" s="203">
        <v>18.336407000000001</v>
      </c>
      <c r="AC112" s="203">
        <v>18.741672999999999</v>
      </c>
      <c r="AD112" s="203">
        <v>19.208071</v>
      </c>
      <c r="AE112" s="203">
        <v>19.600466000000001</v>
      </c>
      <c r="AF112" s="203">
        <v>20.057380999999999</v>
      </c>
      <c r="AG112" s="203">
        <v>20.632099</v>
      </c>
      <c r="AH112" s="204">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ht="14.75">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ht="14.75">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ht="14.75">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5" thickBot="1"/>
    <row r="146" spans="2:34" ht="14.75">
      <c r="B146" s="205" t="s">
        <v>305</v>
      </c>
      <c r="C146" s="206"/>
      <c r="D146" s="206"/>
      <c r="E146" s="206"/>
      <c r="F146" s="206"/>
      <c r="G146" s="206"/>
      <c r="H146" s="206"/>
      <c r="I146" s="206"/>
      <c r="J146" s="206"/>
      <c r="K146" s="206"/>
      <c r="L146" s="206"/>
      <c r="M146" s="206"/>
      <c r="N146" s="206"/>
      <c r="O146" s="206"/>
      <c r="P146" s="206"/>
      <c r="Q146" s="206"/>
      <c r="R146" s="206"/>
      <c r="S146" s="206"/>
      <c r="T146" s="206"/>
      <c r="U146" s="206"/>
      <c r="V146" s="206"/>
      <c r="W146" s="206"/>
      <c r="X146" s="206"/>
      <c r="Y146" s="206"/>
      <c r="Z146" s="206"/>
      <c r="AA146" s="206"/>
      <c r="AB146" s="206"/>
      <c r="AC146" s="206"/>
      <c r="AD146" s="206"/>
      <c r="AE146" s="206"/>
      <c r="AF146" s="206"/>
      <c r="AG146" s="206"/>
      <c r="AH146" s="30"/>
    </row>
    <row r="147" spans="2:34" ht="14.75">
      <c r="B147" s="7" t="s">
        <v>284</v>
      </c>
    </row>
    <row r="148" spans="2:34" ht="14.75">
      <c r="B148" s="7" t="s">
        <v>285</v>
      </c>
    </row>
    <row r="149" spans="2:34" ht="14.75">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c r="AH308" s="198"/>
    </row>
    <row r="511" spans="2:34"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c r="AH511" s="198"/>
    </row>
    <row r="712" spans="2:34"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c r="AH712" s="198"/>
    </row>
    <row r="887" spans="2:34"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c r="AH887" s="198"/>
    </row>
    <row r="1100" spans="2:34"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c r="AH1100" s="198"/>
    </row>
    <row r="1227" spans="2:34"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c r="AH1227" s="198"/>
    </row>
    <row r="1390" spans="2:34"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c r="AH1390" s="198"/>
    </row>
    <row r="1502" spans="2:34"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c r="AH1502" s="198"/>
    </row>
    <row r="1604" spans="2:34"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c r="AH1604" s="198"/>
    </row>
    <row r="1698" spans="2:34"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c r="AH1698" s="198"/>
    </row>
    <row r="1945" spans="2:34"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c r="AH1945" s="198"/>
    </row>
    <row r="2031" spans="2:34"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c r="AH2031" s="198"/>
    </row>
    <row r="2153" spans="2:34"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c r="AH2153" s="198"/>
    </row>
    <row r="2317" spans="2:34"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c r="AH2317" s="198"/>
    </row>
    <row r="2419" spans="2:34"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c r="AH2419" s="198"/>
    </row>
    <row r="2509" spans="2:34"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c r="AH2509" s="198"/>
    </row>
    <row r="2598" spans="2:34"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c r="AH2598" s="198"/>
    </row>
    <row r="2719" spans="2:34"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c r="AH2719" s="198"/>
    </row>
    <row r="2837" spans="2:34"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c r="AH2837" s="198"/>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4.75"/>
  <cols>
    <col min="1" max="1" width="8.726562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4.75"/>
  <cols>
    <col min="2" max="2" width="28.40625" customWidth="1"/>
    <col min="3" max="3" width="14.8632812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4.75"/>
  <cols>
    <col min="2" max="2" width="12.40625" customWidth="1"/>
    <col min="23" max="23" width="15.86328125" bestFit="1" customWidth="1"/>
  </cols>
  <sheetData>
    <row r="1" spans="1:30" ht="15.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0625" defaultRowHeight="15" customHeight="1"/>
  <cols>
    <col min="1" max="1" width="7.86328125" style="92" customWidth="1"/>
    <col min="2" max="2" width="14.40625" style="92"/>
    <col min="3" max="3" width="21.86328125" style="92" customWidth="1"/>
    <col min="4" max="4" width="14.40625" style="92"/>
    <col min="5" max="5" width="25.26953125" style="92" customWidth="1"/>
    <col min="6" max="6" width="20.7265625" style="92" customWidth="1"/>
    <col min="7" max="9" width="14.40625" style="92"/>
    <col min="10" max="10" width="24.7265625" style="92" customWidth="1"/>
    <col min="11" max="16384" width="14.40625" style="92"/>
  </cols>
  <sheetData>
    <row r="1" spans="1:33" ht="14.75">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7" t="s">
        <v>608</v>
      </c>
      <c r="B3" s="208"/>
      <c r="C3" s="208"/>
      <c r="D3" s="208"/>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6">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ht="14.75">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ht="14.75">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ht="14.75">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ht="14.75">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ht="14.75">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ht="14.75">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ht="14.75">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ht="14.75">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ht="14.75">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ht="14.75">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ht="14.75">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ht="14.75">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ht="14.75">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ht="14.75">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ht="14.75">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ht="14.75">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ht="14.75">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ht="14.75">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ht="14.75">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ht="14.75">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ht="14.75">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ht="14.75">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ht="14.75">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ht="14.75">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ht="14.75">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ht="14.75">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ht="14.75">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ht="14.75">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ht="14.75">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ht="14.75">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ht="14.75">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ht="14.75">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ht="14.75">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ht="14.75">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ht="14.75">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ht="14.75">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ht="14.75">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ht="14.75">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ht="14.75">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ht="14.75">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ht="14.75">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ht="14.75">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ht="14.75">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ht="14.75">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ht="14.75">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ht="14.75">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ht="14.75">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ht="14.75">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ht="14.75">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ht="14.75">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ht="14.75">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ht="14.75">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ht="14.75">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ht="14.75">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ht="14.75">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ht="14.75">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ht="14.75">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ht="14.75">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ht="14.75">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ht="14.75">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ht="14.75">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ht="14.75">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ht="14.75">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ht="14.75">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ht="14.75">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ht="14.75">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ht="14.75">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ht="14.75">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ht="14.75">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ht="14.75">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ht="14.75">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ht="14.75">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ht="14.75">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ht="14.75">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ht="14.75">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ht="14.75">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ht="14.75">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ht="14.75">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ht="14.75">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ht="14.75">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ht="14.75">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ht="14.75">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ht="14.75">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ht="14.75">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ht="14.75">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ht="14.75">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ht="14.75">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ht="14.75">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ht="14.75">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ht="14.75">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ht="14.75">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ht="14.75">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ht="14.75">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ht="14.75">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ht="14.75">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ht="14.75">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ht="14.75">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ht="14.75">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ht="14.75">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ht="14.75">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ht="14.75">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ht="14.75">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ht="14.75">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ht="14.75">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ht="14.75">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ht="14.75">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ht="14.75">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ht="14.75">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ht="14.75">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ht="14.75">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ht="14.75">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ht="14.75">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ht="14.75">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ht="14.75">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ht="14.75">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ht="14.75">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ht="14.75">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ht="14.75">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ht="14.75">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ht="14.75">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ht="14.75">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ht="14.75">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ht="14.75">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ht="14.75">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ht="14.75">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ht="14.75">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ht="14.75">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ht="14.75">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ht="14.75">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ht="14.75">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ht="14.75">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ht="14.75">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ht="14.75">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ht="14.75">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ht="14.75">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ht="14.75">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ht="14.75">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ht="14.75">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ht="14.75">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ht="14.75">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ht="14.75">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ht="14.75">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ht="14.75">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ht="14.75">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ht="14.75">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ht="14.75">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ht="14.75">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ht="14.75">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ht="14.75">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ht="14.75">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ht="14.75">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ht="14.75">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ht="14.75">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ht="14.75">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ht="14.75">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ht="14.75">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ht="14.75">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ht="14.75">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ht="14.75">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ht="14.75">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ht="14.75">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ht="14.75">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ht="14.75">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ht="14.75">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ht="14.75">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ht="14.75">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ht="14.75">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ht="14.75">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ht="14.75">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ht="14.75">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ht="14.75">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ht="14.75">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ht="14.75">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ht="14.75">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ht="14.75">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ht="14.75">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ht="14.75">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ht="14.75">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ht="14.75">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ht="14.75">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ht="14.75">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ht="14.75">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ht="14.75">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ht="14.75">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ht="14.75">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ht="14.75">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ht="14.75">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ht="14.75">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ht="14.75">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ht="14.75">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ht="14.75">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ht="14.75">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ht="14.75">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ht="14.75">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ht="14.75">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ht="14.75">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ht="14.75">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ht="14.75">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ht="14.75">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ht="14.75">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ht="14.75">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ht="14.75">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ht="14.75">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ht="14.75">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ht="14.75">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ht="14.75">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ht="14.75">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ht="14.75">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ht="14.75">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ht="14.75">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ht="14.75">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ht="14.75">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ht="14.75">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ht="14.75">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ht="14.75">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ht="14.75">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ht="14.75">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ht="14.75">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ht="14.75">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ht="14.75">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ht="14.75">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ht="14.75">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ht="14.75">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ht="14.75">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ht="14.75">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ht="14.75">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ht="14.75">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ht="14.75">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ht="14.75">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ht="14.75">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ht="14.75">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ht="14.75">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ht="14.75">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ht="14.75">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ht="14.75">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ht="14.75">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ht="14.75">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ht="14.75">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ht="14.75">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ht="14.75">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ht="14.75">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ht="14.75">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ht="14.75">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ht="14.75">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ht="14.75">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ht="14.75">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ht="14.75">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ht="14.75">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ht="14.75">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ht="14.75">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ht="14.75">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ht="14.75">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ht="14.75">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ht="14.75">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ht="14.75">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ht="14.75">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ht="14.75">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ht="14.75">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ht="14.75">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ht="14.75">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ht="14.75">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ht="14.75">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ht="14.75">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ht="14.75">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ht="14.75">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ht="14.75">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ht="14.75">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ht="14.75">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ht="14.75">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ht="14.75">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ht="14.75">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ht="14.75">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ht="14.75">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ht="14.75">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ht="14.75">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ht="14.75">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ht="14.75">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ht="14.75">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ht="14.75">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ht="14.75">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ht="14.75">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ht="14.75">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ht="14.75">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ht="14.75">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ht="14.75">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ht="14.75">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ht="14.75">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ht="14.75">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ht="14.75">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ht="14.75">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ht="14.75">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ht="14.75">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ht="14.75">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ht="14.75">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ht="14.75">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ht="14.75">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ht="14.75">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ht="14.75">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ht="14.75">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ht="14.75">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ht="14.75">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ht="14.75">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ht="14.75">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ht="14.75">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ht="14.75">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ht="14.75">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ht="14.75">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ht="14.75">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ht="14.75">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ht="14.75">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ht="14.75">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ht="14.75">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ht="14.75">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ht="14.75">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ht="14.75">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ht="14.75">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ht="14.75">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ht="14.75">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ht="14.75">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ht="14.75">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ht="14.75">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ht="14.75">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ht="14.75">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ht="14.75">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ht="14.75">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ht="14.75">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ht="14.75">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ht="14.75">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ht="14.75">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ht="14.75">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ht="14.75">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ht="14.75">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ht="14.75">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ht="14.75">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ht="14.75">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ht="14.75">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ht="14.75">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ht="14.75">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ht="14.75">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ht="14.75">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ht="14.75">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ht="14.75">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ht="14.75">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ht="14.75">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ht="14.75">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ht="14.75">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ht="14.75">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ht="14.75">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ht="14.75">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ht="14.75">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ht="14.75">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ht="14.75">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ht="14.75">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ht="14.75">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ht="14.75">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ht="14.75">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ht="14.75">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ht="14.75">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ht="14.75">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ht="14.75">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ht="14.75">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ht="14.75">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ht="14.75">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ht="14.75">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ht="14.75">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ht="14.75">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ht="14.75">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ht="14.75">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ht="14.75">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ht="14.75">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ht="14.75">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ht="14.75">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ht="14.75">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ht="14.75">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ht="14.75">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ht="14.75">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ht="14.75">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ht="14.75">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ht="14.75">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ht="14.75">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ht="14.75">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ht="14.75">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ht="14.75">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ht="14.75">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ht="14.75">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ht="14.75">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ht="14.75">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ht="14.75">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ht="14.75">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ht="14.75">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ht="14.75">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ht="14.75">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ht="14.75">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ht="14.75">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ht="14.75">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ht="14.75">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ht="14.75">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ht="14.75">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ht="14.75">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ht="14.75">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ht="14.75">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ht="14.75">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ht="14.75">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ht="14.75">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ht="14.75">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ht="14.75">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ht="14.75">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ht="14.75">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ht="14.75">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ht="14.75">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ht="14.75">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ht="14.75">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ht="14.75">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ht="14.75">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ht="14.75">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ht="14.75">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ht="14.75">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ht="14.75">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ht="14.75">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ht="14.75">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ht="14.75">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ht="14.75">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ht="14.75">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ht="14.75">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ht="14.75">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ht="14.75">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ht="14.75">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ht="14.75">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ht="14.75">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ht="14.75">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ht="14.75">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ht="14.75">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ht="14.75">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ht="14.75">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ht="14.75">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ht="14.75">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ht="14.75">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ht="14.75">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ht="14.75">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ht="14.75">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ht="14.75">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ht="14.75">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ht="14.75">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ht="14.75">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ht="14.75">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ht="14.75">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ht="14.75">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ht="14.75">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ht="14.75">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ht="14.75">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ht="14.75">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ht="14.75">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ht="14.75">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ht="14.75">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ht="14.75">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ht="14.75">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ht="14.75">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ht="14.75">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ht="14.75">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ht="14.75">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ht="14.75">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ht="14.75">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ht="14.75">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ht="14.75">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ht="14.75">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ht="14.75">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ht="14.75">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ht="14.75">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ht="14.75">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ht="14.75">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ht="14.75">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ht="14.75">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ht="14.75">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ht="14.75">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ht="14.75">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ht="14.75">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ht="14.75">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ht="14.75">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ht="14.75">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ht="14.75">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ht="14.75">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ht="14.75">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ht="14.75">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ht="14.75">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ht="14.75">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ht="14.75">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ht="14.75">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ht="14.75">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ht="14.75">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ht="14.75">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ht="14.75">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ht="14.75">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ht="14.75">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ht="14.75">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ht="14.75">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ht="14.75">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ht="14.75">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ht="14.75">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ht="14.75">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ht="14.75">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ht="14.75">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ht="14.75">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ht="14.75">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ht="14.75">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ht="14.75">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ht="14.75">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ht="14.75">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ht="14.75">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ht="14.75">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ht="14.75">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ht="14.75">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ht="14.75">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ht="14.75">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ht="14.75">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ht="14.75">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ht="14.75">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ht="14.75">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ht="14.75">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ht="14.75">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ht="14.75">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ht="14.75">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ht="14.75">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ht="14.75">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ht="14.75">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ht="14.75">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ht="14.75">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ht="14.75">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ht="14.75">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ht="14.75">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ht="14.75">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ht="14.75">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ht="14.75">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ht="14.75">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ht="14.75">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ht="14.75">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ht="14.75">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ht="14.75">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ht="14.75">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ht="14.75">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ht="14.75">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ht="14.75">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ht="14.75">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ht="14.75">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ht="14.75">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ht="14.75">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ht="14.75">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ht="14.75">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ht="14.75">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ht="14.75">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ht="14.75">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ht="14.75">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ht="14.75">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ht="14.75">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ht="14.75">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ht="14.75">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ht="14.75">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ht="14.75">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ht="14.75">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ht="14.75">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ht="14.75">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ht="14.75">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ht="14.75">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ht="14.75">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ht="14.75">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ht="14.75">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ht="14.75">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ht="14.75">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ht="14.75">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ht="14.75">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ht="14.75">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ht="14.75">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ht="14.75">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ht="14.75">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ht="14.75">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ht="14.75">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ht="14.75">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ht="14.75">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ht="14.75">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ht="14.75">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ht="14.75">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ht="14.75">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ht="14.75">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ht="14.75">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ht="14.75">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ht="14.75">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ht="14.75">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ht="14.75">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ht="14.75">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ht="14.75">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ht="14.75">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ht="14.75">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ht="14.75">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ht="14.75">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ht="14.75">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ht="14.75">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ht="14.75">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ht="14.75">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ht="14.75">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ht="14.75">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ht="14.75">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ht="14.75">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ht="14.75">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ht="14.75">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ht="14.75">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ht="14.75">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ht="14.75">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ht="14.75">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ht="14.75">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ht="14.75">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ht="14.75">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ht="14.75">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ht="14.75">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ht="14.75">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ht="14.75">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ht="14.75">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ht="14.75">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ht="14.75">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ht="14.75">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ht="14.75">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ht="14.75">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ht="14.75">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ht="14.75">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ht="14.75">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ht="14.75">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ht="14.75">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ht="14.75">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ht="14.75">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ht="14.75">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ht="14.75">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ht="14.75">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ht="14.75">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ht="14.75">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ht="14.75">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ht="14.75">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ht="14.75">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ht="14.75">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ht="14.75">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ht="14.75">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ht="14.75">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ht="14.75">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ht="14.75">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ht="14.75">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ht="14.75">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ht="14.75">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ht="14.75">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ht="14.75">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ht="14.75">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ht="14.75">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ht="14.75">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ht="14.75">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ht="14.75">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ht="14.75">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ht="14.75">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ht="14.75">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ht="14.75">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ht="14.75">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ht="14.75">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ht="14.75">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ht="14.75">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ht="14.75">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ht="14.75">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ht="14.75">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ht="14.75">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ht="14.75">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ht="14.75">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ht="14.75">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ht="14.75">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ht="14.75">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ht="14.75">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ht="14.75">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ht="14.75">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ht="14.75">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ht="14.75">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ht="14.75">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ht="14.75">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ht="14.75">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ht="14.75">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ht="14.75">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ht="14.75">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ht="14.75">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ht="14.75">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ht="14.75">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ht="14.75">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ht="14.75">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ht="14.75">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ht="14.75">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ht="14.75">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ht="14.75">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ht="14.75">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ht="14.75">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ht="14.75">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ht="14.75">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ht="14.75">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ht="14.75">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ht="14.75">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ht="14.75">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ht="14.75">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ht="14.75">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ht="14.75">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ht="14.75">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ht="14.75">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ht="14.75">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ht="14.75">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ht="14.75">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ht="14.75">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ht="14.75">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ht="14.75">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ht="14.75">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ht="14.75">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ht="14.75">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ht="14.75">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ht="14.75">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ht="14.75">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ht="14.75">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ht="14.75">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ht="14.75">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ht="14.75">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ht="14.75">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ht="14.75">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ht="14.75">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ht="14.75">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ht="14.75">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ht="14.75">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ht="14.75">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ht="14.75">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ht="14.75">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ht="14.75">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ht="14.75">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ht="14.75">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ht="14.75">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ht="14.75">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ht="14.75">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ht="14.75">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ht="14.75">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ht="14.75">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ht="14.75">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ht="14.75">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ht="14.75">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ht="14.75">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ht="14.75">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ht="14.75">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ht="14.75">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ht="14.75">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ht="14.75">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ht="14.75">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ht="14.75">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ht="14.75">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ht="14.75">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ht="14.75">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ht="14.75">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ht="14.75">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ht="14.75">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ht="14.75">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ht="14.75">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ht="14.75">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ht="14.75">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ht="14.75">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ht="14.75">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ht="14.75">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ht="14.75">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ht="14.75">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ht="14.75">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ht="14.75">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ht="14.75">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ht="14.75">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ht="14.75">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ht="14.75">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ht="14.75">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ht="14.75">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ht="14.75">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ht="14.75">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ht="14.75">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ht="14.75">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ht="14.75">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ht="14.75">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ht="14.75">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ht="14.75">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ht="14.75">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ht="14.75">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ht="14.75">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ht="14.75">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ht="14.75">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ht="14.75">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ht="14.75">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ht="14.75">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ht="14.75">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ht="14.75">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ht="14.75">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ht="14.75">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ht="14.75">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ht="14.75">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ht="14.75">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ht="14.75">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ht="14.75">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ht="14.75">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ht="14.75">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ht="14.75">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ht="14.75">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ht="14.75">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ht="14.75">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ht="14.75">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ht="14.75">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ht="14.75">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ht="14.75">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ht="14.75">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ht="14.75">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ht="14.75">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ht="14.75">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ht="14.75">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ht="14.75">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ht="14.75">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ht="14.75">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ht="14.75">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ht="14.75">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ht="14.75">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ht="14.75">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ht="14.75">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ht="14.75">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ht="14.75">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ht="14.75">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ht="14.75">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ht="14.75">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ht="14.75">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ht="14.75">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ht="14.75">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ht="14.75">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ht="14.75">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ht="14.75">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ht="14.75">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ht="14.75">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ht="14.75">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ht="14.75">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ht="14.75">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ht="14.75">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ht="14.75">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ht="14.75">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ht="14.75">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ht="14.75">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ht="14.75">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ht="14.75">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ht="14.75">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ht="14.75">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ht="14.75">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ht="14.75">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ht="14.75">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ht="14.75">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ht="14.75">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ht="14.75">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ht="14.75">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ht="14.75">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ht="14.75">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ht="14.75">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ht="14.75">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ht="14.75">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ht="14.75">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ht="14.75">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ht="14.75">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ht="14.75">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ht="14.75">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ht="14.75">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ht="14.75">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ht="14.75">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ht="14.75">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ht="14.75">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ht="14.75">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ht="14.75">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ht="14.75">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ht="14.75">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ht="14.75">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ht="14.75">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ht="14.75">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ht="14.75">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ht="14.75">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ht="14.75">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ht="14.75">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ht="14.75">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ht="14.75">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ht="14.75">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ht="14.75">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ht="14.75">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ht="14.75">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ht="14.75">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ht="14.75">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ht="14.75">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ht="14.75">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ht="14.75">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ht="14.75">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ht="14.75">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ht="14.75">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ht="14.75">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ht="14.75">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ht="14.75">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ht="14.75">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ht="14.75">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ht="14.75">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ht="14.75">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ht="14.75">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ht="14.75">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ht="14.75">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ht="14.75">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ht="14.75">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ht="14.75">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ht="14.75">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ht="14.75">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ht="14.75">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ht="14.75">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ht="14.75">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ht="14.75">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0625" defaultRowHeight="15" customHeight="1"/>
  <cols>
    <col min="1" max="63" width="11.40625" style="92" customWidth="1"/>
    <col min="64" max="16384" width="14.40625" style="92"/>
  </cols>
  <sheetData>
    <row r="1" spans="1:63" ht="14.75">
      <c r="A1" s="95" t="s">
        <v>844</v>
      </c>
    </row>
    <row r="2" spans="1:63" ht="14.75">
      <c r="A2" s="91" t="s">
        <v>845</v>
      </c>
    </row>
    <row r="3" spans="1:63" ht="14.75">
      <c r="A3" s="119" t="s">
        <v>846</v>
      </c>
      <c r="B3" s="119"/>
      <c r="C3" s="119"/>
    </row>
    <row r="5" spans="1:63" ht="14.75">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ht="14.75">
      <c r="A6" s="91" t="s">
        <v>847</v>
      </c>
      <c r="B6" s="91" t="str">
        <f>About!B2</f>
        <v>OK</v>
      </c>
      <c r="C6" s="91">
        <f t="shared" ref="C6:AE6" si="1">SUMIFS(C$20:C$119,$B$20:$B$119,$B$6,$A$20:$A$119,$A$6)</f>
        <v>537952</v>
      </c>
      <c r="D6" s="91">
        <f t="shared" si="1"/>
        <v>0</v>
      </c>
      <c r="E6" s="91">
        <f t="shared" si="1"/>
        <v>0</v>
      </c>
      <c r="F6" s="91">
        <f t="shared" si="1"/>
        <v>0</v>
      </c>
      <c r="G6" s="91">
        <f t="shared" si="1"/>
        <v>0</v>
      </c>
      <c r="H6" s="91">
        <f t="shared" si="1"/>
        <v>0</v>
      </c>
      <c r="I6" s="91">
        <f t="shared" si="1"/>
        <v>0</v>
      </c>
      <c r="J6" s="91">
        <f t="shared" si="1"/>
        <v>0</v>
      </c>
      <c r="K6" s="91">
        <f t="shared" si="1"/>
        <v>0</v>
      </c>
      <c r="L6" s="91">
        <f t="shared" si="1"/>
        <v>0</v>
      </c>
      <c r="M6" s="91">
        <f t="shared" si="1"/>
        <v>0</v>
      </c>
      <c r="N6" s="91">
        <f t="shared" si="1"/>
        <v>0</v>
      </c>
      <c r="O6" s="91">
        <f t="shared" si="1"/>
        <v>0</v>
      </c>
      <c r="P6" s="91">
        <f t="shared" si="1"/>
        <v>0</v>
      </c>
      <c r="Q6" s="91">
        <f t="shared" si="1"/>
        <v>0</v>
      </c>
      <c r="R6" s="91">
        <f t="shared" si="1"/>
        <v>0</v>
      </c>
      <c r="S6" s="91">
        <f t="shared" si="1"/>
        <v>0</v>
      </c>
      <c r="T6" s="91">
        <f t="shared" si="1"/>
        <v>0</v>
      </c>
      <c r="U6" s="91">
        <f t="shared" si="1"/>
        <v>0</v>
      </c>
      <c r="V6" s="91">
        <f t="shared" si="1"/>
        <v>0</v>
      </c>
      <c r="W6" s="91">
        <f t="shared" si="1"/>
        <v>0</v>
      </c>
      <c r="X6" s="91">
        <f t="shared" si="1"/>
        <v>0</v>
      </c>
      <c r="Y6" s="91">
        <f t="shared" si="1"/>
        <v>0</v>
      </c>
      <c r="Z6" s="91">
        <f t="shared" si="1"/>
        <v>0</v>
      </c>
      <c r="AA6" s="91">
        <f t="shared" si="1"/>
        <v>0</v>
      </c>
      <c r="AB6" s="91">
        <f t="shared" si="1"/>
        <v>0</v>
      </c>
      <c r="AC6" s="91">
        <f t="shared" si="1"/>
        <v>0</v>
      </c>
      <c r="AD6" s="91">
        <f t="shared" si="1"/>
        <v>0</v>
      </c>
      <c r="AE6" s="91">
        <f t="shared" si="1"/>
        <v>0</v>
      </c>
      <c r="AF6" s="119">
        <f t="shared" ref="AF6:BK7" si="2">AE6</f>
        <v>0</v>
      </c>
      <c r="AG6" s="119">
        <f t="shared" si="2"/>
        <v>0</v>
      </c>
      <c r="AH6" s="119">
        <f t="shared" si="2"/>
        <v>0</v>
      </c>
      <c r="AI6" s="119">
        <f t="shared" si="2"/>
        <v>0</v>
      </c>
      <c r="AJ6" s="119">
        <f t="shared" si="2"/>
        <v>0</v>
      </c>
      <c r="AK6" s="119">
        <f t="shared" si="2"/>
        <v>0</v>
      </c>
      <c r="AL6" s="119">
        <f t="shared" si="2"/>
        <v>0</v>
      </c>
      <c r="AM6" s="119">
        <f t="shared" si="2"/>
        <v>0</v>
      </c>
      <c r="AN6" s="119">
        <f t="shared" si="2"/>
        <v>0</v>
      </c>
      <c r="AO6" s="119">
        <f t="shared" si="2"/>
        <v>0</v>
      </c>
      <c r="AP6" s="119">
        <f t="shared" si="2"/>
        <v>0</v>
      </c>
      <c r="AQ6" s="119">
        <f t="shared" si="2"/>
        <v>0</v>
      </c>
      <c r="AR6" s="119">
        <f t="shared" si="2"/>
        <v>0</v>
      </c>
      <c r="AS6" s="119">
        <f t="shared" si="2"/>
        <v>0</v>
      </c>
      <c r="AT6" s="119">
        <f t="shared" si="2"/>
        <v>0</v>
      </c>
      <c r="AU6" s="119">
        <f t="shared" si="2"/>
        <v>0</v>
      </c>
      <c r="AV6" s="119">
        <f t="shared" si="2"/>
        <v>0</v>
      </c>
      <c r="AW6" s="119">
        <f t="shared" si="2"/>
        <v>0</v>
      </c>
      <c r="AX6" s="119">
        <f t="shared" si="2"/>
        <v>0</v>
      </c>
      <c r="AY6" s="119">
        <f t="shared" si="2"/>
        <v>0</v>
      </c>
      <c r="AZ6" s="119">
        <f t="shared" si="2"/>
        <v>0</v>
      </c>
      <c r="BA6" s="119">
        <f t="shared" si="2"/>
        <v>0</v>
      </c>
      <c r="BB6" s="119">
        <f t="shared" si="2"/>
        <v>0</v>
      </c>
      <c r="BC6" s="119">
        <f t="shared" si="2"/>
        <v>0</v>
      </c>
      <c r="BD6" s="119">
        <f t="shared" si="2"/>
        <v>0</v>
      </c>
      <c r="BE6" s="119">
        <f t="shared" si="2"/>
        <v>0</v>
      </c>
      <c r="BF6" s="119">
        <f t="shared" si="2"/>
        <v>0</v>
      </c>
      <c r="BG6" s="119">
        <f t="shared" si="2"/>
        <v>0</v>
      </c>
      <c r="BH6" s="119">
        <f t="shared" si="2"/>
        <v>0</v>
      </c>
      <c r="BI6" s="119">
        <f t="shared" si="2"/>
        <v>0</v>
      </c>
      <c r="BJ6" s="119">
        <f t="shared" si="2"/>
        <v>0</v>
      </c>
      <c r="BK6" s="119">
        <f t="shared" si="2"/>
        <v>0</v>
      </c>
    </row>
    <row r="7" spans="1:63" ht="14.75">
      <c r="A7" s="91" t="s">
        <v>848</v>
      </c>
      <c r="B7" s="91" t="str">
        <f>About!B2</f>
        <v>OK</v>
      </c>
      <c r="C7" s="91">
        <f t="shared" ref="C7:AE7" si="3">SUMIFS(C$20:C$119,$B$20:$B$119,$B$7,$A$20:$A$119,$A$7)</f>
        <v>0</v>
      </c>
      <c r="D7" s="91">
        <f t="shared" si="3"/>
        <v>4963868</v>
      </c>
      <c r="E7" s="91">
        <f t="shared" si="3"/>
        <v>6943157</v>
      </c>
      <c r="F7" s="91">
        <f t="shared" si="3"/>
        <v>7493656</v>
      </c>
      <c r="G7" s="91">
        <f t="shared" si="3"/>
        <v>3913335</v>
      </c>
      <c r="H7" s="91">
        <f t="shared" si="3"/>
        <v>6074237</v>
      </c>
      <c r="I7" s="91">
        <f t="shared" si="3"/>
        <v>3220956</v>
      </c>
      <c r="J7" s="91">
        <f t="shared" si="3"/>
        <v>3041059</v>
      </c>
      <c r="K7" s="91">
        <f t="shared" si="3"/>
        <v>2730208</v>
      </c>
      <c r="L7" s="91">
        <f t="shared" si="3"/>
        <v>2316335</v>
      </c>
      <c r="M7" s="91">
        <f t="shared" si="3"/>
        <v>4050</v>
      </c>
      <c r="N7" s="91">
        <f t="shared" si="3"/>
        <v>282207</v>
      </c>
      <c r="O7" s="91">
        <f t="shared" si="3"/>
        <v>4101134</v>
      </c>
      <c r="P7" s="91">
        <f t="shared" si="3"/>
        <v>4479535</v>
      </c>
      <c r="Q7" s="91">
        <f t="shared" si="3"/>
        <v>3537430</v>
      </c>
      <c r="R7" s="91">
        <f t="shared" si="3"/>
        <v>8747950</v>
      </c>
      <c r="S7" s="91">
        <f t="shared" si="3"/>
        <v>9522846</v>
      </c>
      <c r="T7" s="91">
        <f t="shared" si="3"/>
        <v>11852128</v>
      </c>
      <c r="U7" s="91">
        <f t="shared" si="3"/>
        <v>14384521</v>
      </c>
      <c r="V7" s="91">
        <f t="shared" si="3"/>
        <v>15623353</v>
      </c>
      <c r="W7" s="91">
        <f t="shared" si="3"/>
        <v>9245872</v>
      </c>
      <c r="X7" s="91">
        <f t="shared" si="3"/>
        <v>9813779</v>
      </c>
      <c r="Y7" s="91">
        <f t="shared" si="3"/>
        <v>13438509</v>
      </c>
      <c r="Z7" s="91">
        <f t="shared" si="3"/>
        <v>8388375</v>
      </c>
      <c r="AA7" s="91">
        <f t="shared" si="3"/>
        <v>3323221</v>
      </c>
      <c r="AB7" s="91">
        <f t="shared" si="3"/>
        <v>9517361</v>
      </c>
      <c r="AC7" s="91">
        <f t="shared" si="3"/>
        <v>11970421</v>
      </c>
      <c r="AD7" s="91">
        <f t="shared" si="3"/>
        <v>8294365</v>
      </c>
      <c r="AE7" s="91">
        <f t="shared" si="3"/>
        <v>16672891</v>
      </c>
      <c r="AF7" s="119">
        <f>AVERAGE(U7:AE7)</f>
        <v>10970242.545454545</v>
      </c>
      <c r="AG7" s="119">
        <f t="shared" si="2"/>
        <v>10970242.545454545</v>
      </c>
      <c r="AH7" s="119">
        <f t="shared" si="2"/>
        <v>10970242.545454545</v>
      </c>
      <c r="AI7" s="119">
        <f t="shared" si="2"/>
        <v>10970242.545454545</v>
      </c>
      <c r="AJ7" s="119">
        <f t="shared" si="2"/>
        <v>10970242.545454545</v>
      </c>
      <c r="AK7" s="119">
        <f t="shared" si="2"/>
        <v>10970242.545454545</v>
      </c>
      <c r="AL7" s="119">
        <f t="shared" si="2"/>
        <v>10970242.545454545</v>
      </c>
      <c r="AM7" s="119">
        <f t="shared" si="2"/>
        <v>10970242.545454545</v>
      </c>
      <c r="AN7" s="119">
        <f t="shared" si="2"/>
        <v>10970242.545454545</v>
      </c>
      <c r="AO7" s="119">
        <f t="shared" si="2"/>
        <v>10970242.545454545</v>
      </c>
      <c r="AP7" s="119">
        <f t="shared" si="2"/>
        <v>10970242.545454545</v>
      </c>
      <c r="AQ7" s="119">
        <f t="shared" si="2"/>
        <v>10970242.545454545</v>
      </c>
      <c r="AR7" s="119">
        <f t="shared" si="2"/>
        <v>10970242.545454545</v>
      </c>
      <c r="AS7" s="119">
        <f t="shared" si="2"/>
        <v>10970242.545454545</v>
      </c>
      <c r="AT7" s="119">
        <f t="shared" si="2"/>
        <v>10970242.545454545</v>
      </c>
      <c r="AU7" s="119">
        <f t="shared" si="2"/>
        <v>10970242.545454545</v>
      </c>
      <c r="AV7" s="119">
        <f t="shared" si="2"/>
        <v>10970242.545454545</v>
      </c>
      <c r="AW7" s="119">
        <f t="shared" si="2"/>
        <v>10970242.545454545</v>
      </c>
      <c r="AX7" s="119">
        <f t="shared" si="2"/>
        <v>10970242.545454545</v>
      </c>
      <c r="AY7" s="119">
        <f t="shared" si="2"/>
        <v>10970242.545454545</v>
      </c>
      <c r="AZ7" s="119">
        <f t="shared" si="2"/>
        <v>10970242.545454545</v>
      </c>
      <c r="BA7" s="119">
        <f t="shared" si="2"/>
        <v>10970242.545454545</v>
      </c>
      <c r="BB7" s="119">
        <f t="shared" si="2"/>
        <v>10970242.545454545</v>
      </c>
      <c r="BC7" s="119">
        <f t="shared" si="2"/>
        <v>10970242.545454545</v>
      </c>
      <c r="BD7" s="119">
        <f t="shared" si="2"/>
        <v>10970242.545454545</v>
      </c>
      <c r="BE7" s="119">
        <f t="shared" si="2"/>
        <v>10970242.545454545</v>
      </c>
      <c r="BF7" s="119">
        <f t="shared" si="2"/>
        <v>10970242.545454545</v>
      </c>
      <c r="BG7" s="119">
        <f t="shared" si="2"/>
        <v>10970242.545454545</v>
      </c>
      <c r="BH7" s="119">
        <f t="shared" si="2"/>
        <v>10970242.545454545</v>
      </c>
      <c r="BI7" s="119">
        <f t="shared" si="2"/>
        <v>10970242.545454545</v>
      </c>
      <c r="BJ7" s="119">
        <f t="shared" si="2"/>
        <v>10970242.545454545</v>
      </c>
      <c r="BK7" s="119">
        <f t="shared" si="2"/>
        <v>10970242.545454545</v>
      </c>
    </row>
    <row r="9" spans="1:63" ht="14.75">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6.75">
      <c r="A10" s="91" t="s">
        <v>847</v>
      </c>
      <c r="B10" s="144" t="str">
        <f>About!B2</f>
        <v>OK</v>
      </c>
      <c r="C10" s="91">
        <f t="shared" ref="C10:AE10" si="5">SUMIFS(C$122:C$219,$B$122:$B$219,$B$6,$A$122:$A$219,$A$6)</f>
        <v>0</v>
      </c>
      <c r="D10" s="91">
        <f t="shared" si="5"/>
        <v>0</v>
      </c>
      <c r="E10" s="91">
        <f t="shared" si="5"/>
        <v>0</v>
      </c>
      <c r="F10" s="91">
        <f t="shared" si="5"/>
        <v>0</v>
      </c>
      <c r="G10" s="91">
        <f t="shared" si="5"/>
        <v>0</v>
      </c>
      <c r="H10" s="91">
        <f t="shared" si="5"/>
        <v>0</v>
      </c>
      <c r="I10" s="91">
        <f t="shared" si="5"/>
        <v>0</v>
      </c>
      <c r="J10" s="91">
        <f t="shared" si="5"/>
        <v>0</v>
      </c>
      <c r="K10" s="91">
        <f t="shared" si="5"/>
        <v>0</v>
      </c>
      <c r="L10" s="91">
        <f t="shared" si="5"/>
        <v>0</v>
      </c>
      <c r="M10" s="91">
        <f t="shared" si="5"/>
        <v>0</v>
      </c>
      <c r="N10" s="91">
        <f t="shared" si="5"/>
        <v>0</v>
      </c>
      <c r="O10" s="91">
        <f t="shared" si="5"/>
        <v>0</v>
      </c>
      <c r="P10" s="91">
        <f t="shared" si="5"/>
        <v>0</v>
      </c>
      <c r="Q10" s="91">
        <f t="shared" si="5"/>
        <v>0</v>
      </c>
      <c r="R10" s="91">
        <f t="shared" si="5"/>
        <v>0</v>
      </c>
      <c r="S10" s="91">
        <f t="shared" si="5"/>
        <v>0</v>
      </c>
      <c r="T10" s="91">
        <f t="shared" si="5"/>
        <v>0</v>
      </c>
      <c r="U10" s="91">
        <f t="shared" si="5"/>
        <v>0</v>
      </c>
      <c r="V10" s="91">
        <f t="shared" si="5"/>
        <v>0</v>
      </c>
      <c r="W10" s="91">
        <f t="shared" si="5"/>
        <v>0</v>
      </c>
      <c r="X10" s="91">
        <f t="shared" si="5"/>
        <v>0</v>
      </c>
      <c r="Y10" s="91">
        <f t="shared" si="5"/>
        <v>0</v>
      </c>
      <c r="Z10" s="91">
        <f t="shared" si="5"/>
        <v>0</v>
      </c>
      <c r="AA10" s="91">
        <f t="shared" si="5"/>
        <v>0</v>
      </c>
      <c r="AB10" s="91">
        <f t="shared" si="5"/>
        <v>0</v>
      </c>
      <c r="AC10" s="91">
        <f t="shared" si="5"/>
        <v>0</v>
      </c>
      <c r="AD10" s="91">
        <f t="shared" si="5"/>
        <v>0</v>
      </c>
      <c r="AE10" s="91">
        <f t="shared" si="5"/>
        <v>0</v>
      </c>
      <c r="AF10" s="119">
        <f t="shared" ref="AF10:BK11" si="6">AE10</f>
        <v>0</v>
      </c>
      <c r="AG10" s="119">
        <f t="shared" si="6"/>
        <v>0</v>
      </c>
      <c r="AH10" s="119">
        <f t="shared" si="6"/>
        <v>0</v>
      </c>
      <c r="AI10" s="119">
        <f t="shared" si="6"/>
        <v>0</v>
      </c>
      <c r="AJ10" s="119">
        <f t="shared" si="6"/>
        <v>0</v>
      </c>
      <c r="AK10" s="119">
        <f t="shared" si="6"/>
        <v>0</v>
      </c>
      <c r="AL10" s="119">
        <f t="shared" si="6"/>
        <v>0</v>
      </c>
      <c r="AM10" s="119">
        <f t="shared" si="6"/>
        <v>0</v>
      </c>
      <c r="AN10" s="119">
        <f t="shared" si="6"/>
        <v>0</v>
      </c>
      <c r="AO10" s="119">
        <f t="shared" si="6"/>
        <v>0</v>
      </c>
      <c r="AP10" s="119">
        <f t="shared" si="6"/>
        <v>0</v>
      </c>
      <c r="AQ10" s="119">
        <f t="shared" si="6"/>
        <v>0</v>
      </c>
      <c r="AR10" s="119">
        <f t="shared" si="6"/>
        <v>0</v>
      </c>
      <c r="AS10" s="119">
        <f t="shared" si="6"/>
        <v>0</v>
      </c>
      <c r="AT10" s="119">
        <f t="shared" si="6"/>
        <v>0</v>
      </c>
      <c r="AU10" s="119">
        <f t="shared" si="6"/>
        <v>0</v>
      </c>
      <c r="AV10" s="119">
        <f t="shared" si="6"/>
        <v>0</v>
      </c>
      <c r="AW10" s="119">
        <f t="shared" si="6"/>
        <v>0</v>
      </c>
      <c r="AX10" s="119">
        <f t="shared" si="6"/>
        <v>0</v>
      </c>
      <c r="AY10" s="119">
        <f t="shared" si="6"/>
        <v>0</v>
      </c>
      <c r="AZ10" s="119">
        <f t="shared" si="6"/>
        <v>0</v>
      </c>
      <c r="BA10" s="119">
        <f t="shared" si="6"/>
        <v>0</v>
      </c>
      <c r="BB10" s="119">
        <f t="shared" si="6"/>
        <v>0</v>
      </c>
      <c r="BC10" s="119">
        <f t="shared" si="6"/>
        <v>0</v>
      </c>
      <c r="BD10" s="119">
        <f t="shared" si="6"/>
        <v>0</v>
      </c>
      <c r="BE10" s="119">
        <f t="shared" si="6"/>
        <v>0</v>
      </c>
      <c r="BF10" s="119">
        <f t="shared" si="6"/>
        <v>0</v>
      </c>
      <c r="BG10" s="119">
        <f t="shared" si="6"/>
        <v>0</v>
      </c>
      <c r="BH10" s="119">
        <f t="shared" si="6"/>
        <v>0</v>
      </c>
      <c r="BI10" s="119">
        <f t="shared" si="6"/>
        <v>0</v>
      </c>
      <c r="BJ10" s="119">
        <f t="shared" si="6"/>
        <v>0</v>
      </c>
      <c r="BK10" s="119">
        <f t="shared" si="6"/>
        <v>0</v>
      </c>
    </row>
    <row r="11" spans="1:63" ht="14.75">
      <c r="A11" s="91" t="s">
        <v>848</v>
      </c>
      <c r="B11" s="91" t="str">
        <f>About!B2</f>
        <v>OK</v>
      </c>
      <c r="C11" s="91">
        <f t="shared" ref="C11:AE11" si="7">SUMIFS(C$122:C$219,$B$122:$B$219,$B$7,$A$122:$A$219,$A$7)</f>
        <v>0</v>
      </c>
      <c r="D11" s="91">
        <f t="shared" si="7"/>
        <v>0</v>
      </c>
      <c r="E11" s="91">
        <f t="shared" si="7"/>
        <v>0</v>
      </c>
      <c r="F11" s="91">
        <f t="shared" si="7"/>
        <v>0</v>
      </c>
      <c r="G11" s="91">
        <f t="shared" si="7"/>
        <v>0</v>
      </c>
      <c r="H11" s="91">
        <f t="shared" si="7"/>
        <v>0</v>
      </c>
      <c r="I11" s="91">
        <f t="shared" si="7"/>
        <v>0</v>
      </c>
      <c r="J11" s="91">
        <f t="shared" si="7"/>
        <v>0</v>
      </c>
      <c r="K11" s="91">
        <f t="shared" si="7"/>
        <v>0</v>
      </c>
      <c r="L11" s="91">
        <f t="shared" si="7"/>
        <v>0</v>
      </c>
      <c r="M11" s="91">
        <f t="shared" si="7"/>
        <v>0</v>
      </c>
      <c r="N11" s="91">
        <f t="shared" si="7"/>
        <v>0</v>
      </c>
      <c r="O11" s="91">
        <f t="shared" si="7"/>
        <v>0</v>
      </c>
      <c r="P11" s="91">
        <f t="shared" si="7"/>
        <v>0</v>
      </c>
      <c r="Q11" s="91">
        <f t="shared" si="7"/>
        <v>450</v>
      </c>
      <c r="R11" s="91">
        <f t="shared" si="7"/>
        <v>342</v>
      </c>
      <c r="S11" s="91">
        <f t="shared" si="7"/>
        <v>0</v>
      </c>
      <c r="T11" s="91">
        <f t="shared" si="7"/>
        <v>0</v>
      </c>
      <c r="U11" s="91">
        <f t="shared" si="7"/>
        <v>0</v>
      </c>
      <c r="V11" s="91">
        <f t="shared" si="7"/>
        <v>0</v>
      </c>
      <c r="W11" s="91">
        <f t="shared" si="7"/>
        <v>0</v>
      </c>
      <c r="X11" s="91">
        <f t="shared" si="7"/>
        <v>0</v>
      </c>
      <c r="Y11" s="91">
        <f t="shared" si="7"/>
        <v>0</v>
      </c>
      <c r="Z11" s="91">
        <f t="shared" si="7"/>
        <v>0</v>
      </c>
      <c r="AA11" s="91">
        <f t="shared" si="7"/>
        <v>0</v>
      </c>
      <c r="AB11" s="91">
        <f t="shared" si="7"/>
        <v>0</v>
      </c>
      <c r="AC11" s="91">
        <f t="shared" si="7"/>
        <v>0</v>
      </c>
      <c r="AD11" s="91">
        <f t="shared" si="7"/>
        <v>0</v>
      </c>
      <c r="AE11" s="91">
        <f t="shared" si="7"/>
        <v>0</v>
      </c>
      <c r="AF11" s="119">
        <f>AVERAGE(W11:AE11)</f>
        <v>0</v>
      </c>
      <c r="AG11" s="119">
        <f t="shared" si="6"/>
        <v>0</v>
      </c>
      <c r="AH11" s="119">
        <f t="shared" si="6"/>
        <v>0</v>
      </c>
      <c r="AI11" s="119">
        <f t="shared" si="6"/>
        <v>0</v>
      </c>
      <c r="AJ11" s="119">
        <f t="shared" si="6"/>
        <v>0</v>
      </c>
      <c r="AK11" s="119">
        <f t="shared" si="6"/>
        <v>0</v>
      </c>
      <c r="AL11" s="119">
        <f t="shared" si="6"/>
        <v>0</v>
      </c>
      <c r="AM11" s="119">
        <f t="shared" si="6"/>
        <v>0</v>
      </c>
      <c r="AN11" s="119">
        <f t="shared" si="6"/>
        <v>0</v>
      </c>
      <c r="AO11" s="119">
        <f t="shared" si="6"/>
        <v>0</v>
      </c>
      <c r="AP11" s="119">
        <f t="shared" si="6"/>
        <v>0</v>
      </c>
      <c r="AQ11" s="119">
        <f t="shared" si="6"/>
        <v>0</v>
      </c>
      <c r="AR11" s="119">
        <f t="shared" si="6"/>
        <v>0</v>
      </c>
      <c r="AS11" s="119">
        <f t="shared" si="6"/>
        <v>0</v>
      </c>
      <c r="AT11" s="119">
        <f t="shared" si="6"/>
        <v>0</v>
      </c>
      <c r="AU11" s="119">
        <f t="shared" si="6"/>
        <v>0</v>
      </c>
      <c r="AV11" s="119">
        <f t="shared" si="6"/>
        <v>0</v>
      </c>
      <c r="AW11" s="119">
        <f t="shared" si="6"/>
        <v>0</v>
      </c>
      <c r="AX11" s="119">
        <f t="shared" si="6"/>
        <v>0</v>
      </c>
      <c r="AY11" s="119">
        <f t="shared" si="6"/>
        <v>0</v>
      </c>
      <c r="AZ11" s="119">
        <f t="shared" si="6"/>
        <v>0</v>
      </c>
      <c r="BA11" s="119">
        <f t="shared" si="6"/>
        <v>0</v>
      </c>
      <c r="BB11" s="119">
        <f t="shared" si="6"/>
        <v>0</v>
      </c>
      <c r="BC11" s="119">
        <f t="shared" si="6"/>
        <v>0</v>
      </c>
      <c r="BD11" s="119">
        <f t="shared" si="6"/>
        <v>0</v>
      </c>
      <c r="BE11" s="119">
        <f t="shared" si="6"/>
        <v>0</v>
      </c>
      <c r="BF11" s="119">
        <f t="shared" si="6"/>
        <v>0</v>
      </c>
      <c r="BG11" s="119">
        <f t="shared" si="6"/>
        <v>0</v>
      </c>
      <c r="BH11" s="119">
        <f t="shared" si="6"/>
        <v>0</v>
      </c>
      <c r="BI11" s="119">
        <f t="shared" si="6"/>
        <v>0</v>
      </c>
      <c r="BJ11" s="119">
        <f t="shared" si="6"/>
        <v>0</v>
      </c>
      <c r="BK11" s="119">
        <f t="shared" si="6"/>
        <v>0</v>
      </c>
    </row>
    <row r="13" spans="1:63" ht="14.75">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ht="14.75">
      <c r="A14" s="91" t="s">
        <v>847</v>
      </c>
      <c r="B14" s="91" t="str">
        <f>About!B2</f>
        <v>OK</v>
      </c>
      <c r="C14" s="91">
        <f t="shared" ref="C14:BK14" si="9">IF(C10&gt;C11,C10-C11,0)</f>
        <v>0</v>
      </c>
      <c r="D14" s="91">
        <f t="shared" si="9"/>
        <v>0</v>
      </c>
      <c r="E14" s="91">
        <f t="shared" si="9"/>
        <v>0</v>
      </c>
      <c r="F14" s="91">
        <f t="shared" si="9"/>
        <v>0</v>
      </c>
      <c r="G14" s="91">
        <f t="shared" si="9"/>
        <v>0</v>
      </c>
      <c r="H14" s="91">
        <f t="shared" si="9"/>
        <v>0</v>
      </c>
      <c r="I14" s="91">
        <f t="shared" si="9"/>
        <v>0</v>
      </c>
      <c r="J14" s="91">
        <f t="shared" si="9"/>
        <v>0</v>
      </c>
      <c r="K14" s="91">
        <f t="shared" si="9"/>
        <v>0</v>
      </c>
      <c r="L14" s="91">
        <f t="shared" si="9"/>
        <v>0</v>
      </c>
      <c r="M14" s="91">
        <f t="shared" si="9"/>
        <v>0</v>
      </c>
      <c r="N14" s="91">
        <f t="shared" si="9"/>
        <v>0</v>
      </c>
      <c r="O14" s="91">
        <f t="shared" si="9"/>
        <v>0</v>
      </c>
      <c r="P14" s="91">
        <f t="shared" si="9"/>
        <v>0</v>
      </c>
      <c r="Q14" s="91">
        <f t="shared" si="9"/>
        <v>0</v>
      </c>
      <c r="R14" s="91">
        <f t="shared" si="9"/>
        <v>0</v>
      </c>
      <c r="S14" s="91">
        <f t="shared" si="9"/>
        <v>0</v>
      </c>
      <c r="T14" s="91">
        <f t="shared" si="9"/>
        <v>0</v>
      </c>
      <c r="U14" s="91">
        <f t="shared" si="9"/>
        <v>0</v>
      </c>
      <c r="V14" s="91">
        <f t="shared" si="9"/>
        <v>0</v>
      </c>
      <c r="W14" s="91">
        <f t="shared" si="9"/>
        <v>0</v>
      </c>
      <c r="X14" s="91">
        <f t="shared" si="9"/>
        <v>0</v>
      </c>
      <c r="Y14" s="91">
        <f t="shared" si="9"/>
        <v>0</v>
      </c>
      <c r="Z14" s="91">
        <f t="shared" si="9"/>
        <v>0</v>
      </c>
      <c r="AA14" s="91">
        <f t="shared" si="9"/>
        <v>0</v>
      </c>
      <c r="AB14" s="91">
        <f t="shared" si="9"/>
        <v>0</v>
      </c>
      <c r="AC14" s="91">
        <f t="shared" si="9"/>
        <v>0</v>
      </c>
      <c r="AD14" s="91">
        <f t="shared" si="9"/>
        <v>0</v>
      </c>
      <c r="AE14" s="91">
        <f t="shared" si="9"/>
        <v>0</v>
      </c>
      <c r="AF14" s="91">
        <f t="shared" si="9"/>
        <v>0</v>
      </c>
      <c r="AG14" s="91">
        <f t="shared" si="9"/>
        <v>0</v>
      </c>
      <c r="AH14" s="91">
        <f t="shared" si="9"/>
        <v>0</v>
      </c>
      <c r="AI14" s="91">
        <f t="shared" si="9"/>
        <v>0</v>
      </c>
      <c r="AJ14" s="91">
        <f t="shared" si="9"/>
        <v>0</v>
      </c>
      <c r="AK14" s="91">
        <f t="shared" si="9"/>
        <v>0</v>
      </c>
      <c r="AL14" s="91">
        <f t="shared" si="9"/>
        <v>0</v>
      </c>
      <c r="AM14" s="91">
        <f t="shared" si="9"/>
        <v>0</v>
      </c>
      <c r="AN14" s="91">
        <f t="shared" si="9"/>
        <v>0</v>
      </c>
      <c r="AO14" s="91">
        <f t="shared" si="9"/>
        <v>0</v>
      </c>
      <c r="AP14" s="91">
        <f t="shared" si="9"/>
        <v>0</v>
      </c>
      <c r="AQ14" s="91">
        <f t="shared" si="9"/>
        <v>0</v>
      </c>
      <c r="AR14" s="91">
        <f t="shared" si="9"/>
        <v>0</v>
      </c>
      <c r="AS14" s="91">
        <f t="shared" si="9"/>
        <v>0</v>
      </c>
      <c r="AT14" s="91">
        <f t="shared" si="9"/>
        <v>0</v>
      </c>
      <c r="AU14" s="91">
        <f t="shared" si="9"/>
        <v>0</v>
      </c>
      <c r="AV14" s="91">
        <f t="shared" si="9"/>
        <v>0</v>
      </c>
      <c r="AW14" s="91">
        <f t="shared" si="9"/>
        <v>0</v>
      </c>
      <c r="AX14" s="91">
        <f t="shared" si="9"/>
        <v>0</v>
      </c>
      <c r="AY14" s="91">
        <f t="shared" si="9"/>
        <v>0</v>
      </c>
      <c r="AZ14" s="91">
        <f t="shared" si="9"/>
        <v>0</v>
      </c>
      <c r="BA14" s="91">
        <f t="shared" si="9"/>
        <v>0</v>
      </c>
      <c r="BB14" s="91">
        <f t="shared" si="9"/>
        <v>0</v>
      </c>
      <c r="BC14" s="91">
        <f t="shared" si="9"/>
        <v>0</v>
      </c>
      <c r="BD14" s="91">
        <f t="shared" si="9"/>
        <v>0</v>
      </c>
      <c r="BE14" s="91">
        <f t="shared" si="9"/>
        <v>0</v>
      </c>
      <c r="BF14" s="91">
        <f t="shared" si="9"/>
        <v>0</v>
      </c>
      <c r="BG14" s="91">
        <f t="shared" si="9"/>
        <v>0</v>
      </c>
      <c r="BH14" s="91">
        <f t="shared" si="9"/>
        <v>0</v>
      </c>
      <c r="BI14" s="91">
        <f t="shared" si="9"/>
        <v>0</v>
      </c>
      <c r="BJ14" s="91">
        <f t="shared" si="9"/>
        <v>0</v>
      </c>
      <c r="BK14" s="91">
        <f t="shared" si="9"/>
        <v>0</v>
      </c>
    </row>
    <row r="15" spans="1:63" ht="14.75">
      <c r="A15" s="91" t="s">
        <v>848</v>
      </c>
      <c r="B15" s="91" t="str">
        <f>About!B2</f>
        <v>OK</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0</v>
      </c>
      <c r="L15" s="91">
        <f t="shared" si="10"/>
        <v>0</v>
      </c>
      <c r="M15" s="91">
        <f t="shared" si="10"/>
        <v>0</v>
      </c>
      <c r="N15" s="91">
        <f t="shared" si="10"/>
        <v>0</v>
      </c>
      <c r="O15" s="91">
        <f t="shared" si="10"/>
        <v>0</v>
      </c>
      <c r="P15" s="91">
        <f t="shared" si="10"/>
        <v>0</v>
      </c>
      <c r="Q15" s="91">
        <f t="shared" si="10"/>
        <v>450</v>
      </c>
      <c r="R15" s="91">
        <f t="shared" si="10"/>
        <v>342</v>
      </c>
      <c r="S15" s="91">
        <f t="shared" si="10"/>
        <v>0</v>
      </c>
      <c r="T15" s="91">
        <f t="shared" si="10"/>
        <v>0</v>
      </c>
      <c r="U15" s="91">
        <f t="shared" si="10"/>
        <v>0</v>
      </c>
      <c r="V15" s="91">
        <f t="shared" si="10"/>
        <v>0</v>
      </c>
      <c r="W15" s="91">
        <f t="shared" si="10"/>
        <v>0</v>
      </c>
      <c r="X15" s="91">
        <f t="shared" si="10"/>
        <v>0</v>
      </c>
      <c r="Y15" s="91">
        <f t="shared" si="10"/>
        <v>0</v>
      </c>
      <c r="Z15" s="91">
        <f t="shared" si="10"/>
        <v>0</v>
      </c>
      <c r="AA15" s="91">
        <f t="shared" si="10"/>
        <v>0</v>
      </c>
      <c r="AB15" s="91">
        <f t="shared" si="10"/>
        <v>0</v>
      </c>
      <c r="AC15" s="91">
        <f t="shared" si="10"/>
        <v>0</v>
      </c>
      <c r="AD15" s="91">
        <f t="shared" si="10"/>
        <v>0</v>
      </c>
      <c r="AE15" s="91">
        <f t="shared" si="10"/>
        <v>0</v>
      </c>
      <c r="AF15" s="91">
        <f t="shared" si="10"/>
        <v>0</v>
      </c>
      <c r="AG15" s="91">
        <f t="shared" si="10"/>
        <v>0</v>
      </c>
      <c r="AH15" s="91">
        <f t="shared" si="10"/>
        <v>0</v>
      </c>
      <c r="AI15" s="91">
        <f t="shared" si="10"/>
        <v>0</v>
      </c>
      <c r="AJ15" s="91">
        <f t="shared" si="10"/>
        <v>0</v>
      </c>
      <c r="AK15" s="91">
        <f t="shared" si="10"/>
        <v>0</v>
      </c>
      <c r="AL15" s="91">
        <f t="shared" si="10"/>
        <v>0</v>
      </c>
      <c r="AM15" s="91">
        <f t="shared" si="10"/>
        <v>0</v>
      </c>
      <c r="AN15" s="91">
        <f t="shared" si="10"/>
        <v>0</v>
      </c>
      <c r="AO15" s="91">
        <f t="shared" si="10"/>
        <v>0</v>
      </c>
      <c r="AP15" s="91">
        <f t="shared" si="10"/>
        <v>0</v>
      </c>
      <c r="AQ15" s="91">
        <f t="shared" si="10"/>
        <v>0</v>
      </c>
      <c r="AR15" s="91">
        <f t="shared" si="10"/>
        <v>0</v>
      </c>
      <c r="AS15" s="91">
        <f t="shared" si="10"/>
        <v>0</v>
      </c>
      <c r="AT15" s="91">
        <f t="shared" si="10"/>
        <v>0</v>
      </c>
      <c r="AU15" s="91">
        <f t="shared" si="10"/>
        <v>0</v>
      </c>
      <c r="AV15" s="91">
        <f t="shared" si="10"/>
        <v>0</v>
      </c>
      <c r="AW15" s="91">
        <f t="shared" si="10"/>
        <v>0</v>
      </c>
      <c r="AX15" s="91">
        <f t="shared" si="10"/>
        <v>0</v>
      </c>
      <c r="AY15" s="91">
        <f t="shared" si="10"/>
        <v>0</v>
      </c>
      <c r="AZ15" s="91">
        <f t="shared" si="10"/>
        <v>0</v>
      </c>
      <c r="BA15" s="91">
        <f t="shared" si="10"/>
        <v>0</v>
      </c>
      <c r="BB15" s="91">
        <f t="shared" si="10"/>
        <v>0</v>
      </c>
      <c r="BC15" s="91">
        <f t="shared" si="10"/>
        <v>0</v>
      </c>
      <c r="BD15" s="91">
        <f t="shared" si="10"/>
        <v>0</v>
      </c>
      <c r="BE15" s="91">
        <f t="shared" si="10"/>
        <v>0</v>
      </c>
      <c r="BF15" s="91">
        <f t="shared" si="10"/>
        <v>0</v>
      </c>
      <c r="BG15" s="91">
        <f t="shared" si="10"/>
        <v>0</v>
      </c>
      <c r="BH15" s="91">
        <f t="shared" si="10"/>
        <v>0</v>
      </c>
      <c r="BI15" s="91">
        <f t="shared" si="10"/>
        <v>0</v>
      </c>
      <c r="BJ15" s="91">
        <f t="shared" si="10"/>
        <v>0</v>
      </c>
      <c r="BK15" s="91">
        <f t="shared" si="10"/>
        <v>0</v>
      </c>
    </row>
    <row r="19" spans="1:31" ht="14.75">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ht="14.75">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0625" defaultRowHeight="15" customHeight="1"/>
  <cols>
    <col min="1" max="3" width="8.7265625" style="92" customWidth="1"/>
    <col min="4" max="4" width="27" style="92" customWidth="1"/>
    <col min="5" max="5" width="37.54296875" style="92" customWidth="1"/>
    <col min="6" max="20" width="8.7265625" style="92" customWidth="1"/>
    <col min="21" max="21" width="15.54296875" style="92" customWidth="1"/>
    <col min="22" max="42" width="8.7265625" style="92" customWidth="1"/>
    <col min="43" max="16384" width="14.40625" style="92"/>
  </cols>
  <sheetData>
    <row r="1" spans="1:42" ht="14.75">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ht="14.75">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ht="14.75">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ht="14.75">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ht="14.75">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ht="14.75">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ht="14.75">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ht="14.75">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ht="14.75">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ht="14.75">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ht="14.75">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ht="14.75">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ht="14.75">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ht="14.75">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ht="14.75">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ht="14.75">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ht="14.75">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ht="14.75">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ht="14.75">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ht="14.75">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535</v>
      </c>
      <c r="C737" s="107" t="s">
        <v>448</v>
      </c>
      <c r="D737" s="107" t="s">
        <v>645</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535</v>
      </c>
      <c r="C738" s="107" t="s">
        <v>448</v>
      </c>
      <c r="D738" s="107" t="s">
        <v>646</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535</v>
      </c>
      <c r="C741" s="107" t="s">
        <v>448</v>
      </c>
      <c r="D741" s="107" t="s">
        <v>649</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0.27930709405892451</v>
      </c>
      <c r="G745" s="107">
        <f>G19/SUMIFS(G$3:G$722,$B$3:$B$722,$B745)*SUMIFS(Calculations!$E$3:$E$53,Calculations!$A$3:$A$53,$B745)</f>
        <v>0.28229644752610594</v>
      </c>
      <c r="H745" s="107">
        <f>H19/SUMIFS(H$3:H$722,$B$3:$B$722,$B745)*SUMIFS(Calculations!$E$3:$E$53,Calculations!$A$3:$A$53,$B745)</f>
        <v>0.28558257928707115</v>
      </c>
      <c r="I745" s="107">
        <f>I19/SUMIFS(I$3:I$722,$B$3:$B$722,$B745)*SUMIFS(Calculations!$E$3:$E$53,Calculations!$A$3:$A$53,$B745)</f>
        <v>0.28712554447924427</v>
      </c>
      <c r="J745" s="107">
        <f>J19/SUMIFS(J$3:J$722,$B$3:$B$722,$B745)*SUMIFS(Calculations!$E$3:$E$53,Calculations!$A$3:$A$53,$B745)</f>
        <v>0.2887496567468269</v>
      </c>
      <c r="K745" s="107">
        <f>K19/SUMIFS(K$3:K$722,$B$3:$B$722,$B745)*SUMIFS(Calculations!$E$3:$E$53,Calculations!$A$3:$A$53,$B745)</f>
        <v>0.31697879143314261</v>
      </c>
      <c r="L745" s="107">
        <f>L19/SUMIFS(L$3:L$722,$B$3:$B$722,$B745)*SUMIFS(Calculations!$E$3:$E$53,Calculations!$A$3:$A$53,$B745)</f>
        <v>0.34910985780991105</v>
      </c>
      <c r="M745" s="107">
        <f>M19/SUMIFS(M$3:M$722,$B$3:$B$722,$B745)*SUMIFS(Calculations!$E$3:$E$53,Calculations!$A$3:$A$53,$B745)</f>
        <v>0.30646058414250804</v>
      </c>
      <c r="N745" s="107">
        <f>N19/SUMIFS(N$3:N$722,$B$3:$B$722,$B745)*SUMIFS(Calculations!$E$3:$E$53,Calculations!$A$3:$A$53,$B745)</f>
        <v>0.27054195409646303</v>
      </c>
      <c r="O745" s="107">
        <f>O19/SUMIFS(O$3:O$722,$B$3:$B$722,$B745)*SUMIFS(Calculations!$E$3:$E$53,Calculations!$A$3:$A$53,$B745)</f>
        <v>0.26327823799204036</v>
      </c>
      <c r="P745" s="107">
        <f>P19/SUMIFS(P$3:P$722,$B$3:$B$722,$B745)*SUMIFS(Calculations!$E$3:$E$53,Calculations!$A$3:$A$53,$B745)</f>
        <v>0.25602137603881636</v>
      </c>
      <c r="Q745" s="107">
        <f>Q19/SUMIFS(Q$3:Q$722,$B$3:$B$722,$B745)*SUMIFS(Calculations!$E$3:$E$53,Calculations!$A$3:$A$53,$B745)</f>
        <v>0.25763549989814699</v>
      </c>
      <c r="R745" s="107">
        <f>R19/SUMIFS(R$3:R$722,$B$3:$B$722,$B745)*SUMIFS(Calculations!$E$3:$E$53,Calculations!$A$3:$A$53,$B745)</f>
        <v>0.25926944207413349</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4.34319680907519E-2</v>
      </c>
      <c r="G748" s="107">
        <f>G22/SUMIFS(G$3:G$722,$B$3:$B$722,$B748)*SUMIFS(Calculations!$E$3:$E$53,Calculations!$A$3:$A$53,$B748)</f>
        <v>4.5521543177819243E-2</v>
      </c>
      <c r="H748" s="107">
        <f>H22/SUMIFS(H$3:H$722,$B$3:$B$722,$B748)*SUMIFS(Calculations!$E$3:$E$53,Calculations!$A$3:$A$53,$B748)</f>
        <v>4.781856798131566E-2</v>
      </c>
      <c r="I748" s="107">
        <f>I22/SUMIFS(I$3:I$722,$B$3:$B$722,$B748)*SUMIFS(Calculations!$E$3:$E$53,Calculations!$A$3:$A$53,$B748)</f>
        <v>4.9028031055372498E-2</v>
      </c>
      <c r="J748" s="107">
        <f>J22/SUMIFS(J$3:J$722,$B$3:$B$722,$B748)*SUMIFS(Calculations!$E$3:$E$53,Calculations!$A$3:$A$53,$B748)</f>
        <v>5.0301101780316944E-2</v>
      </c>
      <c r="K748" s="107">
        <f>K22/SUMIFS(K$3:K$722,$B$3:$B$722,$B748)*SUMIFS(Calculations!$E$3:$E$53,Calculations!$A$3:$A$53,$B748)</f>
        <v>5.3559516476241333E-2</v>
      </c>
      <c r="L748" s="107">
        <f>L22/SUMIFS(L$3:L$722,$B$3:$B$722,$B748)*SUMIFS(Calculations!$E$3:$E$53,Calculations!$A$3:$A$53,$B748)</f>
        <v>5.7268320874292407E-2</v>
      </c>
      <c r="M748" s="107">
        <f>M22/SUMIFS(M$3:M$722,$B$3:$B$722,$B748)*SUMIFS(Calculations!$E$3:$E$53,Calculations!$A$3:$A$53,$B748)</f>
        <v>5.2386257156176591E-2</v>
      </c>
      <c r="N748" s="107">
        <f>N22/SUMIFS(N$3:N$722,$B$3:$B$722,$B748)*SUMIFS(Calculations!$E$3:$E$53,Calculations!$A$3:$A$53,$B748)</f>
        <v>4.8274650428246607E-2</v>
      </c>
      <c r="O748" s="107">
        <f>O22/SUMIFS(O$3:O$722,$B$3:$B$722,$B748)*SUMIFS(Calculations!$E$3:$E$53,Calculations!$A$3:$A$53,$B748)</f>
        <v>4.8251863335901556E-2</v>
      </c>
      <c r="P748" s="107">
        <f>P22/SUMIFS(P$3:P$722,$B$3:$B$722,$B748)*SUMIFS(Calculations!$E$3:$E$53,Calculations!$A$3:$A$53,$B748)</f>
        <v>4.8229097745797776E-2</v>
      </c>
      <c r="Q748" s="107">
        <f>Q22/SUMIFS(Q$3:Q$722,$B$3:$B$722,$B748)*SUMIFS(Calculations!$E$3:$E$53,Calculations!$A$3:$A$53,$B748)</f>
        <v>4.8542268609619896E-2</v>
      </c>
      <c r="R748" s="107">
        <f>R22/SUMIFS(R$3:R$722,$B$3:$B$722,$B748)*SUMIFS(Calculations!$E$3:$E$53,Calculations!$A$3:$A$53,$B748)</f>
        <v>4.885928460546874E-2</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0.38168125835783817</v>
      </c>
      <c r="G751" s="107">
        <f>G25/SUMIFS(G$3:G$722,$B$3:$B$722,$B751)*SUMIFS(Calculations!$E$3:$E$53,Calculations!$A$3:$A$53,$B751)</f>
        <v>0.36585101421814104</v>
      </c>
      <c r="H751" s="107">
        <f>H25/SUMIFS(H$3:H$722,$B$3:$B$722,$B751)*SUMIFS(Calculations!$E$3:$E$53,Calculations!$A$3:$A$53,$B751)</f>
        <v>0.34844916842693657</v>
      </c>
      <c r="I751" s="107">
        <f>I25/SUMIFS(I$3:I$722,$B$3:$B$722,$B751)*SUMIFS(Calculations!$E$3:$E$53,Calculations!$A$3:$A$53,$B751)</f>
        <v>0.33828383200400786</v>
      </c>
      <c r="J751" s="107">
        <f>J25/SUMIFS(J$3:J$722,$B$3:$B$722,$B751)*SUMIFS(Calculations!$E$3:$E$53,Calculations!$A$3:$A$53,$B751)</f>
        <v>0.32758388383127518</v>
      </c>
      <c r="K751" s="107">
        <f>K25/SUMIFS(K$3:K$722,$B$3:$B$722,$B751)*SUMIFS(Calculations!$E$3:$E$53,Calculations!$A$3:$A$53,$B751)</f>
        <v>0.27712674174498447</v>
      </c>
      <c r="L751" s="107">
        <f>L25/SUMIFS(L$3:L$722,$B$3:$B$722,$B751)*SUMIFS(Calculations!$E$3:$E$53,Calculations!$A$3:$A$53,$B751)</f>
        <v>0.21969523349749456</v>
      </c>
      <c r="M751" s="107">
        <f>M25/SUMIFS(M$3:M$722,$B$3:$B$722,$B751)*SUMIFS(Calculations!$E$3:$E$53,Calculations!$A$3:$A$53,$B751)</f>
        <v>0.29174802001214345</v>
      </c>
      <c r="N751" s="107">
        <f>N25/SUMIFS(N$3:N$722,$B$3:$B$722,$B751)*SUMIFS(Calculations!$E$3:$E$53,Calculations!$A$3:$A$53,$B751)</f>
        <v>0.35242988303257705</v>
      </c>
      <c r="O751" s="107">
        <f>O25/SUMIFS(O$3:O$722,$B$3:$B$722,$B751)*SUMIFS(Calculations!$E$3:$E$53,Calculations!$A$3:$A$53,$B751)</f>
        <v>0.35557422455308163</v>
      </c>
      <c r="P751" s="107">
        <f>P25/SUMIFS(P$3:P$722,$B$3:$B$722,$B751)*SUMIFS(Calculations!$E$3:$E$53,Calculations!$A$3:$A$53,$B751)</f>
        <v>0.35871559902588046</v>
      </c>
      <c r="Q751" s="107">
        <f>Q25/SUMIFS(Q$3:Q$722,$B$3:$B$722,$B751)*SUMIFS(Calculations!$E$3:$E$53,Calculations!$A$3:$A$53,$B751)</f>
        <v>0.35383369190378872</v>
      </c>
      <c r="R751" s="107">
        <f>R25/SUMIFS(R$3:R$722,$B$3:$B$722,$B751)*SUMIFS(Calculations!$E$3:$E$53,Calculations!$A$3:$A$53,$B751)</f>
        <v>0.34889184441177368</v>
      </c>
    </row>
    <row r="752" spans="2:18" ht="15.75" customHeight="1">
      <c r="B752" s="107" t="s">
        <v>538</v>
      </c>
      <c r="C752" s="107" t="s">
        <v>448</v>
      </c>
      <c r="D752" s="107" t="s">
        <v>645</v>
      </c>
      <c r="E752" s="107" t="str">
        <f t="shared" si="300"/>
        <v>natural gas peaker</v>
      </c>
      <c r="F752" s="107">
        <f>F26/SUMIFS(F$3:F$722,$B$3:$B$722,$B752)*SUMIFS(Calculations!$E$3:$E$53,Calculations!$A$3:$A$53,$B752)</f>
        <v>1.2983063666368456E-3</v>
      </c>
      <c r="G752" s="107">
        <f>G26/SUMIFS(G$3:G$722,$B$3:$B$722,$B752)*SUMIFS(Calculations!$E$3:$E$53,Calculations!$A$3:$A$53,$B752)</f>
        <v>1.1608479677625606E-3</v>
      </c>
      <c r="H752" s="107">
        <f>H26/SUMIFS(H$3:H$722,$B$3:$B$722,$B752)*SUMIFS(Calculations!$E$3:$E$53,Calculations!$A$3:$A$53,$B752)</f>
        <v>1.0097429160143231E-3</v>
      </c>
      <c r="I752" s="107">
        <f>I26/SUMIFS(I$3:I$722,$B$3:$B$722,$B752)*SUMIFS(Calculations!$E$3:$E$53,Calculations!$A$3:$A$53,$B752)</f>
        <v>1.0283074061663248E-3</v>
      </c>
      <c r="J752" s="107">
        <f>J26/SUMIFS(J$3:J$722,$B$3:$B$722,$B752)*SUMIFS(Calculations!$E$3:$E$53,Calculations!$A$3:$A$53,$B752)</f>
        <v>1.0478482333672403E-3</v>
      </c>
      <c r="K752" s="107">
        <f>K26/SUMIFS(K$3:K$722,$B$3:$B$722,$B752)*SUMIFS(Calculations!$E$3:$E$53,Calculations!$A$3:$A$53,$B752)</f>
        <v>8.1468277483344139E-4</v>
      </c>
      <c r="L752" s="107">
        <f>L26/SUMIFS(L$3:L$722,$B$3:$B$722,$B752)*SUMIFS(Calculations!$E$3:$E$53,Calculations!$A$3:$A$53,$B752)</f>
        <v>5.4928835491341082E-4</v>
      </c>
      <c r="M752" s="107">
        <f>M26/SUMIFS(M$3:M$722,$B$3:$B$722,$B752)*SUMIFS(Calculations!$E$3:$E$53,Calculations!$A$3:$A$53,$B752)</f>
        <v>5.0223270002705881E-4</v>
      </c>
      <c r="N752" s="107">
        <f>N26/SUMIFS(N$3:N$722,$B$3:$B$722,$B752)*SUMIFS(Calculations!$E$3:$E$53,Calculations!$A$3:$A$53,$B752)</f>
        <v>4.6260307649306971E-4</v>
      </c>
      <c r="O752" s="107">
        <f>O26/SUMIFS(O$3:O$722,$B$3:$B$722,$B752)*SUMIFS(Calculations!$E$3:$E$53,Calculations!$A$3:$A$53,$B752)</f>
        <v>4.6238471387563713E-4</v>
      </c>
      <c r="P752" s="107">
        <f>P26/SUMIFS(P$3:P$722,$B$3:$B$722,$B752)*SUMIFS(Calculations!$E$3:$E$53,Calculations!$A$3:$A$53,$B752)</f>
        <v>4.6216655730843754E-4</v>
      </c>
      <c r="Q752" s="107">
        <f>Q26/SUMIFS(Q$3:Q$722,$B$3:$B$722,$B752)*SUMIFS(Calculations!$E$3:$E$53,Calculations!$A$3:$A$53,$B752)</f>
        <v>4.6498650095518258E-4</v>
      </c>
      <c r="R752" s="107">
        <f>R26/SUMIFS(R$3:R$722,$B$3:$B$722,$B752)*SUMIFS(Calculations!$E$3:$E$53,Calculations!$A$3:$A$53,$B752)</f>
        <v>4.6784106805155938E-4</v>
      </c>
    </row>
    <row r="753" spans="2:18" ht="15.75" customHeight="1">
      <c r="B753" s="107" t="s">
        <v>538</v>
      </c>
      <c r="C753" s="107" t="s">
        <v>448</v>
      </c>
      <c r="D753" s="107" t="s">
        <v>646</v>
      </c>
      <c r="E753" s="107" t="str">
        <f t="shared" si="300"/>
        <v>nuclear</v>
      </c>
      <c r="F753" s="107">
        <f>F27/SUMIFS(F$3:F$722,$B$3:$B$722,$B753)*SUMIFS(Calculations!$E$3:$E$53,Calculations!$A$3:$A$53,$B753)</f>
        <v>0.2200339055132946</v>
      </c>
      <c r="G753" s="107">
        <f>G27/SUMIFS(G$3:G$722,$B$3:$B$722,$B753)*SUMIFS(Calculations!$E$3:$E$53,Calculations!$A$3:$A$53,$B753)</f>
        <v>0.23043968047392188</v>
      </c>
      <c r="H753" s="107">
        <f>H27/SUMIFS(H$3:H$722,$B$3:$B$722,$B753)*SUMIFS(Calculations!$E$3:$E$53,Calculations!$A$3:$A$53,$B753)</f>
        <v>0.24187852434801749</v>
      </c>
      <c r="I753" s="107">
        <f>I27/SUMIFS(I$3:I$722,$B$3:$B$722,$B753)*SUMIFS(Calculations!$E$3:$E$53,Calculations!$A$3:$A$53,$B753)</f>
        <v>0.24807595245156583</v>
      </c>
      <c r="J753" s="107">
        <f>J27/SUMIFS(J$3:J$722,$B$3:$B$722,$B753)*SUMIFS(Calculations!$E$3:$E$53,Calculations!$A$3:$A$53,$B753)</f>
        <v>0.25459931348491355</v>
      </c>
      <c r="K753" s="107">
        <f>K27/SUMIFS(K$3:K$722,$B$3:$B$722,$B753)*SUMIFS(Calculations!$E$3:$E$53,Calculations!$A$3:$A$53,$B753)</f>
        <v>0.27105766041149265</v>
      </c>
      <c r="L753" s="107">
        <f>L27/SUMIFS(L$3:L$722,$B$3:$B$722,$B753)*SUMIFS(Calculations!$E$3:$E$53,Calculations!$A$3:$A$53,$B753)</f>
        <v>0.28979093875764572</v>
      </c>
      <c r="M753" s="107">
        <f>M27/SUMIFS(M$3:M$722,$B$3:$B$722,$B753)*SUMIFS(Calculations!$E$3:$E$53,Calculations!$A$3:$A$53,$B753)</f>
        <v>0.26496554007334006</v>
      </c>
      <c r="N753" s="107">
        <f>N27/SUMIFS(N$3:N$722,$B$3:$B$722,$B753)*SUMIFS(Calculations!$E$3:$E$53,Calculations!$A$3:$A$53,$B753)</f>
        <v>0.24405793170371215</v>
      </c>
      <c r="O753" s="107">
        <f>O27/SUMIFS(O$3:O$722,$B$3:$B$722,$B753)*SUMIFS(Calculations!$E$3:$E$53,Calculations!$A$3:$A$53,$B753)</f>
        <v>0.24394272899218677</v>
      </c>
      <c r="P753" s="107">
        <f>P27/SUMIFS(P$3:P$722,$B$3:$B$722,$B753)*SUMIFS(Calculations!$E$3:$E$53,Calculations!$A$3:$A$53,$B753)</f>
        <v>0.24382763498766361</v>
      </c>
      <c r="Q753" s="107">
        <f>Q27/SUMIFS(Q$3:Q$722,$B$3:$B$722,$B753)*SUMIFS(Calculations!$E$3:$E$53,Calculations!$A$3:$A$53,$B753)</f>
        <v>0.24531536744971943</v>
      </c>
      <c r="R753" s="107">
        <f>R27/SUMIFS(R$3:R$722,$B$3:$B$722,$B753)*SUMIFS(Calculations!$E$3:$E$53,Calculations!$A$3:$A$53,$B753)</f>
        <v>0.24682136638671875</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6.1672160828864025E-4</v>
      </c>
      <c r="G755" s="107">
        <f>G29/SUMIFS(G$3:G$722,$B$3:$B$722,$B755)*SUMIFS(Calculations!$E$3:$E$53,Calculations!$A$3:$A$53,$B755)</f>
        <v>6.4588741459579589E-4</v>
      </c>
      <c r="H755" s="107">
        <f>H29/SUMIFS(H$3:H$722,$B$3:$B$722,$B755)*SUMIFS(Calculations!$E$3:$E$53,Calculations!$A$3:$A$53,$B755)</f>
        <v>6.7794875611740344E-4</v>
      </c>
      <c r="I755" s="107">
        <f>I29/SUMIFS(I$3:I$722,$B$3:$B$722,$B755)*SUMIFS(Calculations!$E$3:$E$53,Calculations!$A$3:$A$53,$B755)</f>
        <v>6.9531920554135641E-4</v>
      </c>
      <c r="J755" s="107">
        <f>J29/SUMIFS(J$3:J$722,$B$3:$B$722,$B755)*SUMIFS(Calculations!$E$3:$E$53,Calculations!$A$3:$A$53,$B755)</f>
        <v>7.136031954498599E-4</v>
      </c>
      <c r="K755" s="107">
        <f>K29/SUMIFS(K$3:K$722,$B$3:$B$722,$B755)*SUMIFS(Calculations!$E$3:$E$53,Calculations!$A$3:$A$53,$B755)</f>
        <v>7.5973344143469518E-4</v>
      </c>
      <c r="L755" s="107">
        <f>L29/SUMIFS(L$3:L$722,$B$3:$B$722,$B755)*SUMIFS(Calculations!$E$3:$E$53,Calculations!$A$3:$A$53,$B755)</f>
        <v>8.1223997456742727E-4</v>
      </c>
      <c r="M755" s="107">
        <f>M29/SUMIFS(M$3:M$722,$B$3:$B$722,$B755)*SUMIFS(Calculations!$E$3:$E$53,Calculations!$A$3:$A$53,$B755)</f>
        <v>7.4265815367816177E-4</v>
      </c>
      <c r="N755" s="107">
        <f>N29/SUMIFS(N$3:N$722,$B$3:$B$722,$B755)*SUMIFS(Calculations!$E$3:$E$53,Calculations!$A$3:$A$53,$B755)</f>
        <v>6.8405730382683333E-4</v>
      </c>
      <c r="O755" s="107">
        <f>O29/SUMIFS(O$3:O$722,$B$3:$B$722,$B755)*SUMIFS(Calculations!$E$3:$E$53,Calculations!$A$3:$A$53,$B755)</f>
        <v>6.8373440812871157E-4</v>
      </c>
      <c r="P755" s="107">
        <f>P29/SUMIFS(P$3:P$722,$B$3:$B$722,$B755)*SUMIFS(Calculations!$E$3:$E$53,Calculations!$A$3:$A$53,$B755)</f>
        <v>6.8341181711980171E-4</v>
      </c>
      <c r="Q755" s="107">
        <f>Q29/SUMIFS(Q$3:Q$722,$B$3:$B$722,$B755)*SUMIFS(Calculations!$E$3:$E$53,Calculations!$A$3:$A$53,$B755)</f>
        <v>6.8758170518574285E-4</v>
      </c>
      <c r="R755" s="107">
        <f>R29/SUMIFS(R$3:R$722,$B$3:$B$722,$B755)*SUMIFS(Calculations!$E$3:$E$53,Calculations!$A$3:$A$53,$B755)</f>
        <v>6.9180279140579847E-4</v>
      </c>
    </row>
    <row r="756" spans="2:18" ht="15.75" customHeight="1">
      <c r="B756" s="107" t="s">
        <v>538</v>
      </c>
      <c r="C756" s="107" t="s">
        <v>448</v>
      </c>
      <c r="D756" s="107" t="s">
        <v>649</v>
      </c>
      <c r="E756" s="107" t="str">
        <f t="shared" si="300"/>
        <v>solar PV</v>
      </c>
      <c r="F756" s="107">
        <f>F30/SUMIFS(F$3:F$722,$B$3:$B$722,$B756)*SUMIFS(Calculations!$E$3:$E$53,Calculations!$A$3:$A$53,$B756)</f>
        <v>2.4479164538646113E-4</v>
      </c>
      <c r="G756" s="107">
        <f>G30/SUMIFS(G$3:G$722,$B$3:$B$722,$B756)*SUMIFS(Calculations!$E$3:$E$53,Calculations!$A$3:$A$53,$B756)</f>
        <v>6.683311853462095E-4</v>
      </c>
      <c r="H756" s="107">
        <f>H30/SUMIFS(H$3:H$722,$B$3:$B$722,$B756)*SUMIFS(Calculations!$E$3:$E$53,Calculations!$A$3:$A$53,$B756)</f>
        <v>1.1339190623123449E-3</v>
      </c>
      <c r="I756" s="107">
        <f>I30/SUMIFS(I$3:I$722,$B$3:$B$722,$B756)*SUMIFS(Calculations!$E$3:$E$53,Calculations!$A$3:$A$53,$B756)</f>
        <v>2.2957532383277922E-3</v>
      </c>
      <c r="J756" s="107">
        <f>J30/SUMIFS(J$3:J$722,$B$3:$B$722,$B756)*SUMIFS(Calculations!$E$3:$E$53,Calculations!$A$3:$A$53,$B756)</f>
        <v>3.5186901832019858E-3</v>
      </c>
      <c r="K756" s="107">
        <f>K30/SUMIFS(K$3:K$722,$B$3:$B$722,$B756)*SUMIFS(Calculations!$E$3:$E$53,Calculations!$A$3:$A$53,$B756)</f>
        <v>6.1768590714002258E-3</v>
      </c>
      <c r="L756" s="107">
        <f>L30/SUMIFS(L$3:L$722,$B$3:$B$722,$B756)*SUMIFS(Calculations!$E$3:$E$53,Calculations!$A$3:$A$53,$B756)</f>
        <v>9.2024495450877385E-3</v>
      </c>
      <c r="M756" s="107">
        <f>M30/SUMIFS(M$3:M$722,$B$3:$B$722,$B756)*SUMIFS(Calculations!$E$3:$E$53,Calculations!$A$3:$A$53,$B756)</f>
        <v>9.7019914184945707E-3</v>
      </c>
      <c r="N756" s="107">
        <f>N30/SUMIFS(N$3:N$722,$B$3:$B$722,$B756)*SUMIFS(Calculations!$E$3:$E$53,Calculations!$A$3:$A$53,$B756)</f>
        <v>1.0122698694387103E-2</v>
      </c>
      <c r="O756" s="107">
        <f>O30/SUMIFS(O$3:O$722,$B$3:$B$722,$B756)*SUMIFS(Calculations!$E$3:$E$53,Calculations!$A$3:$A$53,$B756)</f>
        <v>1.1506242514230471E-2</v>
      </c>
      <c r="P756" s="107">
        <f>P30/SUMIFS(P$3:P$722,$B$3:$B$722,$B756)*SUMIFS(Calculations!$E$3:$E$53,Calculations!$A$3:$A$53,$B756)</f>
        <v>1.2888480801424292E-2</v>
      </c>
      <c r="Q756" s="107">
        <f>Q30/SUMIFS(Q$3:Q$722,$B$3:$B$722,$B756)*SUMIFS(Calculations!$E$3:$E$53,Calculations!$A$3:$A$53,$B756)</f>
        <v>1.4352071581601974E-2</v>
      </c>
      <c r="R756" s="107">
        <f>R30/SUMIFS(R$3:R$722,$B$3:$B$722,$B756)*SUMIFS(Calculations!$E$3:$E$53,Calculations!$A$3:$A$53,$B756)</f>
        <v>1.5833632423598969E-2</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6.3196634860139176E-4</v>
      </c>
      <c r="G758" s="107">
        <f>G32/SUMIFS(G$3:G$722,$B$3:$B$722,$B758)*SUMIFS(Calculations!$E$3:$E$53,Calculations!$A$3:$A$53,$B758)</f>
        <v>6.6226002602991186E-4</v>
      </c>
      <c r="H758" s="107">
        <f>H32/SUMIFS(H$3:H$722,$B$3:$B$722,$B758)*SUMIFS(Calculations!$E$3:$E$53,Calculations!$A$3:$A$53,$B758)</f>
        <v>6.955612119375654E-4</v>
      </c>
      <c r="I758" s="107">
        <f>I32/SUMIFS(I$3:I$722,$B$3:$B$722,$B758)*SUMIFS(Calculations!$E$3:$E$53,Calculations!$A$3:$A$53,$B758)</f>
        <v>7.1327214949670531E-4</v>
      </c>
      <c r="J758" s="107">
        <f>J32/SUMIFS(J$3:J$722,$B$3:$B$722,$B758)*SUMIFS(Calculations!$E$3:$E$53,Calculations!$A$3:$A$53,$B758)</f>
        <v>7.3191453437103707E-4</v>
      </c>
      <c r="K758" s="107">
        <f>K32/SUMIFS(K$3:K$722,$B$3:$B$722,$B758)*SUMIFS(Calculations!$E$3:$E$53,Calculations!$A$3:$A$53,$B758)</f>
        <v>7.7202663619313808E-4</v>
      </c>
      <c r="L758" s="107">
        <f>L32/SUMIFS(L$3:L$722,$B$3:$B$722,$B758)*SUMIFS(Calculations!$E$3:$E$53,Calculations!$A$3:$A$53,$B758)</f>
        <v>8.1768317581007465E-4</v>
      </c>
      <c r="M758" s="107">
        <f>M32/SUMIFS(M$3:M$722,$B$3:$B$722,$B758)*SUMIFS(Calculations!$E$3:$E$53,Calculations!$A$3:$A$53,$B758)</f>
        <v>7.3872833335446341E-4</v>
      </c>
      <c r="N758" s="107">
        <f>N32/SUMIFS(N$3:N$722,$B$3:$B$722,$B758)*SUMIFS(Calculations!$E$3:$E$53,Calculations!$A$3:$A$53,$B758)</f>
        <v>6.7223365401659712E-4</v>
      </c>
      <c r="O758" s="107">
        <f>O32/SUMIFS(O$3:O$722,$B$3:$B$722,$B758)*SUMIFS(Calculations!$E$3:$E$53,Calculations!$A$3:$A$53,$B758)</f>
        <v>3.5465954802775122E-3</v>
      </c>
      <c r="P758" s="107">
        <f>P32/SUMIFS(P$3:P$722,$B$3:$B$722,$B758)*SUMIFS(Calculations!$E$3:$E$53,Calculations!$A$3:$A$53,$B758)</f>
        <v>6.418245015711809E-3</v>
      </c>
      <c r="Q758" s="107">
        <f>Q32/SUMIFS(Q$3:Q$722,$B$3:$B$722,$B758)*SUMIFS(Calculations!$E$3:$E$53,Calculations!$A$3:$A$53,$B758)</f>
        <v>6.4145443407046723E-3</v>
      </c>
      <c r="R758" s="107">
        <f>R32/SUMIFS(R$3:R$722,$B$3:$B$722,$B758)*SUMIFS(Calculations!$E$3:$E$53,Calculations!$A$3:$A$53,$B758)</f>
        <v>6.4107982285715615E-3</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537</v>
      </c>
      <c r="C761" s="107" t="s">
        <v>448</v>
      </c>
      <c r="D761" s="107" t="s">
        <v>640</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537</v>
      </c>
      <c r="C766" s="107" t="s">
        <v>448</v>
      </c>
      <c r="D766" s="107" t="s">
        <v>644</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537</v>
      </c>
      <c r="C771" s="107" t="s">
        <v>448</v>
      </c>
      <c r="D771" s="107" t="s">
        <v>649</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541</v>
      </c>
      <c r="C811" s="107" t="s">
        <v>448</v>
      </c>
      <c r="D811" s="107" t="s">
        <v>644</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541</v>
      </c>
      <c r="C812" s="107" t="s">
        <v>448</v>
      </c>
      <c r="D812" s="107" t="s">
        <v>645</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541</v>
      </c>
      <c r="C813" s="107" t="s">
        <v>448</v>
      </c>
      <c r="D813" s="107" t="s">
        <v>646</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541</v>
      </c>
      <c r="C815" s="107" t="s">
        <v>448</v>
      </c>
      <c r="D815" s="107" t="s">
        <v>648</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541</v>
      </c>
      <c r="C816" s="107" t="s">
        <v>448</v>
      </c>
      <c r="D816" s="107" t="s">
        <v>649</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549</v>
      </c>
      <c r="C865" s="107" t="s">
        <v>448</v>
      </c>
      <c r="D865" s="107" t="s">
        <v>639</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549</v>
      </c>
      <c r="C871" s="107" t="s">
        <v>448</v>
      </c>
      <c r="D871" s="107" t="s">
        <v>644</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549</v>
      </c>
      <c r="C872" s="107" t="s">
        <v>448</v>
      </c>
      <c r="D872" s="107" t="s">
        <v>645</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549</v>
      </c>
      <c r="C873" s="107" t="s">
        <v>448</v>
      </c>
      <c r="D873" s="107" t="s">
        <v>646</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549</v>
      </c>
      <c r="C876" s="107" t="s">
        <v>448</v>
      </c>
      <c r="D876" s="107" t="s">
        <v>649</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547</v>
      </c>
      <c r="C895" s="107" t="s">
        <v>448</v>
      </c>
      <c r="D895" s="107" t="s">
        <v>639</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547</v>
      </c>
      <c r="C901" s="107" t="s">
        <v>448</v>
      </c>
      <c r="D901" s="107" t="s">
        <v>644</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547</v>
      </c>
      <c r="C902" s="107" t="s">
        <v>448</v>
      </c>
      <c r="D902" s="107" t="s">
        <v>645</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547</v>
      </c>
      <c r="C903" s="107" t="s">
        <v>448</v>
      </c>
      <c r="D903" s="107" t="s">
        <v>646</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547</v>
      </c>
      <c r="C906" s="107" t="s">
        <v>448</v>
      </c>
      <c r="D906" s="107" t="s">
        <v>649</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3.8413626192024687E-2</v>
      </c>
      <c r="G925" s="107">
        <f>G199/SUMIFS(G$3:G$722,$B$3:$B$722,$B925)*SUMIFS(Calculations!$E$3:$E$53,Calculations!$A$3:$A$53,$B925)</f>
        <v>3.7541326282860506E-2</v>
      </c>
      <c r="H925" s="107">
        <f>H199/SUMIFS(H$3:H$722,$B$3:$B$722,$B925)*SUMIFS(Calculations!$E$3:$E$53,Calculations!$A$3:$A$53,$B925)</f>
        <v>3.6658262723286809E-2</v>
      </c>
      <c r="I925" s="107">
        <f>I199/SUMIFS(I$3:I$722,$B$3:$B$722,$B925)*SUMIFS(Calculations!$E$3:$E$53,Calculations!$A$3:$A$53,$B925)</f>
        <v>3.6993650404115001E-2</v>
      </c>
      <c r="J925" s="107">
        <f>J199/SUMIFS(J$3:J$722,$B$3:$B$722,$B925)*SUMIFS(Calculations!$E$3:$E$53,Calculations!$A$3:$A$53,$B925)</f>
        <v>3.7322457367574093E-2</v>
      </c>
      <c r="K925" s="107">
        <f>K199/SUMIFS(K$3:K$722,$B$3:$B$722,$B925)*SUMIFS(Calculations!$E$3:$E$53,Calculations!$A$3:$A$53,$B925)</f>
        <v>3.5491100391244361E-2</v>
      </c>
      <c r="L925" s="107">
        <f>L199/SUMIFS(L$3:L$722,$B$3:$B$722,$B925)*SUMIFS(Calculations!$E$3:$E$53,Calculations!$A$3:$A$53,$B925)</f>
        <v>3.3870731397367418E-2</v>
      </c>
      <c r="M925" s="107">
        <f>M199/SUMIFS(M$3:M$722,$B$3:$B$722,$B925)*SUMIFS(Calculations!$E$3:$E$53,Calculations!$A$3:$A$53,$B925)</f>
        <v>3.3029914289312526E-2</v>
      </c>
      <c r="N925" s="107">
        <f>N199/SUMIFS(N$3:N$722,$B$3:$B$722,$B925)*SUMIFS(Calculations!$E$3:$E$53,Calculations!$A$3:$A$53,$B925)</f>
        <v>3.222850072994092E-2</v>
      </c>
      <c r="O925" s="107">
        <f>O199/SUMIFS(O$3:O$722,$B$3:$B$722,$B925)*SUMIFS(Calculations!$E$3:$E$53,Calculations!$A$3:$A$53,$B925)</f>
        <v>3.2061310137298772E-2</v>
      </c>
      <c r="P925" s="107">
        <f>P199/SUMIFS(P$3:P$722,$B$3:$B$722,$B925)*SUMIFS(Calculations!$E$3:$E$53,Calculations!$A$3:$A$53,$B925)</f>
        <v>3.1895795041047795E-2</v>
      </c>
      <c r="Q925" s="107">
        <f>Q199/SUMIFS(Q$3:Q$722,$B$3:$B$722,$B925)*SUMIFS(Calculations!$E$3:$E$53,Calculations!$A$3:$A$53,$B925)</f>
        <v>3.1675602538508894E-2</v>
      </c>
      <c r="R925" s="107">
        <f>R199/SUMIFS(R$3:R$722,$B$3:$B$722,$B925)*SUMIFS(Calculations!$E$3:$E$53,Calculations!$A$3:$A$53,$B925)</f>
        <v>3.1455981650017763E-2</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3.7654823120722219E-5</v>
      </c>
      <c r="G928" s="107">
        <f>G202/SUMIFS(G$3:G$722,$B$3:$B$722,$B928)*SUMIFS(Calculations!$E$3:$E$53,Calculations!$A$3:$A$53,$B928)</f>
        <v>3.7885717382521097E-5</v>
      </c>
      <c r="H928" s="107">
        <f>H202/SUMIFS(H$3:H$722,$B$3:$B$722,$B928)*SUMIFS(Calculations!$E$3:$E$53,Calculations!$A$3:$A$53,$B928)</f>
        <v>3.811946073909742E-5</v>
      </c>
      <c r="I928" s="107">
        <f>I202/SUMIFS(I$3:I$722,$B$3:$B$722,$B928)*SUMIFS(Calculations!$E$3:$E$53,Calculations!$A$3:$A$53,$B928)</f>
        <v>3.7741780190866214E-5</v>
      </c>
      <c r="J928" s="107">
        <f>J202/SUMIFS(J$3:J$722,$B$3:$B$722,$B928)*SUMIFS(Calculations!$E$3:$E$53,Calculations!$A$3:$A$53,$B928)</f>
        <v>3.737151019789924E-5</v>
      </c>
      <c r="K928" s="107">
        <f>K202/SUMIFS(K$3:K$722,$B$3:$B$722,$B928)*SUMIFS(Calculations!$E$3:$E$53,Calculations!$A$3:$A$53,$B928)</f>
        <v>3.5087163292633075E-5</v>
      </c>
      <c r="L928" s="107">
        <f>L202/SUMIFS(L$3:L$722,$B$3:$B$722,$B928)*SUMIFS(Calculations!$E$3:$E$53,Calculations!$A$3:$A$53,$B928)</f>
        <v>3.3065992682864636E-5</v>
      </c>
      <c r="M928" s="107">
        <f>M202/SUMIFS(M$3:M$722,$B$3:$B$722,$B928)*SUMIFS(Calculations!$E$3:$E$53,Calculations!$A$3:$A$53,$B928)</f>
        <v>3.2272609951508144E-5</v>
      </c>
      <c r="N928" s="107">
        <f>N202/SUMIFS(N$3:N$722,$B$3:$B$722,$B928)*SUMIFS(Calculations!$E$3:$E$53,Calculations!$A$3:$A$53,$B928)</f>
        <v>3.151640783265346E-5</v>
      </c>
      <c r="O928" s="107">
        <f>O202/SUMIFS(O$3:O$722,$B$3:$B$722,$B928)*SUMIFS(Calculations!$E$3:$E$53,Calculations!$A$3:$A$53,$B928)</f>
        <v>3.1357692098751388E-5</v>
      </c>
      <c r="P928" s="107">
        <f>P202/SUMIFS(P$3:P$722,$B$3:$B$722,$B928)*SUMIFS(Calculations!$E$3:$E$53,Calculations!$A$3:$A$53,$B928)</f>
        <v>3.1200566930653118E-5</v>
      </c>
      <c r="Q928" s="107">
        <f>Q202/SUMIFS(Q$3:Q$722,$B$3:$B$722,$B928)*SUMIFS(Calculations!$E$3:$E$53,Calculations!$A$3:$A$53,$B928)</f>
        <v>3.1160016363708138E-5</v>
      </c>
      <c r="R928" s="107">
        <f>R202/SUMIFS(R$3:R$722,$B$3:$B$722,$B928)*SUMIFS(Calculations!$E$3:$E$53,Calculations!$A$3:$A$53,$B928)</f>
        <v>3.1119571064987295E-5</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2.0743952196910501E-2</v>
      </c>
      <c r="G930" s="107">
        <f>G204/SUMIFS(G$3:G$722,$B$3:$B$722,$B930)*SUMIFS(Calculations!$E$3:$E$53,Calculations!$A$3:$A$53,$B930)</f>
        <v>2.1756987738748464E-2</v>
      </c>
      <c r="H930" s="107">
        <f>H204/SUMIFS(H$3:H$722,$B$3:$B$722,$B930)*SUMIFS(Calculations!$E$3:$E$53,Calculations!$A$3:$A$53,$B930)</f>
        <v>2.2782523523117906E-2</v>
      </c>
      <c r="I930" s="107">
        <f>I204/SUMIFS(I$3:I$722,$B$3:$B$722,$B930)*SUMIFS(Calculations!$E$3:$E$53,Calculations!$A$3:$A$53,$B930)</f>
        <v>2.2460738844939852E-2</v>
      </c>
      <c r="J930" s="107">
        <f>J204/SUMIFS(J$3:J$722,$B$3:$B$722,$B930)*SUMIFS(Calculations!$E$3:$E$53,Calculations!$A$3:$A$53,$B930)</f>
        <v>2.2145267976546257E-2</v>
      </c>
      <c r="K930" s="107">
        <f>K204/SUMIFS(K$3:K$722,$B$3:$B$722,$B930)*SUMIFS(Calculations!$E$3:$E$53,Calculations!$A$3:$A$53,$B930)</f>
        <v>2.0550493266911458E-2</v>
      </c>
      <c r="L930" s="107">
        <f>L204/SUMIFS(L$3:L$722,$B$3:$B$722,$B930)*SUMIFS(Calculations!$E$3:$E$53,Calculations!$A$3:$A$53,$B930)</f>
        <v>1.9139450239740292E-2</v>
      </c>
      <c r="M930" s="107">
        <f>M204/SUMIFS(M$3:M$722,$B$3:$B$722,$B930)*SUMIFS(Calculations!$E$3:$E$53,Calculations!$A$3:$A$53,$B930)</f>
        <v>1.8574208980913196E-2</v>
      </c>
      <c r="N930" s="107">
        <f>N204/SUMIFS(N$3:N$722,$B$3:$B$722,$B930)*SUMIFS(Calculations!$E$3:$E$53,Calculations!$A$3:$A$53,$B930)</f>
        <v>1.8035456849444034E-2</v>
      </c>
      <c r="O930" s="107">
        <f>O204/SUMIFS(O$3:O$722,$B$3:$B$722,$B930)*SUMIFS(Calculations!$E$3:$E$53,Calculations!$A$3:$A$53,$B930)</f>
        <v>1.796384516859667E-2</v>
      </c>
      <c r="P930" s="107">
        <f>P204/SUMIFS(P$3:P$722,$B$3:$B$722,$B930)*SUMIFS(Calculations!$E$3:$E$53,Calculations!$A$3:$A$53,$B930)</f>
        <v>1.7892951142438662E-2</v>
      </c>
      <c r="Q930" s="107">
        <f>Q204/SUMIFS(Q$3:Q$722,$B$3:$B$722,$B930)*SUMIFS(Calculations!$E$3:$E$53,Calculations!$A$3:$A$53,$B930)</f>
        <v>1.7862608038468147E-2</v>
      </c>
      <c r="R930" s="107">
        <f>R204/SUMIFS(R$3:R$722,$B$3:$B$722,$B930)*SUMIFS(Calculations!$E$3:$E$53,Calculations!$A$3:$A$53,$B930)</f>
        <v>1.7832343704411609E-2</v>
      </c>
    </row>
    <row r="931" spans="2:18" ht="15.75" customHeight="1">
      <c r="B931" s="107" t="s">
        <v>550</v>
      </c>
      <c r="C931" s="107" t="s">
        <v>448</v>
      </c>
      <c r="D931" s="107" t="s">
        <v>644</v>
      </c>
      <c r="E931" s="107" t="str">
        <f t="shared" si="303"/>
        <v>natural gas nonpeaker</v>
      </c>
      <c r="F931" s="107">
        <f>F205/SUMIFS(F$3:F$722,$B$3:$B$722,$B931)*SUMIFS(Calculations!$E$3:$E$53,Calculations!$A$3:$A$53,$B931)</f>
        <v>1.9181416150768141E-3</v>
      </c>
      <c r="G931" s="107">
        <f>G205/SUMIFS(G$3:G$722,$B$3:$B$722,$B931)*SUMIFS(Calculations!$E$3:$E$53,Calculations!$A$3:$A$53,$B931)</f>
        <v>1.6997304130327436E-3</v>
      </c>
      <c r="H931" s="107">
        <f>H205/SUMIFS(H$3:H$722,$B$3:$B$722,$B931)*SUMIFS(Calculations!$E$3:$E$53,Calculations!$A$3:$A$53,$B931)</f>
        <v>1.4786241495773143E-3</v>
      </c>
      <c r="I931" s="107">
        <f>I205/SUMIFS(I$3:I$722,$B$3:$B$722,$B931)*SUMIFS(Calculations!$E$3:$E$53,Calculations!$A$3:$A$53,$B931)</f>
        <v>1.5758151121332612E-3</v>
      </c>
      <c r="J931" s="107">
        <f>J205/SUMIFS(J$3:J$722,$B$3:$B$722,$B931)*SUMIFS(Calculations!$E$3:$E$53,Calculations!$A$3:$A$53,$B931)</f>
        <v>1.6710990688807886E-3</v>
      </c>
      <c r="K931" s="107">
        <f>K205/SUMIFS(K$3:K$722,$B$3:$B$722,$B931)*SUMIFS(Calculations!$E$3:$E$53,Calculations!$A$3:$A$53,$B931)</f>
        <v>1.3024061935606799E-3</v>
      </c>
      <c r="L931" s="107">
        <f>L205/SUMIFS(L$3:L$722,$B$3:$B$722,$B931)*SUMIFS(Calculations!$E$3:$E$53,Calculations!$A$3:$A$53,$B931)</f>
        <v>9.7618988993791842E-4</v>
      </c>
      <c r="M931" s="107">
        <f>M205/SUMIFS(M$3:M$722,$B$3:$B$722,$B931)*SUMIFS(Calculations!$E$3:$E$53,Calculations!$A$3:$A$53,$B931)</f>
        <v>9.3272443254363807E-4</v>
      </c>
      <c r="N931" s="107">
        <f>N205/SUMIFS(N$3:N$722,$B$3:$B$722,$B931)*SUMIFS(Calculations!$E$3:$E$53,Calculations!$A$3:$A$53,$B931)</f>
        <v>8.9129591427686782E-4</v>
      </c>
      <c r="O931" s="107">
        <f>O205/SUMIFS(O$3:O$722,$B$3:$B$722,$B931)*SUMIFS(Calculations!$E$3:$E$53,Calculations!$A$3:$A$53,$B931)</f>
        <v>7.9277329276486669E-4</v>
      </c>
      <c r="P931" s="107">
        <f>P205/SUMIFS(P$3:P$722,$B$3:$B$722,$B931)*SUMIFS(Calculations!$E$3:$E$53,Calculations!$A$3:$A$53,$B931)</f>
        <v>6.9523801326884071E-4</v>
      </c>
      <c r="Q931" s="107">
        <f>Q205/SUMIFS(Q$3:Q$722,$B$3:$B$722,$B931)*SUMIFS(Calculations!$E$3:$E$53,Calculations!$A$3:$A$53,$B931)</f>
        <v>6.4405384577116427E-4</v>
      </c>
      <c r="R931" s="107">
        <f>R205/SUMIFS(R$3:R$722,$B$3:$B$722,$B931)*SUMIFS(Calculations!$E$3:$E$53,Calculations!$A$3:$A$53,$B931)</f>
        <v>5.9300255104993715E-4</v>
      </c>
    </row>
    <row r="932" spans="2:18" ht="15.75" customHeight="1">
      <c r="B932" s="107" t="s">
        <v>550</v>
      </c>
      <c r="C932" s="107" t="s">
        <v>448</v>
      </c>
      <c r="D932" s="107" t="s">
        <v>645</v>
      </c>
      <c r="E932" s="107" t="str">
        <f t="shared" si="303"/>
        <v>natural gas peaker</v>
      </c>
      <c r="F932" s="107">
        <f>F206/SUMIFS(F$3:F$722,$B$3:$B$722,$B932)*SUMIFS(Calculations!$E$3:$E$53,Calculations!$A$3:$A$53,$B932)</f>
        <v>1.1779723081807899E-4</v>
      </c>
      <c r="G932" s="107">
        <f>G206/SUMIFS(G$3:G$722,$B$3:$B$722,$B932)*SUMIFS(Calculations!$E$3:$E$53,Calculations!$A$3:$A$53,$B932)</f>
        <v>1.1624886493908284E-4</v>
      </c>
      <c r="H932" s="107">
        <f>H206/SUMIFS(H$3:H$722,$B$3:$B$722,$B932)*SUMIFS(Calculations!$E$3:$E$53,Calculations!$A$3:$A$53,$B932)</f>
        <v>1.1468139316674376E-4</v>
      </c>
      <c r="I932" s="107">
        <f>I206/SUMIFS(I$3:I$722,$B$3:$B$722,$B932)*SUMIFS(Calculations!$E$3:$E$53,Calculations!$A$3:$A$53,$B932)</f>
        <v>1.1274873202194564E-4</v>
      </c>
      <c r="J932" s="107">
        <f>J206/SUMIFS(J$3:J$722,$B$3:$B$722,$B932)*SUMIFS(Calculations!$E$3:$E$53,Calculations!$A$3:$A$53,$B932)</f>
        <v>1.1085399205759386E-4</v>
      </c>
      <c r="K932" s="107">
        <f>K206/SUMIFS(K$3:K$722,$B$3:$B$722,$B932)*SUMIFS(Calculations!$E$3:$E$53,Calculations!$A$3:$A$53,$B932)</f>
        <v>8.1100210447816393E-5</v>
      </c>
      <c r="L932" s="107">
        <f>L206/SUMIFS(L$3:L$722,$B$3:$B$722,$B932)*SUMIFS(Calculations!$E$3:$E$53,Calculations!$A$3:$A$53,$B932)</f>
        <v>5.477431888532454E-5</v>
      </c>
      <c r="M932" s="107">
        <f>M206/SUMIFS(M$3:M$722,$B$3:$B$722,$B932)*SUMIFS(Calculations!$E$3:$E$53,Calculations!$A$3:$A$53,$B932)</f>
        <v>5.340151832929592E-5</v>
      </c>
      <c r="N932" s="107">
        <f>N206/SUMIFS(N$3:N$722,$B$3:$B$722,$B932)*SUMIFS(Calculations!$E$3:$E$53,Calculations!$A$3:$A$53,$B932)</f>
        <v>5.2093051875206608E-5</v>
      </c>
      <c r="O932" s="107">
        <f>O206/SUMIFS(O$3:O$722,$B$3:$B$722,$B932)*SUMIFS(Calculations!$E$3:$E$53,Calculations!$A$3:$A$53,$B932)</f>
        <v>5.1830712746855639E-5</v>
      </c>
      <c r="P932" s="107">
        <f>P206/SUMIFS(P$3:P$722,$B$3:$B$722,$B932)*SUMIFS(Calculations!$E$3:$E$53,Calculations!$A$3:$A$53,$B932)</f>
        <v>5.1571002643594339E-5</v>
      </c>
      <c r="Q932" s="107">
        <f>Q206/SUMIFS(Q$3:Q$722,$B$3:$B$722,$B932)*SUMIFS(Calculations!$E$3:$E$53,Calculations!$A$3:$A$53,$B932)</f>
        <v>5.1488902079977874E-5</v>
      </c>
      <c r="R932" s="107">
        <f>R206/SUMIFS(R$3:R$722,$B$3:$B$722,$B932)*SUMIFS(Calculations!$E$3:$E$53,Calculations!$A$3:$A$53,$B932)</f>
        <v>5.1407014647303448E-5</v>
      </c>
    </row>
    <row r="933" spans="2:18" ht="15.75" customHeight="1">
      <c r="B933" s="107" t="s">
        <v>550</v>
      </c>
      <c r="C933" s="107" t="s">
        <v>448</v>
      </c>
      <c r="D933" s="107" t="s">
        <v>646</v>
      </c>
      <c r="E933" s="107" t="str">
        <f t="shared" si="303"/>
        <v>nuclear</v>
      </c>
      <c r="F933" s="107">
        <f>F207/SUMIFS(F$3:F$722,$B$3:$B$722,$B933)*SUMIFS(Calculations!$E$3:$E$53,Calculations!$A$3:$A$53,$B933)</f>
        <v>1.1366684263524562E-2</v>
      </c>
      <c r="G933" s="107">
        <f>G207/SUMIFS(G$3:G$722,$B$3:$B$722,$B933)*SUMIFS(Calculations!$E$3:$E$53,Calculations!$A$3:$A$53,$B933)</f>
        <v>1.1436383227816951E-2</v>
      </c>
      <c r="H933" s="107">
        <f>H207/SUMIFS(H$3:H$722,$B$3:$B$722,$B933)*SUMIFS(Calculations!$E$3:$E$53,Calculations!$A$3:$A$53,$B933)</f>
        <v>1.1506942234942847E-2</v>
      </c>
      <c r="I933" s="107">
        <f>I207/SUMIFS(I$3:I$722,$B$3:$B$722,$B933)*SUMIFS(Calculations!$E$3:$E$53,Calculations!$A$3:$A$53,$B933)</f>
        <v>1.1392933585095907E-2</v>
      </c>
      <c r="J933" s="107">
        <f>J207/SUMIFS(J$3:J$722,$B$3:$B$722,$B933)*SUMIFS(Calculations!$E$3:$E$53,Calculations!$A$3:$A$53,$B933)</f>
        <v>1.1281161924694801E-2</v>
      </c>
      <c r="K933" s="107">
        <f>K207/SUMIFS(K$3:K$722,$B$3:$B$722,$B933)*SUMIFS(Calculations!$E$3:$E$53,Calculations!$A$3:$A$53,$B933)</f>
        <v>1.0591596873830688E-2</v>
      </c>
      <c r="L933" s="107">
        <f>L207/SUMIFS(L$3:L$722,$B$3:$B$722,$B933)*SUMIFS(Calculations!$E$3:$E$53,Calculations!$A$3:$A$53,$B933)</f>
        <v>9.9814756128623928E-3</v>
      </c>
      <c r="M933" s="107">
        <f>M207/SUMIFS(M$3:M$722,$B$3:$B$722,$B933)*SUMIFS(Calculations!$E$3:$E$53,Calculations!$A$3:$A$53,$B933)</f>
        <v>9.7419809011610597E-3</v>
      </c>
      <c r="N933" s="107">
        <f>N207/SUMIFS(N$3:N$722,$B$3:$B$722,$B933)*SUMIFS(Calculations!$E$3:$E$53,Calculations!$A$3:$A$53,$B933)</f>
        <v>9.5137097259952105E-3</v>
      </c>
      <c r="O933" s="107">
        <f>O207/SUMIFS(O$3:O$722,$B$3:$B$722,$B933)*SUMIFS(Calculations!$E$3:$E$53,Calculations!$A$3:$A$53,$B933)</f>
        <v>9.4657989542692479E-3</v>
      </c>
      <c r="P933" s="107">
        <f>P207/SUMIFS(P$3:P$722,$B$3:$B$722,$B933)*SUMIFS(Calculations!$E$3:$E$53,Calculations!$A$3:$A$53,$B933)</f>
        <v>9.4183683191577695E-3</v>
      </c>
      <c r="Q933" s="107">
        <f>Q207/SUMIFS(Q$3:Q$722,$B$3:$B$722,$B933)*SUMIFS(Calculations!$E$3:$E$53,Calculations!$A$3:$A$53,$B933)</f>
        <v>9.4061275103324883E-3</v>
      </c>
      <c r="R933" s="107">
        <f>R207/SUMIFS(R$3:R$722,$B$3:$B$722,$B933)*SUMIFS(Calculations!$E$3:$E$53,Calculations!$A$3:$A$53,$B933)</f>
        <v>9.3939184783306696E-3</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4.8350748559691808E-5</v>
      </c>
      <c r="G935" s="107">
        <f>G209/SUMIFS(G$3:G$722,$B$3:$B$722,$B935)*SUMIFS(Calculations!$E$3:$E$53,Calculations!$A$3:$A$53,$B935)</f>
        <v>4.8647228783760895E-5</v>
      </c>
      <c r="H935" s="107">
        <f>H209/SUMIFS(H$3:H$722,$B$3:$B$722,$B935)*SUMIFS(Calculations!$E$3:$E$53,Calculations!$A$3:$A$53,$B935)</f>
        <v>4.8947367393497187E-5</v>
      </c>
      <c r="I935" s="107">
        <f>I209/SUMIFS(I$3:I$722,$B$3:$B$722,$B935)*SUMIFS(Calculations!$E$3:$E$53,Calculations!$A$3:$A$53,$B935)</f>
        <v>4.8462405954032513E-5</v>
      </c>
      <c r="J935" s="107">
        <f>J209/SUMIFS(J$3:J$722,$B$3:$B$722,$B935)*SUMIFS(Calculations!$E$3:$E$53,Calculations!$A$3:$A$53,$B935)</f>
        <v>4.7986960052407952E-5</v>
      </c>
      <c r="K935" s="107">
        <f>K209/SUMIFS(K$3:K$722,$B$3:$B$722,$B935)*SUMIFS(Calculations!$E$3:$E$53,Calculations!$A$3:$A$53,$B935)</f>
        <v>4.5053739984276712E-5</v>
      </c>
      <c r="L935" s="107">
        <f>L209/SUMIFS(L$3:L$722,$B$3:$B$722,$B935)*SUMIFS(Calculations!$E$3:$E$53,Calculations!$A$3:$A$53,$B935)</f>
        <v>4.2458451948110845E-5</v>
      </c>
      <c r="M935" s="107">
        <f>M209/SUMIFS(M$3:M$722,$B$3:$B$722,$B935)*SUMIFS(Calculations!$E$3:$E$53,Calculations!$A$3:$A$53,$B935)</f>
        <v>4.1439707315253731E-5</v>
      </c>
      <c r="N935" s="107">
        <f>N209/SUMIFS(N$3:N$722,$B$3:$B$722,$B935)*SUMIFS(Calculations!$E$3:$E$53,Calculations!$A$3:$A$53,$B935)</f>
        <v>4.0468704519892633E-5</v>
      </c>
      <c r="O935" s="107">
        <f>O209/SUMIFS(O$3:O$722,$B$3:$B$722,$B935)*SUMIFS(Calculations!$E$3:$E$53,Calculations!$A$3:$A$53,$B935)</f>
        <v>4.0264905274368021E-5</v>
      </c>
      <c r="P935" s="107">
        <f>P209/SUMIFS(P$3:P$722,$B$3:$B$722,$B935)*SUMIFS(Calculations!$E$3:$E$53,Calculations!$A$3:$A$53,$B935)</f>
        <v>4.0063148397944451E-5</v>
      </c>
      <c r="Q935" s="107">
        <f>Q209/SUMIFS(Q$3:Q$722,$B$3:$B$722,$B935)*SUMIFS(Calculations!$E$3:$E$53,Calculations!$A$3:$A$53,$B935)</f>
        <v>4.0011079363918622E-5</v>
      </c>
      <c r="R935" s="107">
        <f>R209/SUMIFS(R$3:R$722,$B$3:$B$722,$B935)*SUMIFS(Calculations!$E$3:$E$53,Calculations!$A$3:$A$53,$B935)</f>
        <v>3.9959145499759879E-5</v>
      </c>
    </row>
    <row r="936" spans="2:18" ht="15.75" customHeight="1">
      <c r="B936" s="107" t="s">
        <v>550</v>
      </c>
      <c r="C936" s="107" t="s">
        <v>448</v>
      </c>
      <c r="D936" s="107" t="s">
        <v>649</v>
      </c>
      <c r="E936" s="107" t="str">
        <f t="shared" si="303"/>
        <v>solar PV</v>
      </c>
      <c r="F936" s="107">
        <f>F210/SUMIFS(F$3:F$722,$B$3:$B$722,$B936)*SUMIFS(Calculations!$E$3:$E$53,Calculations!$A$3:$A$53,$B936)</f>
        <v>9.5400567417417903E-5</v>
      </c>
      <c r="G936" s="107">
        <f>G210/SUMIFS(G$3:G$722,$B$3:$B$722,$B936)*SUMIFS(Calculations!$E$3:$E$53,Calculations!$A$3:$A$53,$B936)</f>
        <v>1.0432224912357761E-4</v>
      </c>
      <c r="H936" s="107">
        <f>H210/SUMIFS(H$3:H$722,$B$3:$B$722,$B936)*SUMIFS(Calculations!$E$3:$E$53,Calculations!$A$3:$A$53,$B936)</f>
        <v>1.133540189564711E-4</v>
      </c>
      <c r="I936" s="107">
        <f>I210/SUMIFS(I$3:I$722,$B$3:$B$722,$B936)*SUMIFS(Calculations!$E$3:$E$53,Calculations!$A$3:$A$53,$B936)</f>
        <v>1.1948818274786554E-4</v>
      </c>
      <c r="J936" s="107">
        <f>J210/SUMIFS(J$3:J$722,$B$3:$B$722,$B936)*SUMIFS(Calculations!$E$3:$E$53,Calculations!$A$3:$A$53,$B936)</f>
        <v>1.2550198672727381E-4</v>
      </c>
      <c r="K936" s="107">
        <f>K210/SUMIFS(K$3:K$722,$B$3:$B$722,$B936)*SUMIFS(Calculations!$E$3:$E$53,Calculations!$A$3:$A$53,$B936)</f>
        <v>1.2575985303977017E-4</v>
      </c>
      <c r="L936" s="107">
        <f>L210/SUMIFS(L$3:L$722,$B$3:$B$722,$B936)*SUMIFS(Calculations!$E$3:$E$53,Calculations!$A$3:$A$53,$B936)</f>
        <v>1.2598801094821461E-4</v>
      </c>
      <c r="M936" s="107">
        <f>M210/SUMIFS(M$3:M$722,$B$3:$B$722,$B936)*SUMIFS(Calculations!$E$3:$E$53,Calculations!$A$3:$A$53,$B936)</f>
        <v>1.33639537296066E-4</v>
      </c>
      <c r="N936" s="107">
        <f>N210/SUMIFS(N$3:N$722,$B$3:$B$722,$B936)*SUMIFS(Calculations!$E$3:$E$53,Calculations!$A$3:$A$53,$B936)</f>
        <v>1.4093248710205037E-4</v>
      </c>
      <c r="O936" s="107">
        <f>O210/SUMIFS(O$3:O$722,$B$3:$B$722,$B936)*SUMIFS(Calculations!$E$3:$E$53,Calculations!$A$3:$A$53,$B936)</f>
        <v>1.5374293863343956E-4</v>
      </c>
      <c r="P936" s="107">
        <f>P210/SUMIFS(P$3:P$722,$B$3:$B$722,$B936)*SUMIFS(Calculations!$E$3:$E$53,Calculations!$A$3:$A$53,$B936)</f>
        <v>1.6642501054148502E-4</v>
      </c>
      <c r="Q936" s="107">
        <f>Q210/SUMIFS(Q$3:Q$722,$B$3:$B$722,$B936)*SUMIFS(Calculations!$E$3:$E$53,Calculations!$A$3:$A$53,$B936)</f>
        <v>1.8350031884161415E-4</v>
      </c>
      <c r="R936" s="107">
        <f>R210/SUMIFS(R$3:R$722,$B$3:$B$722,$B936)*SUMIFS(Calculations!$E$3:$E$53,Calculations!$A$3:$A$53,$B936)</f>
        <v>2.0053130008254746E-4</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1.2380372825048335E-5</v>
      </c>
      <c r="G938" s="107">
        <f>G212/SUMIFS(G$3:G$722,$B$3:$B$722,$B938)*SUMIFS(Calculations!$E$3:$E$53,Calculations!$A$3:$A$53,$B938)</f>
        <v>1.2456287589939668E-5</v>
      </c>
      <c r="H938" s="107">
        <f>H212/SUMIFS(H$3:H$722,$B$3:$B$722,$B938)*SUMIFS(Calculations!$E$3:$E$53,Calculations!$A$3:$A$53,$B938)</f>
        <v>1.2533139096863905E-5</v>
      </c>
      <c r="I938" s="107">
        <f>I212/SUMIFS(I$3:I$722,$B$3:$B$722,$B938)*SUMIFS(Calculations!$E$3:$E$53,Calculations!$A$3:$A$53,$B938)</f>
        <v>1.2408963078804276E-5</v>
      </c>
      <c r="J938" s="107">
        <f>J212/SUMIFS(J$3:J$722,$B$3:$B$722,$B938)*SUMIFS(Calculations!$E$3:$E$53,Calculations!$A$3:$A$53,$B938)</f>
        <v>1.2287223546416553E-5</v>
      </c>
      <c r="K938" s="107">
        <f>K212/SUMIFS(K$3:K$722,$B$3:$B$722,$B938)*SUMIFS(Calculations!$E$3:$E$53,Calculations!$A$3:$A$53,$B938)</f>
        <v>4.5313903179658478E-3</v>
      </c>
      <c r="L938" s="107">
        <f>L212/SUMIFS(L$3:L$722,$B$3:$B$722,$B938)*SUMIFS(Calculations!$E$3:$E$53,Calculations!$A$3:$A$53,$B938)</f>
        <v>8.5298540959050043E-3</v>
      </c>
      <c r="M938" s="107">
        <f>M212/SUMIFS(M$3:M$722,$B$3:$B$722,$B938)*SUMIFS(Calculations!$E$3:$E$53,Calculations!$A$3:$A$53,$B938)</f>
        <v>1.0214406033454984E-2</v>
      </c>
      <c r="N938" s="107">
        <f>N212/SUMIFS(N$3:N$722,$B$3:$B$722,$B938)*SUMIFS(Calculations!$E$3:$E$53,Calculations!$A$3:$A$53,$B938)</f>
        <v>1.1820014139290696E-2</v>
      </c>
      <c r="O938" s="107">
        <f>O212/SUMIFS(O$3:O$722,$B$3:$B$722,$B938)*SUMIFS(Calculations!$E$3:$E$53,Calculations!$A$3:$A$53,$B938)</f>
        <v>1.2193064208594557E-2</v>
      </c>
      <c r="P938" s="107">
        <f>P212/SUMIFS(P$3:P$722,$B$3:$B$722,$B938)*SUMIFS(Calculations!$E$3:$E$53,Calculations!$A$3:$A$53,$B938)</f>
        <v>1.2562375765850793E-2</v>
      </c>
      <c r="Q938" s="107">
        <f>Q212/SUMIFS(Q$3:Q$722,$B$3:$B$722,$B938)*SUMIFS(Calculations!$E$3:$E$53,Calculations!$A$3:$A$53,$B938)</f>
        <v>1.2859435760547627E-2</v>
      </c>
      <c r="R938" s="107">
        <f>R212/SUMIFS(R$3:R$722,$B$3:$B$722,$B938)*SUMIFS(Calculations!$E$3:$E$53,Calculations!$A$3:$A$53,$B938)</f>
        <v>1.3155724595172957E-2</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553</v>
      </c>
      <c r="C1004" s="107" t="s">
        <v>448</v>
      </c>
      <c r="D1004" s="107" t="s">
        <v>632</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553</v>
      </c>
      <c r="C1005" s="107" t="s">
        <v>448</v>
      </c>
      <c r="D1005" s="107" t="s">
        <v>643</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553</v>
      </c>
      <c r="C1006" s="107" t="s">
        <v>448</v>
      </c>
      <c r="D1006" s="107" t="s">
        <v>644</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553</v>
      </c>
      <c r="C1007" s="107" t="s">
        <v>448</v>
      </c>
      <c r="D1007" s="107" t="s">
        <v>645</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553</v>
      </c>
      <c r="C1011" s="107" t="s">
        <v>448</v>
      </c>
      <c r="D1011" s="107" t="s">
        <v>649</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556</v>
      </c>
      <c r="C1019" s="107" t="s">
        <v>448</v>
      </c>
      <c r="D1019" s="107" t="s">
        <v>632</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556</v>
      </c>
      <c r="C1020" s="107" t="s">
        <v>448</v>
      </c>
      <c r="D1020" s="107" t="s">
        <v>643</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556</v>
      </c>
      <c r="C1021" s="107" t="s">
        <v>448</v>
      </c>
      <c r="D1021" s="107" t="s">
        <v>644</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556</v>
      </c>
      <c r="C1022" s="107" t="s">
        <v>448</v>
      </c>
      <c r="D1022" s="107" t="s">
        <v>645</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556</v>
      </c>
      <c r="C1023" s="107" t="s">
        <v>448</v>
      </c>
      <c r="D1023" s="107" t="s">
        <v>646</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556</v>
      </c>
      <c r="C1026" s="107" t="s">
        <v>448</v>
      </c>
      <c r="D1026" s="107" t="s">
        <v>649</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558</v>
      </c>
      <c r="C1067" s="107" t="s">
        <v>448</v>
      </c>
      <c r="D1067" s="107" t="s">
        <v>645</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558</v>
      </c>
      <c r="C1068" s="107" t="s">
        <v>448</v>
      </c>
      <c r="D1068" s="107" t="s">
        <v>646</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558</v>
      </c>
      <c r="C1071" s="107" t="s">
        <v>448</v>
      </c>
      <c r="D1071" s="107" t="s">
        <v>649</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560</v>
      </c>
      <c r="C1079" s="107" t="s">
        <v>448</v>
      </c>
      <c r="D1079" s="107" t="s">
        <v>632</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560</v>
      </c>
      <c r="C1080" s="107" t="s">
        <v>448</v>
      </c>
      <c r="D1080" s="107" t="s">
        <v>643</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560</v>
      </c>
      <c r="C1081" s="107" t="s">
        <v>448</v>
      </c>
      <c r="D1081" s="107" t="s">
        <v>644</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568</v>
      </c>
      <c r="C1109" s="107" t="s">
        <v>448</v>
      </c>
      <c r="D1109" s="107" t="s">
        <v>632</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568</v>
      </c>
      <c r="C1110" s="107" t="s">
        <v>448</v>
      </c>
      <c r="D1110" s="107" t="s">
        <v>643</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568</v>
      </c>
      <c r="C1111" s="107" t="s">
        <v>448</v>
      </c>
      <c r="D1111" s="107" t="s">
        <v>644</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568</v>
      </c>
      <c r="C1112" s="107" t="s">
        <v>448</v>
      </c>
      <c r="D1112" s="107" t="s">
        <v>645</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561</v>
      </c>
      <c r="C1126" s="107" t="s">
        <v>448</v>
      </c>
      <c r="D1126" s="107" t="s">
        <v>644</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561</v>
      </c>
      <c r="C1127" s="107" t="s">
        <v>448</v>
      </c>
      <c r="D1127" s="107" t="s">
        <v>645</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561</v>
      </c>
      <c r="C1128" s="107" t="s">
        <v>448</v>
      </c>
      <c r="D1128" s="107" t="s">
        <v>646</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561</v>
      </c>
      <c r="C1131" s="107" t="s">
        <v>448</v>
      </c>
      <c r="D1131" s="107" t="s">
        <v>649</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563</v>
      </c>
      <c r="C1134" s="107" t="s">
        <v>448</v>
      </c>
      <c r="D1134" s="107" t="s">
        <v>638</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563</v>
      </c>
      <c r="C1141" s="107" t="s">
        <v>448</v>
      </c>
      <c r="D1141" s="107" t="s">
        <v>644</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563</v>
      </c>
      <c r="C1146" s="107" t="s">
        <v>448</v>
      </c>
      <c r="D1146" s="107" t="s">
        <v>649</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565</v>
      </c>
      <c r="C1171" s="107" t="s">
        <v>448</v>
      </c>
      <c r="D1171" s="107" t="s">
        <v>644</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565</v>
      </c>
      <c r="C1172" s="107" t="s">
        <v>448</v>
      </c>
      <c r="D1172" s="107" t="s">
        <v>645</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565</v>
      </c>
      <c r="C1176" s="107" t="s">
        <v>448</v>
      </c>
      <c r="D1176" s="107" t="s">
        <v>649</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570</v>
      </c>
      <c r="C1231" s="107" t="s">
        <v>448</v>
      </c>
      <c r="D1231" s="107" t="s">
        <v>644</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570</v>
      </c>
      <c r="C1232" s="107" t="s">
        <v>448</v>
      </c>
      <c r="D1232" s="107" t="s">
        <v>645</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570</v>
      </c>
      <c r="C1236" s="107" t="s">
        <v>448</v>
      </c>
      <c r="D1236" s="107" t="s">
        <v>649</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571</v>
      </c>
      <c r="C1240" s="107" t="s">
        <v>448</v>
      </c>
      <c r="D1240" s="107" t="s">
        <v>639</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571</v>
      </c>
      <c r="C1246" s="107" t="s">
        <v>448</v>
      </c>
      <c r="D1246" s="107" t="s">
        <v>644</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571</v>
      </c>
      <c r="C1251" s="107" t="s">
        <v>448</v>
      </c>
      <c r="D1251" s="107" t="s">
        <v>649</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572</v>
      </c>
      <c r="C1261" s="107" t="s">
        <v>448</v>
      </c>
      <c r="D1261" s="107" t="s">
        <v>644</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572</v>
      </c>
      <c r="C1262" s="107" t="s">
        <v>448</v>
      </c>
      <c r="D1262" s="107" t="s">
        <v>645</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572</v>
      </c>
      <c r="C1263" s="107" t="s">
        <v>448</v>
      </c>
      <c r="D1263" s="107" t="s">
        <v>646</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572</v>
      </c>
      <c r="C1266" s="107" t="s">
        <v>448</v>
      </c>
      <c r="D1266" s="107" t="s">
        <v>649</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573</v>
      </c>
      <c r="C1269" s="107" t="s">
        <v>448</v>
      </c>
      <c r="D1269" s="107" t="s">
        <v>638</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573</v>
      </c>
      <c r="C1276" s="107" t="s">
        <v>448</v>
      </c>
      <c r="D1276" s="107" t="s">
        <v>644</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573</v>
      </c>
      <c r="C1280" s="107" t="s">
        <v>448</v>
      </c>
      <c r="D1280" s="107" t="s">
        <v>648</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573</v>
      </c>
      <c r="C1281" s="107" t="s">
        <v>448</v>
      </c>
      <c r="D1281" s="107" t="s">
        <v>649</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574</v>
      </c>
      <c r="C1291" s="107" t="s">
        <v>448</v>
      </c>
      <c r="D1291" s="107" t="s">
        <v>644</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574</v>
      </c>
      <c r="C1292" s="107" t="s">
        <v>448</v>
      </c>
      <c r="D1292" s="107" t="s">
        <v>645</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574</v>
      </c>
      <c r="C1293" s="107" t="s">
        <v>448</v>
      </c>
      <c r="D1293" s="107" t="s">
        <v>646</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574</v>
      </c>
      <c r="C1296" s="107" t="s">
        <v>448</v>
      </c>
      <c r="D1296" s="107" t="s">
        <v>649</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578</v>
      </c>
      <c r="C1345" s="107" t="s">
        <v>448</v>
      </c>
      <c r="D1345" s="107" t="s">
        <v>639</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578</v>
      </c>
      <c r="C1348" s="107" t="s">
        <v>448</v>
      </c>
      <c r="D1348" s="107" t="s">
        <v>642</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578</v>
      </c>
      <c r="C1351" s="107" t="s">
        <v>448</v>
      </c>
      <c r="D1351" s="107" t="s">
        <v>644</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578</v>
      </c>
      <c r="C1352" s="107" t="s">
        <v>448</v>
      </c>
      <c r="D1352" s="107" t="s">
        <v>645</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578</v>
      </c>
      <c r="C1356" s="107" t="s">
        <v>448</v>
      </c>
      <c r="D1356" s="107" t="s">
        <v>649</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579</v>
      </c>
      <c r="C1379" s="107" t="s">
        <v>448</v>
      </c>
      <c r="D1379" s="107" t="s">
        <v>632</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579</v>
      </c>
      <c r="C1380" s="107" t="s">
        <v>448</v>
      </c>
      <c r="D1380" s="107" t="s">
        <v>643</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579</v>
      </c>
      <c r="C1386" s="107" t="s">
        <v>448</v>
      </c>
      <c r="D1386" s="107" t="s">
        <v>649</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581</v>
      </c>
      <c r="C1390" s="107" t="s">
        <v>448</v>
      </c>
      <c r="D1390" s="107" t="s">
        <v>639</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581</v>
      </c>
      <c r="C1394" s="107" t="s">
        <v>448</v>
      </c>
      <c r="D1394" s="107" t="s">
        <v>632</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581</v>
      </c>
      <c r="C1395" s="107" t="s">
        <v>448</v>
      </c>
      <c r="D1395" s="107" t="s">
        <v>643</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581</v>
      </c>
      <c r="C1396" s="107" t="s">
        <v>448</v>
      </c>
      <c r="D1396" s="107" t="s">
        <v>644</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581</v>
      </c>
      <c r="C1401" s="107" t="s">
        <v>448</v>
      </c>
      <c r="D1401" s="107" t="s">
        <v>649</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582</v>
      </c>
      <c r="C1427" s="107" t="s">
        <v>448</v>
      </c>
      <c r="D1427" s="107" t="s">
        <v>645</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582</v>
      </c>
      <c r="C1431" s="107" t="s">
        <v>448</v>
      </c>
      <c r="D1431" s="107" t="s">
        <v>649</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584</v>
      </c>
      <c r="C1441" s="107" t="s">
        <v>448</v>
      </c>
      <c r="D1441" s="107" t="s">
        <v>644</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617</v>
      </c>
      <c r="F1449" s="95">
        <f t="shared" ref="F1449:R1449" si="312">SUM(F729:F1448)</f>
        <v>1.0000000000000002</v>
      </c>
      <c r="G1449" s="95">
        <f t="shared" si="312"/>
        <v>1</v>
      </c>
      <c r="H1449" s="95">
        <f t="shared" si="312"/>
        <v>1</v>
      </c>
      <c r="I1449" s="95">
        <f t="shared" si="312"/>
        <v>1</v>
      </c>
      <c r="J1449" s="95">
        <f t="shared" si="312"/>
        <v>1</v>
      </c>
      <c r="K1449" s="95">
        <f t="shared" si="312"/>
        <v>1</v>
      </c>
      <c r="L1449" s="95">
        <f t="shared" si="312"/>
        <v>1</v>
      </c>
      <c r="M1449" s="95">
        <f t="shared" si="312"/>
        <v>1</v>
      </c>
      <c r="N1449" s="95">
        <f t="shared" si="312"/>
        <v>0.99999999999999978</v>
      </c>
      <c r="O1449" s="95">
        <f t="shared" si="312"/>
        <v>1</v>
      </c>
      <c r="P1449" s="95">
        <f t="shared" si="312"/>
        <v>1.0000000000000002</v>
      </c>
      <c r="Q1449" s="95">
        <f t="shared" si="312"/>
        <v>1.0000000000000004</v>
      </c>
      <c r="R1449" s="95">
        <f t="shared" si="312"/>
        <v>1.0000000000000002</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0625" defaultRowHeight="15" customHeight="1"/>
  <cols>
    <col min="1" max="10" width="8.7265625" style="92" customWidth="1"/>
    <col min="11" max="11" width="17.54296875" style="92" customWidth="1"/>
    <col min="12" max="16" width="8.7265625" style="92" customWidth="1"/>
    <col min="17" max="17" width="34.1328125" style="92" customWidth="1"/>
    <col min="18" max="18" width="14.86328125" style="92" customWidth="1"/>
    <col min="19" max="33" width="8.7265625" style="92" customWidth="1"/>
    <col min="34" max="16384" width="14.406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OK</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0</v>
      </c>
      <c r="R4" s="91">
        <f t="shared" ref="R4:R53" si="2">Q4/$Q$54</f>
        <v>0</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t="str">
        <f t="shared" si="0"/>
        <v/>
      </c>
      <c r="M6" s="91" t="str">
        <f t="shared" si="1"/>
        <v/>
      </c>
      <c r="N6" s="91"/>
      <c r="O6" s="91"/>
      <c r="P6" s="91" t="s">
        <v>537</v>
      </c>
      <c r="Q6" s="91">
        <f t="shared" si="3"/>
        <v>0</v>
      </c>
      <c r="R6" s="91">
        <f t="shared" si="2"/>
        <v>0</v>
      </c>
    </row>
    <row r="7" spans="1:18" ht="15.95" customHeight="1" thickBot="1">
      <c r="A7" s="137" t="s">
        <v>699</v>
      </c>
      <c r="B7" s="137" t="s">
        <v>707</v>
      </c>
      <c r="C7" s="140">
        <v>5207</v>
      </c>
      <c r="D7" s="140">
        <v>0</v>
      </c>
      <c r="E7" s="140">
        <v>5207</v>
      </c>
      <c r="F7" s="137"/>
      <c r="G7" s="140">
        <v>2</v>
      </c>
      <c r="H7" s="140">
        <v>14</v>
      </c>
      <c r="I7" s="141" t="s">
        <v>581</v>
      </c>
      <c r="J7" s="141" t="s">
        <v>546</v>
      </c>
      <c r="K7" s="141" t="s">
        <v>706</v>
      </c>
      <c r="L7" s="91" t="str">
        <f t="shared" si="0"/>
        <v/>
      </c>
      <c r="M7" s="91" t="str">
        <f t="shared" si="1"/>
        <v/>
      </c>
      <c r="N7" s="91"/>
      <c r="O7" s="91"/>
      <c r="P7" s="91" t="s">
        <v>538</v>
      </c>
      <c r="Q7" s="91">
        <f t="shared" si="3"/>
        <v>4211.4130137000002</v>
      </c>
      <c r="R7" s="91">
        <f t="shared" si="2"/>
        <v>0.48506281404091639</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0</v>
      </c>
      <c r="R8" s="91">
        <f t="shared" si="2"/>
        <v>0</v>
      </c>
    </row>
    <row r="9" spans="1:18" ht="15.95" customHeight="1" thickBot="1">
      <c r="A9" s="137" t="s">
        <v>704</v>
      </c>
      <c r="B9" s="137" t="s">
        <v>705</v>
      </c>
      <c r="C9" s="140">
        <v>762</v>
      </c>
      <c r="D9" s="140">
        <v>0</v>
      </c>
      <c r="E9" s="140">
        <v>762</v>
      </c>
      <c r="F9" s="137"/>
      <c r="G9" s="140">
        <v>3</v>
      </c>
      <c r="H9" s="140">
        <v>5</v>
      </c>
      <c r="I9" s="141" t="s">
        <v>581</v>
      </c>
      <c r="J9" s="141" t="s">
        <v>571</v>
      </c>
      <c r="K9" s="141" t="s">
        <v>706</v>
      </c>
      <c r="L9" s="91" t="str">
        <f t="shared" si="0"/>
        <v/>
      </c>
      <c r="M9" s="91" t="str">
        <f t="shared" si="1"/>
        <v/>
      </c>
      <c r="N9" s="91"/>
      <c r="O9" s="91"/>
      <c r="P9" s="91" t="s">
        <v>540</v>
      </c>
      <c r="Q9" s="91">
        <f t="shared" si="3"/>
        <v>0</v>
      </c>
      <c r="R9" s="91">
        <f t="shared" si="2"/>
        <v>0</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t="str">
        <f t="shared" si="0"/>
        <v/>
      </c>
      <c r="M10" s="91" t="str">
        <f t="shared" si="1"/>
        <v/>
      </c>
      <c r="N10" s="91"/>
      <c r="O10" s="91"/>
      <c r="P10" s="91" t="s">
        <v>541</v>
      </c>
      <c r="Q10" s="91">
        <f t="shared" si="3"/>
        <v>0</v>
      </c>
      <c r="R10" s="91">
        <f t="shared" si="2"/>
        <v>0</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t="str">
        <f t="shared" si="0"/>
        <v/>
      </c>
      <c r="M11" s="91" t="str">
        <f t="shared" si="1"/>
        <v/>
      </c>
      <c r="N11" s="91"/>
      <c r="O11" s="91"/>
      <c r="P11" s="91" t="s">
        <v>542</v>
      </c>
      <c r="Q11" s="91">
        <f t="shared" si="3"/>
        <v>0</v>
      </c>
      <c r="R11" s="91">
        <f t="shared" si="2"/>
        <v>0</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0</v>
      </c>
      <c r="R12" s="91">
        <f t="shared" si="2"/>
        <v>0</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0</v>
      </c>
      <c r="R13" s="91">
        <f t="shared" si="2"/>
        <v>0</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t="str">
        <f t="shared" si="0"/>
        <v/>
      </c>
      <c r="M14" s="91" t="str">
        <f t="shared" si="1"/>
        <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t="str">
        <f t="shared" si="0"/>
        <v/>
      </c>
      <c r="M15" s="91" t="str">
        <f t="shared" si="1"/>
        <v/>
      </c>
      <c r="N15" s="91"/>
      <c r="O15" s="91"/>
      <c r="P15" s="91" t="s">
        <v>546</v>
      </c>
      <c r="Q15" s="91">
        <f t="shared" si="3"/>
        <v>0</v>
      </c>
      <c r="R15" s="91">
        <f t="shared" si="2"/>
        <v>0</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t="str">
        <f t="shared" si="0"/>
        <v/>
      </c>
      <c r="M16" s="91" t="str">
        <f t="shared" si="1"/>
        <v/>
      </c>
      <c r="N16" s="91"/>
      <c r="O16" s="91"/>
      <c r="P16" s="91" t="s">
        <v>547</v>
      </c>
      <c r="Q16" s="91">
        <f t="shared" si="3"/>
        <v>0</v>
      </c>
      <c r="R16" s="91">
        <f t="shared" si="2"/>
        <v>0</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0</v>
      </c>
      <c r="R17" s="91">
        <f t="shared" si="2"/>
        <v>0</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t="str">
        <f t="shared" si="0"/>
        <v/>
      </c>
      <c r="M18" s="91" t="str">
        <f t="shared" si="1"/>
        <v/>
      </c>
      <c r="N18" s="91"/>
      <c r="O18" s="91"/>
      <c r="P18" s="91" t="s">
        <v>549</v>
      </c>
      <c r="Q18" s="91">
        <f t="shared" si="3"/>
        <v>0</v>
      </c>
      <c r="R18" s="91">
        <f t="shared" si="2"/>
        <v>0</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t="str">
        <f t="shared" si="0"/>
        <v/>
      </c>
      <c r="M19" s="91" t="str">
        <f t="shared" si="1"/>
        <v/>
      </c>
      <c r="N19" s="91"/>
      <c r="O19" s="91"/>
      <c r="P19" s="91" t="s">
        <v>550</v>
      </c>
      <c r="Q19" s="91">
        <f t="shared" si="3"/>
        <v>330.43775647799998</v>
      </c>
      <c r="R19" s="91">
        <f t="shared" si="2"/>
        <v>3.8059213736856133E-2</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t="str">
        <f t="shared" si="0"/>
        <v/>
      </c>
      <c r="M20" s="91" t="str">
        <f t="shared" si="1"/>
        <v/>
      </c>
      <c r="N20" s="91"/>
      <c r="O20" s="91"/>
      <c r="P20" s="91" t="s">
        <v>551</v>
      </c>
      <c r="Q20" s="91">
        <f t="shared" si="3"/>
        <v>0</v>
      </c>
      <c r="R20" s="91">
        <f t="shared" si="2"/>
        <v>0</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t="str">
        <f t="shared" si="0"/>
        <v/>
      </c>
      <c r="M21" s="91" t="str">
        <f t="shared" si="1"/>
        <v/>
      </c>
      <c r="N21" s="91"/>
      <c r="O21" s="91"/>
      <c r="P21" s="91" t="s">
        <v>552</v>
      </c>
      <c r="Q21" s="91">
        <f t="shared" si="3"/>
        <v>0</v>
      </c>
      <c r="R21" s="91">
        <f t="shared" si="2"/>
        <v>0</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t="str">
        <f t="shared" si="0"/>
        <v/>
      </c>
      <c r="M22" s="91" t="str">
        <f t="shared" si="1"/>
        <v/>
      </c>
      <c r="N22" s="91"/>
      <c r="O22" s="91"/>
      <c r="P22" s="91" t="s">
        <v>553</v>
      </c>
      <c r="Q22" s="91">
        <f t="shared" si="3"/>
        <v>0</v>
      </c>
      <c r="R22" s="91">
        <f t="shared" si="2"/>
        <v>0</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0</v>
      </c>
      <c r="R23" s="91">
        <f t="shared" si="2"/>
        <v>0</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t="str">
        <f t="shared" si="0"/>
        <v/>
      </c>
      <c r="M24" s="91" t="str">
        <f t="shared" si="1"/>
        <v/>
      </c>
      <c r="N24" s="91"/>
      <c r="O24" s="91"/>
      <c r="P24" s="91" t="s">
        <v>555</v>
      </c>
      <c r="Q24" s="91">
        <f t="shared" si="3"/>
        <v>0</v>
      </c>
      <c r="R24" s="91">
        <f t="shared" si="2"/>
        <v>0</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0</v>
      </c>
      <c r="R25" s="91">
        <f t="shared" si="2"/>
        <v>0</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t="str">
        <f t="shared" si="0"/>
        <v/>
      </c>
      <c r="M26" s="91" t="str">
        <f t="shared" si="1"/>
        <v/>
      </c>
      <c r="N26" s="91"/>
      <c r="O26" s="91"/>
      <c r="P26" s="91" t="s">
        <v>557</v>
      </c>
      <c r="Q26" s="91">
        <f t="shared" si="3"/>
        <v>0</v>
      </c>
      <c r="R26" s="91">
        <f t="shared" si="2"/>
        <v>0</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0</v>
      </c>
      <c r="R27" s="91">
        <f t="shared" si="2"/>
        <v>0</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t="str">
        <f t="shared" si="0"/>
        <v/>
      </c>
      <c r="M28" s="91" t="str">
        <f t="shared" si="1"/>
        <v/>
      </c>
      <c r="N28" s="91"/>
      <c r="O28" s="91"/>
      <c r="P28" s="91" t="s">
        <v>559</v>
      </c>
      <c r="Q28" s="91">
        <f t="shared" si="3"/>
        <v>35.362517099999998</v>
      </c>
      <c r="R28" s="91">
        <f t="shared" si="2"/>
        <v>4.0729897543404234E-3</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t="str">
        <f t="shared" si="0"/>
        <v/>
      </c>
      <c r="M29" s="91" t="str">
        <f t="shared" si="1"/>
        <v/>
      </c>
      <c r="N29" s="91"/>
      <c r="O29" s="91"/>
      <c r="P29" s="91" t="s">
        <v>560</v>
      </c>
      <c r="Q29" s="91">
        <f t="shared" si="3"/>
        <v>0</v>
      </c>
      <c r="R29" s="91">
        <f t="shared" si="2"/>
        <v>0</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t="str">
        <f t="shared" si="0"/>
        <v/>
      </c>
      <c r="M30" s="91" t="str">
        <f t="shared" si="1"/>
        <v/>
      </c>
      <c r="N30" s="91"/>
      <c r="O30" s="91"/>
      <c r="P30" s="91" t="s">
        <v>561</v>
      </c>
      <c r="Q30" s="91">
        <f t="shared" si="3"/>
        <v>0</v>
      </c>
      <c r="R30" s="91">
        <f t="shared" si="2"/>
        <v>0</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t="str">
        <f t="shared" si="0"/>
        <v/>
      </c>
      <c r="M31" s="91" t="str">
        <f t="shared" si="1"/>
        <v/>
      </c>
      <c r="N31" s="91"/>
      <c r="O31" s="91"/>
      <c r="P31" s="91" t="s">
        <v>562</v>
      </c>
      <c r="Q31" s="91">
        <f t="shared" si="3"/>
        <v>0</v>
      </c>
      <c r="R31" s="91">
        <f t="shared" si="2"/>
        <v>0</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t="str">
        <f t="shared" si="0"/>
        <v/>
      </c>
      <c r="M32" s="91" t="str">
        <f t="shared" si="1"/>
        <v/>
      </c>
      <c r="N32" s="91"/>
      <c r="O32" s="91"/>
      <c r="P32" s="91" t="s">
        <v>563</v>
      </c>
      <c r="Q32" s="91">
        <f t="shared" si="3"/>
        <v>0</v>
      </c>
      <c r="R32" s="91">
        <f t="shared" si="2"/>
        <v>0</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t="str">
        <f t="shared" si="0"/>
        <v/>
      </c>
      <c r="M33" s="91" t="str">
        <f t="shared" si="1"/>
        <v/>
      </c>
      <c r="N33" s="91"/>
      <c r="O33" s="91"/>
      <c r="P33" s="91" t="s">
        <v>564</v>
      </c>
      <c r="Q33" s="91">
        <f t="shared" si="3"/>
        <v>0</v>
      </c>
      <c r="R33" s="91">
        <f t="shared" si="2"/>
        <v>0</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t="str">
        <f t="shared" si="0"/>
        <v/>
      </c>
      <c r="M34" s="91" t="str">
        <f t="shared" si="1"/>
        <v/>
      </c>
      <c r="N34" s="91"/>
      <c r="O34" s="91"/>
      <c r="P34" s="91" t="s">
        <v>565</v>
      </c>
      <c r="Q34" s="91">
        <f t="shared" si="3"/>
        <v>0</v>
      </c>
      <c r="R34" s="91">
        <f t="shared" si="2"/>
        <v>0</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0</v>
      </c>
      <c r="R35" s="91">
        <f t="shared" si="2"/>
        <v>0</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t="str">
        <f t="shared" si="0"/>
        <v/>
      </c>
      <c r="M36" s="91" t="str">
        <f t="shared" si="1"/>
        <v/>
      </c>
      <c r="N36" s="91"/>
      <c r="O36" s="91"/>
      <c r="P36" s="91" t="s">
        <v>567</v>
      </c>
      <c r="Q36" s="91">
        <f t="shared" si="3"/>
        <v>0</v>
      </c>
      <c r="R36" s="91">
        <f t="shared" si="2"/>
        <v>0</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t="str">
        <f t="shared" si="0"/>
        <v/>
      </c>
      <c r="M37" s="91" t="str">
        <f t="shared" si="1"/>
        <v/>
      </c>
      <c r="N37" s="91"/>
      <c r="O37" s="91"/>
      <c r="P37" s="91" t="s">
        <v>568</v>
      </c>
      <c r="Q37" s="91">
        <f t="shared" si="3"/>
        <v>0</v>
      </c>
      <c r="R37" s="91">
        <f t="shared" si="2"/>
        <v>0</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t="str">
        <f t="shared" si="0"/>
        <v/>
      </c>
      <c r="M38" s="91" t="str">
        <f t="shared" si="1"/>
        <v/>
      </c>
      <c r="N38" s="91"/>
      <c r="O38" s="91"/>
      <c r="P38" s="91" t="s">
        <v>569</v>
      </c>
      <c r="Q38" s="91">
        <f t="shared" si="3"/>
        <v>0</v>
      </c>
      <c r="R38" s="91">
        <f t="shared" si="2"/>
        <v>0</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t="str">
        <f t="shared" si="0"/>
        <v/>
      </c>
      <c r="M39" s="91" t="str">
        <f t="shared" si="1"/>
        <v/>
      </c>
      <c r="N39" s="91"/>
      <c r="O39" s="91"/>
      <c r="P39" s="91" t="s">
        <v>570</v>
      </c>
      <c r="Q39" s="91">
        <f t="shared" si="3"/>
        <v>0</v>
      </c>
      <c r="R39" s="91">
        <f t="shared" si="2"/>
        <v>0</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t="str">
        <f t="shared" si="0"/>
        <v/>
      </c>
      <c r="M40" s="91" t="str">
        <f t="shared" si="1"/>
        <v/>
      </c>
      <c r="N40" s="91"/>
      <c r="O40" s="91"/>
      <c r="P40" s="91" t="s">
        <v>571</v>
      </c>
      <c r="Q40" s="91">
        <f t="shared" si="3"/>
        <v>0</v>
      </c>
      <c r="R40" s="91">
        <f t="shared" si="2"/>
        <v>0</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0</v>
      </c>
      <c r="R41" s="91">
        <f t="shared" si="2"/>
        <v>0</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t="str">
        <f t="shared" si="0"/>
        <v/>
      </c>
      <c r="M42" s="91" t="str">
        <f t="shared" si="1"/>
        <v/>
      </c>
      <c r="N42" s="91"/>
      <c r="O42" s="91"/>
      <c r="P42" s="91" t="s">
        <v>573</v>
      </c>
      <c r="Q42" s="91">
        <f t="shared" si="3"/>
        <v>0</v>
      </c>
      <c r="R42" s="91">
        <f t="shared" si="2"/>
        <v>0</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0</v>
      </c>
      <c r="R43" s="91">
        <f t="shared" si="2"/>
        <v>0</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t="str">
        <f t="shared" si="0"/>
        <v/>
      </c>
      <c r="M44" s="91" t="str">
        <f t="shared" si="1"/>
        <v/>
      </c>
      <c r="N44" s="91"/>
      <c r="O44" s="91"/>
      <c r="P44" s="91" t="s">
        <v>575</v>
      </c>
      <c r="Q44" s="91">
        <f t="shared" si="3"/>
        <v>0</v>
      </c>
      <c r="R44" s="91">
        <f t="shared" si="2"/>
        <v>0</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t="str">
        <f t="shared" si="0"/>
        <v/>
      </c>
      <c r="M45" s="91" t="str">
        <f t="shared" si="1"/>
        <v/>
      </c>
      <c r="N45" s="91"/>
      <c r="O45" s="91"/>
      <c r="P45" s="91" t="s">
        <v>576</v>
      </c>
      <c r="Q45" s="91">
        <f t="shared" si="3"/>
        <v>0</v>
      </c>
      <c r="R45" s="91">
        <f t="shared" si="2"/>
        <v>0</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t="str">
        <f t="shared" si="0"/>
        <v/>
      </c>
      <c r="M46" s="91" t="str">
        <f t="shared" si="1"/>
        <v/>
      </c>
      <c r="N46" s="91"/>
      <c r="O46" s="91"/>
      <c r="P46" s="91" t="s">
        <v>577</v>
      </c>
      <c r="Q46" s="91">
        <f t="shared" si="3"/>
        <v>4104.9880520000006</v>
      </c>
      <c r="R46" s="91">
        <f t="shared" si="2"/>
        <v>0.47280498246788705</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t="str">
        <f t="shared" si="0"/>
        <v/>
      </c>
      <c r="M47" s="91" t="str">
        <f t="shared" si="1"/>
        <v/>
      </c>
      <c r="N47" s="91"/>
      <c r="O47" s="91"/>
      <c r="P47" s="91" t="s">
        <v>578</v>
      </c>
      <c r="Q47" s="91">
        <f t="shared" si="3"/>
        <v>0</v>
      </c>
      <c r="R47" s="91">
        <f t="shared" si="2"/>
        <v>0</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t="str">
        <f t="shared" si="0"/>
        <v/>
      </c>
      <c r="M48" s="91" t="str">
        <f t="shared" si="1"/>
        <v/>
      </c>
      <c r="N48" s="91"/>
      <c r="O48" s="91"/>
      <c r="P48" s="91" t="s">
        <v>579</v>
      </c>
      <c r="Q48" s="91">
        <f t="shared" si="3"/>
        <v>0</v>
      </c>
      <c r="R48" s="91">
        <f t="shared" si="2"/>
        <v>0</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t="str">
        <f t="shared" si="0"/>
        <v/>
      </c>
      <c r="M49" s="91" t="str">
        <f t="shared" si="1"/>
        <v/>
      </c>
      <c r="N49" s="91"/>
      <c r="O49" s="91"/>
      <c r="P49" s="91" t="s">
        <v>580</v>
      </c>
      <c r="Q49" s="91">
        <f t="shared" si="3"/>
        <v>0</v>
      </c>
      <c r="R49" s="91">
        <f t="shared" si="2"/>
        <v>0</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t="str">
        <f t="shared" si="0"/>
        <v/>
      </c>
      <c r="M50" s="91" t="str">
        <f t="shared" si="1"/>
        <v/>
      </c>
      <c r="N50" s="91"/>
      <c r="O50" s="91"/>
      <c r="P50" s="91" t="s">
        <v>581</v>
      </c>
      <c r="Q50" s="91">
        <f t="shared" si="3"/>
        <v>0</v>
      </c>
      <c r="R50" s="91">
        <f t="shared" si="2"/>
        <v>0</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0</v>
      </c>
      <c r="R51" s="91">
        <f t="shared" si="2"/>
        <v>0</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0</v>
      </c>
      <c r="R52" s="91">
        <f t="shared" si="2"/>
        <v>0</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0</v>
      </c>
      <c r="R53" s="91">
        <f t="shared" si="2"/>
        <v>0</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8682.2013392780009</v>
      </c>
      <c r="R54" s="149">
        <f>SUM(R3:R53)</f>
        <v>1</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t="str">
        <f t="shared" si="0"/>
        <v/>
      </c>
      <c r="M55" s="91" t="str">
        <f t="shared" si="1"/>
        <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t="str">
        <f t="shared" si="0"/>
        <v/>
      </c>
      <c r="M56" s="91" t="str">
        <f t="shared" si="1"/>
        <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t="str">
        <f t="shared" si="0"/>
        <v/>
      </c>
      <c r="M59" s="91" t="str">
        <f t="shared" si="1"/>
        <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t="str">
        <f t="shared" si="0"/>
        <v/>
      </c>
      <c r="M60" s="91" t="str">
        <f t="shared" si="1"/>
        <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t="str">
        <f t="shared" si="0"/>
        <v/>
      </c>
      <c r="M64" s="91" t="str">
        <f t="shared" si="1"/>
        <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t="str">
        <f t="shared" si="0"/>
        <v/>
      </c>
      <c r="M65" s="91" t="str">
        <f t="shared" si="1"/>
        <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t="str">
        <f t="shared" ref="L66:L129" si="4">IF(AND(K66="Different",OR(I66 = $O$1,J66=$O$1)),E66,"")</f>
        <v/>
      </c>
      <c r="M66" s="91" t="str">
        <f t="shared" ref="M66:M129" si="5">IF(L66&lt;&gt;"",IF(I66=$O$1,J66,I66),"")</f>
        <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t="str">
        <f t="shared" si="4"/>
        <v/>
      </c>
      <c r="M119" s="91" t="str">
        <f t="shared" si="5"/>
        <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f t="shared" si="4"/>
        <v>1115.106</v>
      </c>
      <c r="M120" s="91" t="str">
        <f t="shared" si="5"/>
        <v>TX</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f t="shared" si="4"/>
        <v>1691.8487520000001</v>
      </c>
      <c r="M121" s="91" t="str">
        <f t="shared" si="5"/>
        <v>TX</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f t="shared" si="4"/>
        <v>105.47195619999999</v>
      </c>
      <c r="M123" s="91" t="str">
        <f t="shared" si="5"/>
        <v>KS</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f t="shared" si="4"/>
        <v>8.0027359780000005</v>
      </c>
      <c r="M124" s="91" t="str">
        <f t="shared" si="5"/>
        <v>KS</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f t="shared" si="4"/>
        <v>104.1723666</v>
      </c>
      <c r="M126" s="91" t="str">
        <f t="shared" si="5"/>
        <v>KS</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f t="shared" si="4"/>
        <v>878.16980000000001</v>
      </c>
      <c r="M127" s="91" t="str">
        <f t="shared" si="5"/>
        <v>AR</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f t="shared" si="4"/>
        <v>952.12729999999999</v>
      </c>
      <c r="M128" s="91" t="str">
        <f t="shared" si="5"/>
        <v>TX</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f t="shared" si="4"/>
        <v>345.90600000000001</v>
      </c>
      <c r="M129" s="91" t="str">
        <f t="shared" si="5"/>
        <v>TX</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f t="shared" ref="L130:L193" si="6">IF(AND(K130="Different",OR(I130 = $O$1,J130=$O$1)),E130,"")</f>
        <v>0</v>
      </c>
      <c r="M130" s="91" t="str">
        <f t="shared" ref="M130:M193" si="7">IF(L130&lt;&gt;"",IF(I130=$O$1,J130,I130),"")</f>
        <v>TX</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f t="shared" si="6"/>
        <v>225.6802137</v>
      </c>
      <c r="M131" s="91" t="str">
        <f t="shared" si="7"/>
        <v>AR</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f t="shared" si="6"/>
        <v>112.7906977</v>
      </c>
      <c r="M132" s="91" t="str">
        <f t="shared" si="7"/>
        <v>KS</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f t="shared" si="6"/>
        <v>35.362517099999998</v>
      </c>
      <c r="M133" s="91" t="str">
        <f t="shared" si="7"/>
        <v>MO</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f t="shared" si="6"/>
        <v>3107.5630000000001</v>
      </c>
      <c r="M134" s="91" t="str">
        <f t="shared" si="7"/>
        <v>AR</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t="str">
        <f t="shared" si="6"/>
        <v/>
      </c>
      <c r="M136" s="91" t="str">
        <f t="shared" si="7"/>
        <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t="str">
        <f t="shared" si="6"/>
        <v/>
      </c>
      <c r="M137" s="91" t="str">
        <f t="shared" si="7"/>
        <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t="str">
        <f t="shared" si="6"/>
        <v/>
      </c>
      <c r="M139" s="91" t="str">
        <f t="shared" si="7"/>
        <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t="str">
        <f t="shared" si="6"/>
        <v/>
      </c>
      <c r="M142" s="91" t="str">
        <f t="shared" si="7"/>
        <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t="str">
        <f t="shared" si="6"/>
        <v/>
      </c>
      <c r="M145" s="91" t="str">
        <f t="shared" si="7"/>
        <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t="str">
        <f t="shared" si="6"/>
        <v/>
      </c>
      <c r="M147" s="91" t="str">
        <f t="shared" si="7"/>
        <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t="str">
        <f t="shared" si="6"/>
        <v/>
      </c>
      <c r="M150" s="91" t="str">
        <f t="shared" si="7"/>
        <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t="str">
        <f t="shared" si="6"/>
        <v/>
      </c>
      <c r="M151" s="91" t="str">
        <f t="shared" si="7"/>
        <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t="str">
        <f t="shared" si="6"/>
        <v/>
      </c>
      <c r="M152" s="91" t="str">
        <f t="shared" si="7"/>
        <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t="str">
        <f t="shared" si="6"/>
        <v/>
      </c>
      <c r="M154" s="91" t="str">
        <f t="shared" si="7"/>
        <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t="str">
        <f t="shared" si="6"/>
        <v/>
      </c>
      <c r="M167" s="91" t="str">
        <f t="shared" si="7"/>
        <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t="str">
        <f t="shared" si="6"/>
        <v/>
      </c>
      <c r="M168" s="91" t="str">
        <f t="shared" si="7"/>
        <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t="str">
        <f t="shared" si="6"/>
        <v/>
      </c>
      <c r="M169" s="91" t="str">
        <f t="shared" si="7"/>
        <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t="str">
        <f t="shared" si="6"/>
        <v/>
      </c>
      <c r="M171" s="91" t="str">
        <f t="shared" si="7"/>
        <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t="str">
        <f t="shared" si="6"/>
        <v/>
      </c>
      <c r="M172" s="91" t="str">
        <f t="shared" si="7"/>
        <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t="str">
        <f t="shared" si="6"/>
        <v/>
      </c>
      <c r="M173" s="91" t="str">
        <f t="shared" si="7"/>
        <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t="str">
        <f t="shared" si="6"/>
        <v/>
      </c>
      <c r="M174" s="91" t="str">
        <f t="shared" si="7"/>
        <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t="str">
        <f t="shared" si="6"/>
        <v/>
      </c>
      <c r="M175" s="91" t="str">
        <f t="shared" si="7"/>
        <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t="str">
        <f t="shared" si="6"/>
        <v/>
      </c>
      <c r="M177" s="91" t="str">
        <f t="shared" si="7"/>
        <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t="str">
        <f t="shared" si="6"/>
        <v/>
      </c>
      <c r="M179" s="91" t="str">
        <f t="shared" si="7"/>
        <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t="str">
        <f t="shared" si="6"/>
        <v/>
      </c>
      <c r="M182" s="91" t="str">
        <f t="shared" si="7"/>
        <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t="str">
        <f t="shared" si="6"/>
        <v/>
      </c>
      <c r="M190" s="91" t="str">
        <f t="shared" si="7"/>
        <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t="str">
        <f t="shared" si="6"/>
        <v/>
      </c>
      <c r="M192" s="91" t="str">
        <f t="shared" si="7"/>
        <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t="str">
        <f t="shared" si="6"/>
        <v/>
      </c>
      <c r="M193" s="91" t="str">
        <f t="shared" si="7"/>
        <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t="str">
        <f t="shared" si="8"/>
        <v/>
      </c>
      <c r="M197" s="91" t="str">
        <f t="shared" si="9"/>
        <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t="str">
        <f t="shared" si="8"/>
        <v/>
      </c>
      <c r="M200" s="91" t="str">
        <f t="shared" si="9"/>
        <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t="str">
        <f t="shared" si="8"/>
        <v/>
      </c>
      <c r="M201" s="91" t="str">
        <f t="shared" si="9"/>
        <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t="str">
        <f t="shared" si="8"/>
        <v/>
      </c>
      <c r="M202" s="91" t="str">
        <f t="shared" si="9"/>
        <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t="str">
        <f t="shared" si="8"/>
        <v/>
      </c>
      <c r="M204" s="91" t="str">
        <f t="shared" si="9"/>
        <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t="str">
        <f t="shared" si="8"/>
        <v/>
      </c>
      <c r="M205" s="91" t="str">
        <f t="shared" si="9"/>
        <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t="str">
        <f t="shared" si="8"/>
        <v/>
      </c>
      <c r="M206" s="91" t="str">
        <f t="shared" si="9"/>
        <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t="str">
        <f t="shared" si="8"/>
        <v/>
      </c>
      <c r="M207" s="91" t="str">
        <f t="shared" si="9"/>
        <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t="str">
        <f t="shared" si="8"/>
        <v/>
      </c>
      <c r="M208" s="91" t="str">
        <f t="shared" si="9"/>
        <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t="str">
        <f t="shared" si="8"/>
        <v/>
      </c>
      <c r="M209" s="91" t="str">
        <f t="shared" si="9"/>
        <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t="str">
        <f t="shared" si="8"/>
        <v/>
      </c>
      <c r="M210" s="91" t="str">
        <f t="shared" si="9"/>
        <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t="str">
        <f t="shared" si="8"/>
        <v/>
      </c>
      <c r="M211" s="91" t="str">
        <f t="shared" si="9"/>
        <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t="str">
        <f t="shared" si="8"/>
        <v/>
      </c>
      <c r="M213" s="91" t="str">
        <f t="shared" si="9"/>
        <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t="str">
        <f t="shared" si="8"/>
        <v/>
      </c>
      <c r="M214" s="91" t="str">
        <f t="shared" si="9"/>
        <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t="str">
        <f t="shared" si="8"/>
        <v/>
      </c>
      <c r="M215" s="91" t="str">
        <f t="shared" si="9"/>
        <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t="str">
        <f t="shared" si="8"/>
        <v/>
      </c>
      <c r="M216" s="91" t="str">
        <f t="shared" si="9"/>
        <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t="str">
        <f t="shared" si="8"/>
        <v/>
      </c>
      <c r="M217" s="91" t="str">
        <f t="shared" si="9"/>
        <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t="str">
        <f t="shared" si="8"/>
        <v/>
      </c>
      <c r="M219" s="91" t="str">
        <f t="shared" si="9"/>
        <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t="str">
        <f t="shared" si="8"/>
        <v/>
      </c>
      <c r="M220" s="91" t="str">
        <f t="shared" si="9"/>
        <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t="str">
        <f t="shared" si="8"/>
        <v/>
      </c>
      <c r="M221" s="91" t="str">
        <f t="shared" si="9"/>
        <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t="str">
        <f t="shared" si="8"/>
        <v/>
      </c>
      <c r="M222" s="91" t="str">
        <f t="shared" si="9"/>
        <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t="str">
        <f t="shared" si="8"/>
        <v/>
      </c>
      <c r="M223" s="91" t="str">
        <f t="shared" si="9"/>
        <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t="str">
        <f t="shared" si="8"/>
        <v/>
      </c>
      <c r="M225" s="91" t="str">
        <f t="shared" si="9"/>
        <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t="str">
        <f t="shared" si="8"/>
        <v/>
      </c>
      <c r="M226" s="91" t="str">
        <f t="shared" si="9"/>
        <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t="str">
        <f t="shared" si="8"/>
        <v/>
      </c>
      <c r="M227" s="91" t="str">
        <f t="shared" si="9"/>
        <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t="str">
        <f t="shared" si="8"/>
        <v/>
      </c>
      <c r="M228" s="91" t="str">
        <f t="shared" si="9"/>
        <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t="str">
        <f t="shared" si="8"/>
        <v/>
      </c>
      <c r="M229" s="91" t="str">
        <f t="shared" si="9"/>
        <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t="str">
        <f t="shared" si="8"/>
        <v/>
      </c>
      <c r="M230" s="91" t="str">
        <f t="shared" si="9"/>
        <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t="str">
        <f t="shared" si="8"/>
        <v/>
      </c>
      <c r="M233" s="91" t="str">
        <f t="shared" si="9"/>
        <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t="str">
        <f t="shared" si="8"/>
        <v/>
      </c>
      <c r="M234" s="91" t="str">
        <f t="shared" si="9"/>
        <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t="str">
        <f t="shared" si="8"/>
        <v/>
      </c>
      <c r="M235" s="91" t="str">
        <f t="shared" si="9"/>
        <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t="str">
        <f t="shared" si="8"/>
        <v/>
      </c>
      <c r="M236" s="91" t="str">
        <f t="shared" si="9"/>
        <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t="str">
        <f t="shared" si="8"/>
        <v/>
      </c>
      <c r="M238" s="91" t="str">
        <f t="shared" si="9"/>
        <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t="str">
        <f t="shared" si="8"/>
        <v/>
      </c>
      <c r="M239" s="91" t="str">
        <f t="shared" si="9"/>
        <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t="str">
        <f t="shared" si="8"/>
        <v/>
      </c>
      <c r="M240" s="91" t="str">
        <f t="shared" si="9"/>
        <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t="str">
        <f t="shared" si="8"/>
        <v/>
      </c>
      <c r="M242" s="91" t="str">
        <f t="shared" si="9"/>
        <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t="str">
        <f t="shared" si="8"/>
        <v/>
      </c>
      <c r="M244" s="91" t="str">
        <f t="shared" si="9"/>
        <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t="str">
        <f t="shared" si="8"/>
        <v/>
      </c>
      <c r="M245" s="91" t="str">
        <f t="shared" si="9"/>
        <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t="str">
        <f t="shared" si="8"/>
        <v/>
      </c>
      <c r="M246" s="91" t="str">
        <f t="shared" si="9"/>
        <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t="str">
        <f t="shared" si="8"/>
        <v/>
      </c>
      <c r="M247" s="91" t="str">
        <f t="shared" si="9"/>
        <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t="str">
        <f t="shared" si="8"/>
        <v/>
      </c>
      <c r="M248" s="91" t="str">
        <f t="shared" si="9"/>
        <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t="str">
        <f t="shared" si="8"/>
        <v/>
      </c>
      <c r="M249" s="91" t="str">
        <f t="shared" si="9"/>
        <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t="str">
        <f t="shared" si="8"/>
        <v/>
      </c>
      <c r="M252" s="91" t="str">
        <f t="shared" si="9"/>
        <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t="str">
        <f t="shared" si="8"/>
        <v/>
      </c>
      <c r="M253" s="91" t="str">
        <f t="shared" si="9"/>
        <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t="str">
        <f t="shared" si="8"/>
        <v/>
      </c>
      <c r="M254" s="91" t="str">
        <f t="shared" si="9"/>
        <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t="str">
        <f t="shared" si="8"/>
        <v/>
      </c>
      <c r="M257" s="91" t="str">
        <f t="shared" si="9"/>
        <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t="str">
        <f t="shared" si="10"/>
        <v/>
      </c>
      <c r="M259" s="91" t="str">
        <f t="shared" si="11"/>
        <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t="str">
        <f t="shared" si="10"/>
        <v/>
      </c>
      <c r="M260" s="91" t="str">
        <f t="shared" si="11"/>
        <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t="str">
        <f t="shared" si="10"/>
        <v/>
      </c>
      <c r="M261" s="91" t="str">
        <f t="shared" si="11"/>
        <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t="str">
        <f t="shared" si="10"/>
        <v/>
      </c>
      <c r="M262" s="91" t="str">
        <f t="shared" si="11"/>
        <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t="str">
        <f t="shared" si="10"/>
        <v/>
      </c>
      <c r="M265" s="91" t="str">
        <f t="shared" si="11"/>
        <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t="str">
        <f t="shared" si="10"/>
        <v/>
      </c>
      <c r="M266" s="91" t="str">
        <f t="shared" si="11"/>
        <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t="str">
        <f t="shared" si="10"/>
        <v/>
      </c>
      <c r="M267" s="91" t="str">
        <f t="shared" si="11"/>
        <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t="str">
        <f t="shared" si="10"/>
        <v/>
      </c>
      <c r="M268" s="91" t="str">
        <f t="shared" si="11"/>
        <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t="str">
        <f t="shared" si="10"/>
        <v/>
      </c>
      <c r="M269" s="91" t="str">
        <f t="shared" si="11"/>
        <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t="str">
        <f t="shared" si="10"/>
        <v/>
      </c>
      <c r="M270" s="91" t="str">
        <f t="shared" si="11"/>
        <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t="str">
        <f t="shared" si="10"/>
        <v/>
      </c>
      <c r="M272" s="91" t="str">
        <f t="shared" si="11"/>
        <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t="str">
        <f t="shared" si="10"/>
        <v/>
      </c>
      <c r="M273" s="91" t="str">
        <f t="shared" si="11"/>
        <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t="str">
        <f t="shared" si="10"/>
        <v/>
      </c>
      <c r="M274" s="91" t="str">
        <f t="shared" si="11"/>
        <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t="str">
        <f t="shared" si="10"/>
        <v/>
      </c>
      <c r="M277" s="91" t="str">
        <f t="shared" si="11"/>
        <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t="str">
        <f t="shared" si="10"/>
        <v/>
      </c>
      <c r="M278" s="91" t="str">
        <f t="shared" si="11"/>
        <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t="str">
        <f t="shared" si="10"/>
        <v/>
      </c>
      <c r="M279" s="91" t="str">
        <f t="shared" si="11"/>
        <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t="str">
        <f t="shared" si="10"/>
        <v/>
      </c>
      <c r="M281" s="91" t="str">
        <f t="shared" si="11"/>
        <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t="str">
        <f t="shared" si="10"/>
        <v/>
      </c>
      <c r="M284" s="91" t="str">
        <f t="shared" si="11"/>
        <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t="str">
        <f t="shared" si="10"/>
        <v/>
      </c>
      <c r="M285" s="91" t="str">
        <f t="shared" si="11"/>
        <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t="str">
        <f t="shared" si="10"/>
        <v/>
      </c>
      <c r="M286" s="91" t="str">
        <f t="shared" si="11"/>
        <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t="str">
        <f t="shared" si="10"/>
        <v/>
      </c>
      <c r="M287" s="91" t="str">
        <f t="shared" si="11"/>
        <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t="str">
        <f t="shared" si="10"/>
        <v/>
      </c>
      <c r="M289" s="91" t="str">
        <f t="shared" si="11"/>
        <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t="str">
        <f t="shared" si="10"/>
        <v/>
      </c>
      <c r="M291" s="91" t="str">
        <f t="shared" si="11"/>
        <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t="str">
        <f t="shared" si="10"/>
        <v/>
      </c>
      <c r="M293" s="91" t="str">
        <f t="shared" si="11"/>
        <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t="str">
        <f t="shared" si="10"/>
        <v/>
      </c>
      <c r="M294" s="91" t="str">
        <f t="shared" si="11"/>
        <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t="str">
        <f t="shared" si="10"/>
        <v/>
      </c>
      <c r="M295" s="91" t="str">
        <f t="shared" si="11"/>
        <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t="str">
        <f t="shared" si="10"/>
        <v/>
      </c>
      <c r="M296" s="91" t="str">
        <f t="shared" si="11"/>
        <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t="str">
        <f t="shared" si="10"/>
        <v/>
      </c>
      <c r="M297" s="91" t="str">
        <f t="shared" si="11"/>
        <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t="str">
        <f t="shared" si="10"/>
        <v/>
      </c>
      <c r="M298" s="91" t="str">
        <f t="shared" si="11"/>
        <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t="str">
        <f t="shared" si="10"/>
        <v/>
      </c>
      <c r="M299" s="91" t="str">
        <f t="shared" si="11"/>
        <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t="str">
        <f t="shared" si="10"/>
        <v/>
      </c>
      <c r="M300" s="91" t="str">
        <f t="shared" si="11"/>
        <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t="str">
        <f t="shared" si="10"/>
        <v/>
      </c>
      <c r="M302" s="91" t="str">
        <f t="shared" si="11"/>
        <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t="str">
        <f t="shared" si="10"/>
        <v/>
      </c>
      <c r="M303" s="91" t="str">
        <f t="shared" si="11"/>
        <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t="str">
        <f t="shared" si="10"/>
        <v/>
      </c>
      <c r="M304" s="91" t="str">
        <f t="shared" si="11"/>
        <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t="str">
        <f t="shared" si="10"/>
        <v/>
      </c>
      <c r="M305" s="91" t="str">
        <f t="shared" si="11"/>
        <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t="str">
        <f t="shared" si="10"/>
        <v/>
      </c>
      <c r="M306" s="91" t="str">
        <f t="shared" si="11"/>
        <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t="str">
        <f t="shared" si="10"/>
        <v/>
      </c>
      <c r="M307" s="91" t="str">
        <f t="shared" si="11"/>
        <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t="str">
        <f t="shared" si="10"/>
        <v/>
      </c>
      <c r="M308" s="91" t="str">
        <f t="shared" si="11"/>
        <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t="str">
        <f t="shared" si="10"/>
        <v/>
      </c>
      <c r="M309" s="91" t="str">
        <f t="shared" si="11"/>
        <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t="str">
        <f t="shared" si="10"/>
        <v/>
      </c>
      <c r="M310" s="91" t="str">
        <f t="shared" si="11"/>
        <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t="str">
        <f t="shared" si="10"/>
        <v/>
      </c>
      <c r="M311" s="91" t="str">
        <f t="shared" si="11"/>
        <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8682.2013392780009</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0625" defaultRowHeight="15" customHeight="1"/>
  <cols>
    <col min="1" max="1" width="9.86328125" style="92" customWidth="1"/>
    <col min="2" max="2" width="42.7265625" style="92" customWidth="1"/>
    <col min="3" max="35" width="8.7265625" style="92" customWidth="1"/>
    <col min="36" max="16384" width="14.406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09" t="s">
        <v>677</v>
      </c>
      <c r="C146" s="210"/>
      <c r="D146" s="210"/>
      <c r="E146" s="210"/>
      <c r="F146" s="210"/>
      <c r="G146" s="210"/>
      <c r="H146" s="210"/>
      <c r="I146" s="210"/>
      <c r="J146" s="210"/>
      <c r="K146" s="210"/>
      <c r="L146" s="210"/>
      <c r="M146" s="210"/>
      <c r="N146" s="210"/>
      <c r="O146" s="210"/>
      <c r="P146" s="210"/>
      <c r="Q146" s="210"/>
      <c r="R146" s="210"/>
      <c r="S146" s="210"/>
      <c r="T146" s="210"/>
      <c r="U146" s="210"/>
      <c r="V146" s="210"/>
      <c r="W146" s="210"/>
      <c r="X146" s="210"/>
      <c r="Y146" s="210"/>
      <c r="Z146" s="210"/>
      <c r="AA146" s="210"/>
      <c r="AB146" s="210"/>
      <c r="AC146" s="210"/>
      <c r="AD146" s="210"/>
      <c r="AE146" s="210"/>
      <c r="AF146" s="210"/>
      <c r="AG146" s="210"/>
      <c r="AH146" s="210"/>
      <c r="AI146" s="210"/>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0625" defaultRowHeight="15" customHeight="1"/>
  <cols>
    <col min="1" max="1" width="27.54296875" style="92" customWidth="1"/>
    <col min="2" max="2" width="16.7265625" style="92" customWidth="1"/>
    <col min="3" max="3" width="21.86328125" style="92" customWidth="1"/>
    <col min="4" max="4" width="15" style="92" customWidth="1"/>
    <col min="5" max="5" width="14.40625" style="92"/>
    <col min="6" max="52" width="8.7265625" style="92" customWidth="1"/>
    <col min="53" max="53" width="9.86328125" style="92" customWidth="1"/>
    <col min="54" max="54" width="15.54296875" style="92" customWidth="1"/>
    <col min="55" max="16384" width="14.40625" style="92"/>
  </cols>
  <sheetData>
    <row r="2" spans="1:5" ht="14.75">
      <c r="A2" s="112" t="s">
        <v>654</v>
      </c>
      <c r="B2" s="91" t="s">
        <v>655</v>
      </c>
      <c r="C2" s="91" t="s">
        <v>656</v>
      </c>
      <c r="D2" s="91" t="s">
        <v>657</v>
      </c>
      <c r="E2" s="91" t="s">
        <v>658</v>
      </c>
    </row>
    <row r="3" spans="1:5" ht="14.7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ht="14.75">
      <c r="A4" s="111" t="s">
        <v>535</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ht="14.75">
      <c r="A5" s="111" t="s">
        <v>538</v>
      </c>
      <c r="B5" s="91">
        <f>IF(SUMIFS('EIA SEDS data'!$AE$20:$AE$119,'EIA SEDS data'!$B$20:$B$119,A5,'EIA SEDS data'!$A$20:$A$119,"exports")&gt;0, 1, 0)</f>
        <v>1</v>
      </c>
      <c r="C5" s="91">
        <f>SUMIFS('Cross border connections'!$R$4:$R$53,'Cross border connections'!$P$4:$P$53,Calculations!A5)</f>
        <v>0.48506281404091639</v>
      </c>
      <c r="D5" s="91">
        <f t="shared" si="0"/>
        <v>0.48506281404091639</v>
      </c>
      <c r="E5" s="91">
        <f t="shared" si="1"/>
        <v>0.92724601198972245</v>
      </c>
    </row>
    <row r="6" spans="1:5" ht="14.75">
      <c r="A6" s="111" t="s">
        <v>537</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ht="14.75">
      <c r="A7" s="111" t="s">
        <v>539</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ht="14.75">
      <c r="A8" s="111" t="s">
        <v>540</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ht="14.75">
      <c r="A9" s="111" t="s">
        <v>541</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ht="14.7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ht="14.75">
      <c r="A11" s="111" t="s">
        <v>542</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ht="14.75">
      <c r="A12" s="111" t="s">
        <v>543</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ht="14.75">
      <c r="A13" s="111" t="s">
        <v>544</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ht="14.7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ht="14.75">
      <c r="A15" s="111" t="s">
        <v>549</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ht="14.75">
      <c r="A16" s="111" t="s">
        <v>546</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ht="14.75">
      <c r="A17" s="111" t="s">
        <v>547</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ht="14.75">
      <c r="A18" s="111" t="s">
        <v>548</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ht="14.75">
      <c r="A19" s="111" t="s">
        <v>550</v>
      </c>
      <c r="B19" s="91">
        <f>IF(SUMIFS('EIA SEDS data'!$AE$20:$AE$119,'EIA SEDS data'!$B$20:$B$119,A19,'EIA SEDS data'!$A$20:$A$119,"exports")&gt;0, 1, 0)</f>
        <v>1</v>
      </c>
      <c r="C19" s="91">
        <f>SUMIFS('Cross border connections'!$R$4:$R$53,'Cross border connections'!$P$4:$P$53,Calculations!A19)</f>
        <v>3.8059213736856133E-2</v>
      </c>
      <c r="D19" s="91">
        <f t="shared" si="0"/>
        <v>3.8059213736856133E-2</v>
      </c>
      <c r="E19" s="91">
        <f t="shared" si="1"/>
        <v>7.2753988010277534E-2</v>
      </c>
    </row>
    <row r="20" spans="1:5" ht="14.75">
      <c r="A20" s="111" t="s">
        <v>551</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556</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557</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4.0729897543404234E-3</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560</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567</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561</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563</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564</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562</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571</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572</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573</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574</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575</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0.47280498246788705</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580</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581</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583</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584</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617</v>
      </c>
      <c r="B54" s="95">
        <f>SUM(B3:B53)</f>
        <v>25</v>
      </c>
      <c r="C54" s="95">
        <f>SUM(C3:C53)</f>
        <v>1</v>
      </c>
      <c r="D54" s="95">
        <f>SUM(D3:D53)</f>
        <v>0.5231220277777725</v>
      </c>
      <c r="E54" s="95">
        <f>SUM(E3:E53)</f>
        <v>1</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0.31983777380896644</v>
      </c>
      <c r="C60" s="91">
        <f>SUMIFS('ReEDs Generation Data'!H$729:H$1448,'ReEDs Generation Data'!$E$729:$E$1448,Calculations!$A60)</f>
        <v>0.32224084201035796</v>
      </c>
      <c r="D60" s="91">
        <f>SUMIFS('ReEDs Generation Data'!I$729:I$1448,'ReEDs Generation Data'!$E$729:$E$1448,Calculations!$A60)</f>
        <v>0.32411919488335927</v>
      </c>
      <c r="E60" s="91">
        <f>SUMIFS('ReEDs Generation Data'!J$729:J$1448,'ReEDs Generation Data'!$E$729:$E$1448,Calculations!$A60)</f>
        <v>0.32607211411440101</v>
      </c>
      <c r="F60" s="91">
        <f>SUMIFS('ReEDs Generation Data'!K$729:K$1448,'ReEDs Generation Data'!$E$729:$E$1448,Calculations!$A60)</f>
        <v>0.35246989182438698</v>
      </c>
      <c r="G60" s="91">
        <f>SUMIFS('ReEDs Generation Data'!L$729:L$1448,'ReEDs Generation Data'!$E$729:$E$1448,Calculations!$A60)</f>
        <v>0.38298058920727845</v>
      </c>
      <c r="H60" s="91">
        <f>SUMIFS('ReEDs Generation Data'!M$729:M$1448,'ReEDs Generation Data'!$E$729:$E$1448,Calculations!$A60)</f>
        <v>0.33949049843182055</v>
      </c>
      <c r="I60" s="91">
        <f>SUMIFS('ReEDs Generation Data'!N$729:N$1448,'ReEDs Generation Data'!$E$729:$E$1448,Calculations!$A60)</f>
        <v>0.30277045482640397</v>
      </c>
      <c r="J60" s="91">
        <f>SUMIFS('ReEDs Generation Data'!O$729:O$1448,'ReEDs Generation Data'!$E$729:$E$1448,Calculations!$A60)</f>
        <v>0.29533954812933916</v>
      </c>
      <c r="K60" s="91">
        <f>SUMIFS('ReEDs Generation Data'!P$729:P$1448,'ReEDs Generation Data'!$E$729:$E$1448,Calculations!$A60)</f>
        <v>0.28791717107986414</v>
      </c>
      <c r="L60" s="91">
        <f>SUMIFS('ReEDs Generation Data'!Q$729:Q$1448,'ReEDs Generation Data'!$E$729:$E$1448,Calculations!$A60)</f>
        <v>0.28931110243665586</v>
      </c>
      <c r="M60" s="91">
        <f>SUMIFS('ReEDs Generation Data'!R$729:R$1448,'ReEDs Generation Data'!$E$729:$E$1448,Calculations!$A60)</f>
        <v>0.29072542372415128</v>
      </c>
    </row>
    <row r="61" spans="1:33" ht="15.75" customHeight="1">
      <c r="A61" s="111" t="s">
        <v>633</v>
      </c>
      <c r="B61" s="91">
        <f>SUMIFS('ReEDs Generation Data'!G$729:G$1448,'ReEDs Generation Data'!$E$729:$E$1448,Calculations!$A61)</f>
        <v>0.36755074463117376</v>
      </c>
      <c r="C61" s="91">
        <f>SUMIFS('ReEDs Generation Data'!H$729:H$1448,'ReEDs Generation Data'!$E$729:$E$1448,Calculations!$A61)</f>
        <v>0.34992779257651391</v>
      </c>
      <c r="D61" s="91">
        <f>SUMIFS('ReEDs Generation Data'!I$729:I$1448,'ReEDs Generation Data'!$E$729:$E$1448,Calculations!$A61)</f>
        <v>0.33985964711614114</v>
      </c>
      <c r="E61" s="91">
        <f>SUMIFS('ReEDs Generation Data'!J$729:J$1448,'ReEDs Generation Data'!$E$729:$E$1448,Calculations!$A61)</f>
        <v>0.32925498290015598</v>
      </c>
      <c r="F61" s="91">
        <f>SUMIFS('ReEDs Generation Data'!K$729:K$1448,'ReEDs Generation Data'!$E$729:$E$1448,Calculations!$A61)</f>
        <v>0.27842914793854517</v>
      </c>
      <c r="G61" s="91">
        <f>SUMIFS('ReEDs Generation Data'!L$729:L$1448,'ReEDs Generation Data'!$E$729:$E$1448,Calculations!$A61)</f>
        <v>0.22067142338743248</v>
      </c>
      <c r="H61" s="91">
        <f>SUMIFS('ReEDs Generation Data'!M$729:M$1448,'ReEDs Generation Data'!$E$729:$E$1448,Calculations!$A61)</f>
        <v>0.29268074444468711</v>
      </c>
      <c r="I61" s="91">
        <f>SUMIFS('ReEDs Generation Data'!N$729:N$1448,'ReEDs Generation Data'!$E$729:$E$1448,Calculations!$A61)</f>
        <v>0.35332117894685394</v>
      </c>
      <c r="J61" s="91">
        <f>SUMIFS('ReEDs Generation Data'!O$729:O$1448,'ReEDs Generation Data'!$E$729:$E$1448,Calculations!$A61)</f>
        <v>0.35636699784584652</v>
      </c>
      <c r="K61" s="91">
        <f>SUMIFS('ReEDs Generation Data'!P$729:P$1448,'ReEDs Generation Data'!$E$729:$E$1448,Calculations!$A61)</f>
        <v>0.35941083703914928</v>
      </c>
      <c r="L61" s="91">
        <f>SUMIFS('ReEDs Generation Data'!Q$729:Q$1448,'ReEDs Generation Data'!$E$729:$E$1448,Calculations!$A61)</f>
        <v>0.35447774574955987</v>
      </c>
      <c r="M61" s="91">
        <f>SUMIFS('ReEDs Generation Data'!R$729:R$1448,'ReEDs Generation Data'!$E$729:$E$1448,Calculations!$A61)</f>
        <v>0.34948484696282361</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0.24187606370173884</v>
      </c>
      <c r="C62" s="91">
        <f>SUMIFS('ReEDs Generation Data'!H$729:H$1448,'ReEDs Generation Data'!$E$729:$E$1448,Calculations!$A62)</f>
        <v>0.25338546658296035</v>
      </c>
      <c r="D62" s="91">
        <f>SUMIFS('ReEDs Generation Data'!I$729:I$1448,'ReEDs Generation Data'!$E$729:$E$1448,Calculations!$A62)</f>
        <v>0.25946888603666174</v>
      </c>
      <c r="E62" s="91">
        <f>SUMIFS('ReEDs Generation Data'!J$729:J$1448,'ReEDs Generation Data'!$E$729:$E$1448,Calculations!$A62)</f>
        <v>0.26588047540960835</v>
      </c>
      <c r="F62" s="91">
        <f>SUMIFS('ReEDs Generation Data'!K$729:K$1448,'ReEDs Generation Data'!$E$729:$E$1448,Calculations!$A62)</f>
        <v>0.28164925728532336</v>
      </c>
      <c r="G62" s="91">
        <f>SUMIFS('ReEDs Generation Data'!L$729:L$1448,'ReEDs Generation Data'!$E$729:$E$1448,Calculations!$A62)</f>
        <v>0.29977241437050811</v>
      </c>
      <c r="H62" s="91">
        <f>SUMIFS('ReEDs Generation Data'!M$729:M$1448,'ReEDs Generation Data'!$E$729:$E$1448,Calculations!$A62)</f>
        <v>0.27470752097450113</v>
      </c>
      <c r="I62" s="91">
        <f>SUMIFS('ReEDs Generation Data'!N$729:N$1448,'ReEDs Generation Data'!$E$729:$E$1448,Calculations!$A62)</f>
        <v>0.25357164142970734</v>
      </c>
      <c r="J62" s="91">
        <f>SUMIFS('ReEDs Generation Data'!O$729:O$1448,'ReEDs Generation Data'!$E$729:$E$1448,Calculations!$A62)</f>
        <v>0.25340852794645602</v>
      </c>
      <c r="K62" s="91">
        <f>SUMIFS('ReEDs Generation Data'!P$729:P$1448,'ReEDs Generation Data'!$E$729:$E$1448,Calculations!$A62)</f>
        <v>0.2532460033068214</v>
      </c>
      <c r="L62" s="91">
        <f>SUMIFS('ReEDs Generation Data'!Q$729:Q$1448,'ReEDs Generation Data'!$E$729:$E$1448,Calculations!$A62)</f>
        <v>0.25472149496005192</v>
      </c>
      <c r="M62" s="91">
        <f>SUMIFS('ReEDs Generation Data'!R$729:R$1448,'ReEDs Generation Data'!$E$729:$E$1448,Calculations!$A62)</f>
        <v>0.25621528486504941</v>
      </c>
    </row>
    <row r="63" spans="1:33" ht="15.75" customHeight="1">
      <c r="A63" s="111" t="s">
        <v>101</v>
      </c>
      <c r="B63" s="91">
        <f>SUMIFS('ReEDs Generation Data'!G$729:G$1448,'ReEDs Generation Data'!$E$729:$E$1448,Calculations!$A63)</f>
        <v>4.5559428895201766E-2</v>
      </c>
      <c r="C63" s="91">
        <f>SUMIFS('ReEDs Generation Data'!H$729:H$1448,'ReEDs Generation Data'!$E$729:$E$1448,Calculations!$A63)</f>
        <v>4.7856687442054756E-2</v>
      </c>
      <c r="D63" s="91">
        <f>SUMIFS('ReEDs Generation Data'!I$729:I$1448,'ReEDs Generation Data'!$E$729:$E$1448,Calculations!$A63)</f>
        <v>4.9065772835563362E-2</v>
      </c>
      <c r="E63" s="91">
        <f>SUMIFS('ReEDs Generation Data'!J$729:J$1448,'ReEDs Generation Data'!$E$729:$E$1448,Calculations!$A63)</f>
        <v>5.0338473290514843E-2</v>
      </c>
      <c r="F63" s="91">
        <f>SUMIFS('ReEDs Generation Data'!K$729:K$1448,'ReEDs Generation Data'!$E$729:$E$1448,Calculations!$A63)</f>
        <v>5.3594603639533965E-2</v>
      </c>
      <c r="G63" s="91">
        <f>SUMIFS('ReEDs Generation Data'!L$729:L$1448,'ReEDs Generation Data'!$E$729:$E$1448,Calculations!$A63)</f>
        <v>5.7301386866975272E-2</v>
      </c>
      <c r="H63" s="91">
        <f>SUMIFS('ReEDs Generation Data'!M$729:M$1448,'ReEDs Generation Data'!$E$729:$E$1448,Calculations!$A63)</f>
        <v>5.2418529766128097E-2</v>
      </c>
      <c r="I63" s="91">
        <f>SUMIFS('ReEDs Generation Data'!N$729:N$1448,'ReEDs Generation Data'!$E$729:$E$1448,Calculations!$A63)</f>
        <v>4.8306166836079259E-2</v>
      </c>
      <c r="J63" s="91">
        <f>SUMIFS('ReEDs Generation Data'!O$729:O$1448,'ReEDs Generation Data'!$E$729:$E$1448,Calculations!$A63)</f>
        <v>4.8283221028000305E-2</v>
      </c>
      <c r="K63" s="91">
        <f>SUMIFS('ReEDs Generation Data'!P$729:P$1448,'ReEDs Generation Data'!$E$729:$E$1448,Calculations!$A63)</f>
        <v>4.8260298312728427E-2</v>
      </c>
      <c r="L63" s="91">
        <f>SUMIFS('ReEDs Generation Data'!Q$729:Q$1448,'ReEDs Generation Data'!$E$729:$E$1448,Calculations!$A63)</f>
        <v>4.8573428625983607E-2</v>
      </c>
      <c r="M63" s="91">
        <f>SUMIFS('ReEDs Generation Data'!R$729:R$1448,'ReEDs Generation Data'!$E$729:$E$1448,Calculations!$A63)</f>
        <v>4.889040417653373E-2</v>
      </c>
    </row>
    <row r="64" spans="1:33" ht="15.75" customHeight="1">
      <c r="A64" s="111" t="s">
        <v>100</v>
      </c>
      <c r="B64" s="91">
        <f>SUMIFS('ReEDs Generation Data'!G$729:G$1448,'ReEDs Generation Data'!$E$729:$E$1448,Calculations!$A64)</f>
        <v>2.1756987738748464E-2</v>
      </c>
      <c r="C64" s="91">
        <f>SUMIFS('ReEDs Generation Data'!H$729:H$1448,'ReEDs Generation Data'!$E$729:$E$1448,Calculations!$A64)</f>
        <v>2.2782523523117906E-2</v>
      </c>
      <c r="D64" s="91">
        <f>SUMIFS('ReEDs Generation Data'!I$729:I$1448,'ReEDs Generation Data'!$E$729:$E$1448,Calculations!$A64)</f>
        <v>2.2460738844939852E-2</v>
      </c>
      <c r="E64" s="91">
        <f>SUMIFS('ReEDs Generation Data'!J$729:J$1448,'ReEDs Generation Data'!$E$729:$E$1448,Calculations!$A64)</f>
        <v>2.2145267976546257E-2</v>
      </c>
      <c r="F64" s="91">
        <f>SUMIFS('ReEDs Generation Data'!K$729:K$1448,'ReEDs Generation Data'!$E$729:$E$1448,Calculations!$A64)</f>
        <v>2.0550493266911458E-2</v>
      </c>
      <c r="G64" s="91">
        <f>SUMIFS('ReEDs Generation Data'!L$729:L$1448,'ReEDs Generation Data'!$E$729:$E$1448,Calculations!$A64)</f>
        <v>1.9139450239740292E-2</v>
      </c>
      <c r="H64" s="91">
        <f>SUMIFS('ReEDs Generation Data'!M$729:M$1448,'ReEDs Generation Data'!$E$729:$E$1448,Calculations!$A64)</f>
        <v>1.8574208980913196E-2</v>
      </c>
      <c r="I64" s="91">
        <f>SUMIFS('ReEDs Generation Data'!N$729:N$1448,'ReEDs Generation Data'!$E$729:$E$1448,Calculations!$A64)</f>
        <v>1.8035456849444034E-2</v>
      </c>
      <c r="J64" s="91">
        <f>SUMIFS('ReEDs Generation Data'!O$729:O$1448,'ReEDs Generation Data'!$E$729:$E$1448,Calculations!$A64)</f>
        <v>1.796384516859667E-2</v>
      </c>
      <c r="K64" s="91">
        <f>SUMIFS('ReEDs Generation Data'!P$729:P$1448,'ReEDs Generation Data'!$E$729:$E$1448,Calculations!$A64)</f>
        <v>1.7892951142438662E-2</v>
      </c>
      <c r="L64" s="91">
        <f>SUMIFS('ReEDs Generation Data'!Q$729:Q$1448,'ReEDs Generation Data'!$E$729:$E$1448,Calculations!$A64)</f>
        <v>1.7862608038468147E-2</v>
      </c>
      <c r="M64" s="91">
        <f>SUMIFS('ReEDs Generation Data'!R$729:R$1448,'ReEDs Generation Data'!$E$729:$E$1448,Calculations!$A64)</f>
        <v>1.7832343704411609E-2</v>
      </c>
    </row>
    <row r="65" spans="1:37" ht="15.75" customHeight="1">
      <c r="A65" s="111" t="s">
        <v>102</v>
      </c>
      <c r="B65" s="91">
        <f>SUMIFS('ReEDs Generation Data'!G$729:G$1448,'ReEDs Generation Data'!$E$729:$E$1448,Calculations!$A65)</f>
        <v>1.4473697480896386E-3</v>
      </c>
      <c r="C65" s="91">
        <f>SUMIFS('ReEDs Generation Data'!H$729:H$1448,'ReEDs Generation Data'!$E$729:$E$1448,Calculations!$A65)</f>
        <v>1.9553674323032452E-3</v>
      </c>
      <c r="D65" s="91">
        <f>SUMIFS('ReEDs Generation Data'!I$729:I$1448,'ReEDs Generation Data'!$E$729:$E$1448,Calculations!$A65)</f>
        <v>3.1409225336511675E-3</v>
      </c>
      <c r="E65" s="91">
        <f>SUMIFS('ReEDs Generation Data'!J$729:J$1448,'ReEDs Generation Data'!$E$729:$E$1448,Calculations!$A65)</f>
        <v>4.3883939278467126E-3</v>
      </c>
      <c r="F65" s="91">
        <f>SUMIFS('ReEDs Generation Data'!K$729:K$1448,'ReEDs Generation Data'!$E$729:$E$1448,Calculations!$A65)</f>
        <v>1.1606035878598982E-2</v>
      </c>
      <c r="G65" s="91">
        <f>SUMIFS('ReEDs Generation Data'!L$729:L$1448,'ReEDs Generation Data'!$E$729:$E$1448,Calculations!$A65)</f>
        <v>1.8675974827751032E-2</v>
      </c>
      <c r="H65" s="91">
        <f>SUMIFS('ReEDs Generation Data'!M$729:M$1448,'ReEDs Generation Data'!$E$729:$E$1448,Calculations!$A65)</f>
        <v>2.0788765322600086E-2</v>
      </c>
      <c r="I65" s="91">
        <f>SUMIFS('ReEDs Generation Data'!N$729:N$1448,'ReEDs Generation Data'!$E$729:$E$1448,Calculations!$A65)</f>
        <v>2.2755878974796445E-2</v>
      </c>
      <c r="J65" s="91">
        <f>SUMIFS('ReEDs Generation Data'!O$729:O$1448,'ReEDs Generation Data'!$E$729:$E$1448,Calculations!$A65)</f>
        <v>2.7399645141735977E-2</v>
      </c>
      <c r="K65" s="91">
        <f>SUMIFS('ReEDs Generation Data'!P$729:P$1448,'ReEDs Generation Data'!$E$729:$E$1448,Calculations!$A65)</f>
        <v>3.2035526593528381E-2</v>
      </c>
      <c r="L65" s="91">
        <f>SUMIFS('ReEDs Generation Data'!Q$729:Q$1448,'ReEDs Generation Data'!$E$729:$E$1448,Calculations!$A65)</f>
        <v>3.3809552001695886E-2</v>
      </c>
      <c r="M65" s="91">
        <f>SUMIFS('ReEDs Generation Data'!R$729:R$1448,'ReEDs Generation Data'!$E$729:$E$1448,Calculations!$A65)</f>
        <v>3.5600686547426028E-2</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0</v>
      </c>
      <c r="C67" s="91">
        <f>SUMIFS('ReEDs Generation Data'!H$729:H$1448,'ReEDs Generation Data'!$E$729:$E$1448,Calculations!$A67)</f>
        <v>0</v>
      </c>
      <c r="D67" s="91">
        <f>SUMIFS('ReEDs Generation Data'!I$729:I$1448,'ReEDs Generation Data'!$E$729:$E$1448,Calculations!$A67)</f>
        <v>0</v>
      </c>
      <c r="E67" s="91">
        <f>SUMIFS('ReEDs Generation Data'!J$729:J$1448,'ReEDs Generation Data'!$E$729:$E$1448,Calculations!$A67)</f>
        <v>0</v>
      </c>
      <c r="F67" s="91">
        <f>SUMIFS('ReEDs Generation Data'!K$729:K$1448,'ReEDs Generation Data'!$E$729:$E$1448,Calculations!$A67)</f>
        <v>0</v>
      </c>
      <c r="G67" s="91">
        <f>SUMIFS('ReEDs Generation Data'!L$729:L$1448,'ReEDs Generation Data'!$E$729:$E$1448,Calculations!$A67)</f>
        <v>0</v>
      </c>
      <c r="H67" s="91">
        <f>SUMIFS('ReEDs Generation Data'!M$729:M$1448,'ReEDs Generation Data'!$E$729:$E$1448,Calculations!$A67)</f>
        <v>0</v>
      </c>
      <c r="I67" s="91">
        <f>SUMIFS('ReEDs Generation Data'!N$729:N$1448,'ReEDs Generation Data'!$E$729:$E$1448,Calculations!$A67)</f>
        <v>0</v>
      </c>
      <c r="J67" s="91">
        <f>SUMIFS('ReEDs Generation Data'!O$729:O$1448,'ReEDs Generation Data'!$E$729:$E$1448,Calculations!$A67)</f>
        <v>0</v>
      </c>
      <c r="K67" s="91">
        <f>SUMIFS('ReEDs Generation Data'!P$729:P$1448,'ReEDs Generation Data'!$E$729:$E$1448,Calculations!$A67)</f>
        <v>0</v>
      </c>
      <c r="L67" s="91">
        <f>SUMIFS('ReEDs Generation Data'!Q$729:Q$1448,'ReEDs Generation Data'!$E$729:$E$1448,Calculations!$A67)</f>
        <v>0</v>
      </c>
      <c r="M67" s="91">
        <f>SUMIFS('ReEDs Generation Data'!R$729:R$1448,'ReEDs Generation Data'!$E$729:$E$1448,Calculations!$A67)</f>
        <v>0</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1.2770968327016434E-3</v>
      </c>
      <c r="C70" s="91">
        <f>SUMIFS('ReEDs Generation Data'!H$729:H$1448,'ReEDs Generation Data'!$E$729:$E$1448,Calculations!$A70)</f>
        <v>1.1244243091810668E-3</v>
      </c>
      <c r="D70" s="91">
        <f>SUMIFS('ReEDs Generation Data'!I$729:I$1448,'ReEDs Generation Data'!$E$729:$E$1448,Calculations!$A70)</f>
        <v>1.1410561381882704E-3</v>
      </c>
      <c r="E70" s="91">
        <f>SUMIFS('ReEDs Generation Data'!J$729:J$1448,'ReEDs Generation Data'!$E$729:$E$1448,Calculations!$A70)</f>
        <v>1.1587022254248341E-3</v>
      </c>
      <c r="F70" s="91">
        <f>SUMIFS('ReEDs Generation Data'!K$729:K$1448,'ReEDs Generation Data'!$E$729:$E$1448,Calculations!$A70)</f>
        <v>8.9578298528125776E-4</v>
      </c>
      <c r="G70" s="91">
        <f>SUMIFS('ReEDs Generation Data'!L$729:L$1448,'ReEDs Generation Data'!$E$729:$E$1448,Calculations!$A70)</f>
        <v>6.0406267379873538E-4</v>
      </c>
      <c r="H70" s="91">
        <f>SUMIFS('ReEDs Generation Data'!M$729:M$1448,'ReEDs Generation Data'!$E$729:$E$1448,Calculations!$A70)</f>
        <v>5.5563421835635475E-4</v>
      </c>
      <c r="I70" s="91">
        <f>SUMIFS('ReEDs Generation Data'!N$729:N$1448,'ReEDs Generation Data'!$E$729:$E$1448,Calculations!$A70)</f>
        <v>5.1469612836827633E-4</v>
      </c>
      <c r="J70" s="91">
        <f>SUMIFS('ReEDs Generation Data'!O$729:O$1448,'ReEDs Generation Data'!$E$729:$E$1448,Calculations!$A70)</f>
        <v>5.1421542662249281E-4</v>
      </c>
      <c r="K70" s="91">
        <f>SUMIFS('ReEDs Generation Data'!P$729:P$1448,'ReEDs Generation Data'!$E$729:$E$1448,Calculations!$A70)</f>
        <v>5.137375599520319E-4</v>
      </c>
      <c r="L70" s="91">
        <f>SUMIFS('ReEDs Generation Data'!Q$729:Q$1448,'ReEDs Generation Data'!$E$729:$E$1448,Calculations!$A70)</f>
        <v>5.1647540303516044E-4</v>
      </c>
      <c r="M70" s="91">
        <f>SUMIFS('ReEDs Generation Data'!R$729:R$1448,'ReEDs Generation Data'!$E$729:$E$1448,Calculations!$A70)</f>
        <v>5.1924808269886288E-4</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6.9453464337955679E-4</v>
      </c>
      <c r="C73" s="91">
        <f>SUMIFS('ReEDs Generation Data'!H$729:H$1448,'ReEDs Generation Data'!$E$729:$E$1448,Calculations!$A73)</f>
        <v>7.268961235109006E-4</v>
      </c>
      <c r="D73" s="91">
        <f>SUMIFS('ReEDs Generation Data'!I$729:I$1448,'ReEDs Generation Data'!$E$729:$E$1448,Calculations!$A73)</f>
        <v>7.4378161149538894E-4</v>
      </c>
      <c r="E73" s="91">
        <f>SUMIFS('ReEDs Generation Data'!J$729:J$1448,'ReEDs Generation Data'!$E$729:$E$1448,Calculations!$A73)</f>
        <v>7.6159015550226789E-4</v>
      </c>
      <c r="F73" s="91">
        <f>SUMIFS('ReEDs Generation Data'!K$729:K$1448,'ReEDs Generation Data'!$E$729:$E$1448,Calculations!$A73)</f>
        <v>8.0478718141897192E-4</v>
      </c>
      <c r="G73" s="91">
        <f>SUMIFS('ReEDs Generation Data'!L$729:L$1448,'ReEDs Generation Data'!$E$729:$E$1448,Calculations!$A73)</f>
        <v>8.5469842651553815E-4</v>
      </c>
      <c r="H73" s="91">
        <f>SUMIFS('ReEDs Generation Data'!M$729:M$1448,'ReEDs Generation Data'!$E$729:$E$1448,Calculations!$A73)</f>
        <v>7.8409786099341554E-4</v>
      </c>
      <c r="I73" s="91">
        <f>SUMIFS('ReEDs Generation Data'!N$729:N$1448,'ReEDs Generation Data'!$E$729:$E$1448,Calculations!$A73)</f>
        <v>7.2452600834672595E-4</v>
      </c>
      <c r="J73" s="91">
        <f>SUMIFS('ReEDs Generation Data'!O$729:O$1448,'ReEDs Generation Data'!$E$729:$E$1448,Calculations!$A73)</f>
        <v>7.2399931340307955E-4</v>
      </c>
      <c r="K73" s="91">
        <f>SUMIFS('ReEDs Generation Data'!P$729:P$1448,'ReEDs Generation Data'!$E$729:$E$1448,Calculations!$A73)</f>
        <v>7.2347496551774615E-4</v>
      </c>
      <c r="L73" s="91">
        <f>SUMIFS('ReEDs Generation Data'!Q$729:Q$1448,'ReEDs Generation Data'!$E$729:$E$1448,Calculations!$A73)</f>
        <v>7.2759278454966145E-4</v>
      </c>
      <c r="M73" s="91">
        <f>SUMIFS('ReEDs Generation Data'!R$729:R$1448,'ReEDs Generation Data'!$E$729:$E$1448,Calculations!$A73)</f>
        <v>7.3176193690555839E-4</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4.75"/>
  <cols>
    <col min="1" max="1" width="15.26953125" customWidth="1"/>
    <col min="2" max="2" width="46.726562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4.75"/>
  <cols>
    <col min="10" max="10" width="13.26953125" style="156" bestFit="1" customWidth="1"/>
    <col min="11" max="11" width="14.26953125" style="168" bestFit="1" customWidth="1"/>
    <col min="12" max="77" width="0" hidden="1" customWidth="1"/>
    <col min="78" max="78" width="14.269531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opLeftCell="F1" workbookViewId="0">
      <selection activeCell="R34" sqref="R34"/>
    </sheetView>
  </sheetViews>
  <sheetFormatPr defaultRowHeight="14.75"/>
  <cols>
    <col min="3" max="5" width="13.40625" customWidth="1"/>
    <col min="6" max="7" width="13.40625" style="174" customWidth="1"/>
    <col min="8" max="9" width="13.40625" customWidth="1"/>
    <col min="10" max="10" width="12.1328125" bestFit="1" customWidth="1"/>
    <col min="11" max="13" width="13.40625" customWidth="1"/>
    <col min="14" max="15" width="13.40625" style="163" customWidth="1"/>
    <col min="17" max="17" width="9.726562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3">
        <f>20*10^6</f>
        <v>20000000</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legacy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A3394-EFFD-4CEC-A40A-4F908632B4D8}">
  <dimension ref="A1:AG5"/>
  <sheetViews>
    <sheetView tabSelected="1" topLeftCell="O1" workbookViewId="0">
      <selection activeCell="C4" sqref="C4:AG4"/>
    </sheetView>
  </sheetViews>
  <sheetFormatPr defaultRowHeight="14.75"/>
  <sheetData>
    <row r="1" spans="1:33">
      <c r="A1" t="s">
        <v>1082</v>
      </c>
    </row>
    <row r="2" spans="1:33">
      <c r="A2" t="s">
        <v>1081</v>
      </c>
    </row>
    <row r="3" spans="1:33">
      <c r="C3">
        <v>2020</v>
      </c>
      <c r="D3">
        <v>2021</v>
      </c>
      <c r="E3">
        <v>2022</v>
      </c>
      <c r="F3">
        <v>2023</v>
      </c>
      <c r="G3">
        <v>2024</v>
      </c>
      <c r="H3">
        <v>2025</v>
      </c>
      <c r="I3">
        <v>2026</v>
      </c>
      <c r="J3">
        <v>2027</v>
      </c>
      <c r="K3">
        <v>2028</v>
      </c>
      <c r="L3">
        <v>2029</v>
      </c>
      <c r="M3">
        <v>2030</v>
      </c>
      <c r="N3">
        <v>2031</v>
      </c>
      <c r="O3">
        <v>2032</v>
      </c>
      <c r="P3">
        <v>2033</v>
      </c>
      <c r="Q3">
        <v>2034</v>
      </c>
      <c r="R3">
        <v>2035</v>
      </c>
      <c r="S3">
        <v>2036</v>
      </c>
      <c r="T3">
        <v>2037</v>
      </c>
      <c r="U3">
        <v>2038</v>
      </c>
      <c r="V3">
        <v>2039</v>
      </c>
      <c r="W3">
        <v>2040</v>
      </c>
      <c r="X3">
        <v>2041</v>
      </c>
      <c r="Y3">
        <v>2042</v>
      </c>
      <c r="Z3">
        <v>2043</v>
      </c>
      <c r="AA3">
        <v>2044</v>
      </c>
      <c r="AB3">
        <v>2045</v>
      </c>
      <c r="AC3">
        <v>2046</v>
      </c>
      <c r="AD3">
        <v>2047</v>
      </c>
      <c r="AE3">
        <v>2048</v>
      </c>
      <c r="AF3">
        <v>2049</v>
      </c>
      <c r="AG3">
        <v>2050</v>
      </c>
    </row>
    <row r="4" spans="1:33">
      <c r="B4" t="s">
        <v>579</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c r="AF4">
        <v>1</v>
      </c>
      <c r="AG4">
        <v>1</v>
      </c>
    </row>
    <row r="5" spans="1:33">
      <c r="B5" t="s">
        <v>582</v>
      </c>
      <c r="C5">
        <v>1</v>
      </c>
      <c r="D5">
        <v>1</v>
      </c>
      <c r="E5">
        <v>1</v>
      </c>
      <c r="F5">
        <v>1</v>
      </c>
      <c r="G5">
        <v>1</v>
      </c>
      <c r="H5">
        <v>1</v>
      </c>
      <c r="I5">
        <v>1</v>
      </c>
      <c r="J5">
        <v>1</v>
      </c>
      <c r="K5">
        <v>0.1</v>
      </c>
      <c r="L5">
        <v>0.1</v>
      </c>
      <c r="M5">
        <v>0.1</v>
      </c>
      <c r="N5">
        <v>0.1</v>
      </c>
      <c r="O5">
        <v>0.1</v>
      </c>
      <c r="P5">
        <v>0.1</v>
      </c>
      <c r="Q5">
        <v>0.1</v>
      </c>
      <c r="R5">
        <v>0.1</v>
      </c>
      <c r="S5">
        <v>0.1</v>
      </c>
      <c r="T5">
        <v>0.1</v>
      </c>
      <c r="U5">
        <v>0.1</v>
      </c>
      <c r="V5">
        <v>0.1</v>
      </c>
      <c r="W5">
        <v>0.1</v>
      </c>
      <c r="X5">
        <v>0.1</v>
      </c>
      <c r="Y5">
        <v>0.1</v>
      </c>
      <c r="Z5">
        <v>0.1</v>
      </c>
      <c r="AA5">
        <v>0.1</v>
      </c>
      <c r="AB5">
        <v>0.1</v>
      </c>
      <c r="AC5">
        <v>0.1</v>
      </c>
      <c r="AD5">
        <v>0.1</v>
      </c>
      <c r="AE5">
        <v>0.1</v>
      </c>
      <c r="AF5">
        <v>0.1</v>
      </c>
      <c r="AG5">
        <v>0.1</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4.75"/>
  <cols>
    <col min="1" max="1" width="22.54296875" customWidth="1"/>
    <col min="2" max="2" width="22.1328125" customWidth="1"/>
    <col min="3" max="32" width="14.26953125" bestFit="1" customWidth="1"/>
  </cols>
  <sheetData>
    <row r="1" spans="1:32">
      <c r="B1" t="s">
        <v>908</v>
      </c>
      <c r="C1" t="s">
        <v>39</v>
      </c>
      <c r="E1">
        <f>IF(B2=TRUE,SUMIFS($B$147:$B$162,$A$147:$A$162,$A10),SUMIFS(E$125:E$140,$A$125:$A$140,$A10))</f>
        <v>4.2820318634287188E-2</v>
      </c>
    </row>
    <row r="2" spans="1:32">
      <c r="A2" t="str">
        <f>About!B1</f>
        <v>Oklahoma</v>
      </c>
      <c r="B2" t="b">
        <f>INDEX('Intl Imports'!D:D,MATCH($A2,'Intl Imports'!$B:$B,0))</f>
        <v>0</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0</v>
      </c>
      <c r="C5" s="172">
        <f>SUMIFS(calcs!N:N,calcs!A:A,A2)</f>
        <v>0</v>
      </c>
      <c r="D5" s="174">
        <f>C5</f>
        <v>0</v>
      </c>
      <c r="E5" s="174">
        <f t="shared" ref="E5:AF5" si="0">D5</f>
        <v>0</v>
      </c>
      <c r="F5" s="174">
        <f t="shared" si="0"/>
        <v>0</v>
      </c>
      <c r="G5" s="174">
        <f t="shared" si="0"/>
        <v>0</v>
      </c>
      <c r="H5" s="174">
        <f t="shared" si="0"/>
        <v>0</v>
      </c>
      <c r="I5" s="174">
        <f t="shared" si="0"/>
        <v>0</v>
      </c>
      <c r="J5" s="174">
        <f t="shared" si="0"/>
        <v>0</v>
      </c>
      <c r="K5" s="174">
        <f t="shared" si="0"/>
        <v>0</v>
      </c>
      <c r="L5" s="174">
        <f t="shared" si="0"/>
        <v>0</v>
      </c>
      <c r="M5" s="174">
        <f t="shared" si="0"/>
        <v>0</v>
      </c>
      <c r="N5" s="174">
        <f t="shared" si="0"/>
        <v>0</v>
      </c>
      <c r="O5" s="174">
        <f t="shared" si="0"/>
        <v>0</v>
      </c>
      <c r="P5" s="174">
        <f t="shared" si="0"/>
        <v>0</v>
      </c>
      <c r="Q5" s="174">
        <f t="shared" si="0"/>
        <v>0</v>
      </c>
      <c r="R5" s="174">
        <f t="shared" si="0"/>
        <v>0</v>
      </c>
      <c r="S5" s="174">
        <f t="shared" si="0"/>
        <v>0</v>
      </c>
      <c r="T5" s="174">
        <f t="shared" si="0"/>
        <v>0</v>
      </c>
      <c r="U5" s="174">
        <f t="shared" si="0"/>
        <v>0</v>
      </c>
      <c r="V5" s="174">
        <f t="shared" si="0"/>
        <v>0</v>
      </c>
      <c r="W5" s="174">
        <f t="shared" si="0"/>
        <v>0</v>
      </c>
      <c r="X5" s="174">
        <f t="shared" si="0"/>
        <v>0</v>
      </c>
      <c r="Y5" s="174">
        <f t="shared" si="0"/>
        <v>0</v>
      </c>
      <c r="Z5" s="174">
        <f t="shared" si="0"/>
        <v>0</v>
      </c>
      <c r="AA5" s="174">
        <f t="shared" si="0"/>
        <v>0</v>
      </c>
      <c r="AB5" s="174">
        <f t="shared" si="0"/>
        <v>0</v>
      </c>
      <c r="AC5" s="174">
        <f t="shared" si="0"/>
        <v>0</v>
      </c>
      <c r="AD5" s="174">
        <f t="shared" si="0"/>
        <v>0</v>
      </c>
      <c r="AE5" s="174">
        <f t="shared" si="0"/>
        <v>0</v>
      </c>
      <c r="AF5" s="174">
        <f t="shared" si="0"/>
        <v>0</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0</v>
      </c>
      <c r="C10">
        <f>D10</f>
        <v>0</v>
      </c>
      <c r="D10" s="170">
        <f>SUM(D$5*SUMIFS(C$39:C$48,$B$39:$B$48,$A10),D$6*IF($B$2=TRUE,SUMIFS($B$147:$B$162,$A$147:$A$162,$A10),SUMIFS(E$125:E$140,$A$125:$A$140,$A10)))</f>
        <v>0</v>
      </c>
      <c r="E10">
        <f t="shared" ref="E10:N10" si="1">SUM(E$5*SUMIFS(D$39:D$48,$B$39:$B$48,$A10),E$6*IF($B$2=TRUE,SUMIFS($B$147:$B$162,$A$147:$A$162,$A10),SUMIFS(F$125:F$140,$A$125:$A$140,$A10)))</f>
        <v>0</v>
      </c>
      <c r="F10">
        <f t="shared" si="1"/>
        <v>0</v>
      </c>
      <c r="G10">
        <f t="shared" si="1"/>
        <v>0</v>
      </c>
      <c r="H10">
        <f t="shared" si="1"/>
        <v>0</v>
      </c>
      <c r="I10">
        <f t="shared" si="1"/>
        <v>0</v>
      </c>
      <c r="J10">
        <f t="shared" si="1"/>
        <v>0</v>
      </c>
      <c r="K10">
        <f t="shared" si="1"/>
        <v>0</v>
      </c>
      <c r="L10">
        <f t="shared" si="1"/>
        <v>0</v>
      </c>
      <c r="M10">
        <f t="shared" si="1"/>
        <v>0</v>
      </c>
      <c r="N10">
        <f t="shared" si="1"/>
        <v>0</v>
      </c>
      <c r="O10">
        <f t="shared" ref="O10:AE10" si="2">SUM(O$5*SUMIFS(N$39:N$48,$B$39:$B$48,$A10),O$6*IF($B$2=TRUE,SUMIFS($B$147:$B$162,$A$147:$A$162,$A10),SUMIFS(P$125:P$140,$A$125:$A$140,$A10)))</f>
        <v>0</v>
      </c>
      <c r="P10">
        <f t="shared" si="2"/>
        <v>0</v>
      </c>
      <c r="Q10">
        <f t="shared" si="2"/>
        <v>0</v>
      </c>
      <c r="R10">
        <f t="shared" si="2"/>
        <v>0</v>
      </c>
      <c r="S10">
        <f t="shared" si="2"/>
        <v>0</v>
      </c>
      <c r="T10">
        <f t="shared" si="2"/>
        <v>0</v>
      </c>
      <c r="U10">
        <f t="shared" si="2"/>
        <v>0</v>
      </c>
      <c r="V10">
        <f t="shared" si="2"/>
        <v>0</v>
      </c>
      <c r="W10">
        <f t="shared" si="2"/>
        <v>0</v>
      </c>
      <c r="X10">
        <f t="shared" si="2"/>
        <v>0</v>
      </c>
      <c r="Y10">
        <f t="shared" si="2"/>
        <v>0</v>
      </c>
      <c r="Z10">
        <f t="shared" si="2"/>
        <v>0</v>
      </c>
      <c r="AA10">
        <f t="shared" si="2"/>
        <v>0</v>
      </c>
      <c r="AB10">
        <f t="shared" si="2"/>
        <v>0</v>
      </c>
      <c r="AC10">
        <f t="shared" si="2"/>
        <v>0</v>
      </c>
      <c r="AD10">
        <f t="shared" si="2"/>
        <v>0</v>
      </c>
      <c r="AE10">
        <f t="shared" si="2"/>
        <v>0</v>
      </c>
      <c r="AF10">
        <f>SUM(AF$5*SUMIFS(AE$39:AE$48,$B$39:$B$48,$A10),AF$6*IF($B$2=TRUE,SUMIFS($B$147:$B$162,$A$147:$A$162,$A10),SUMIFS(AG$125:AG$140,$A$125:$A$140,$A10)))</f>
        <v>0</v>
      </c>
    </row>
    <row r="11" spans="1:32">
      <c r="A11" s="100" t="s">
        <v>346</v>
      </c>
      <c r="B11">
        <f t="shared" ref="B11:B33" si="3">D11</f>
        <v>0</v>
      </c>
      <c r="C11">
        <f t="shared" ref="C11:C33" si="4">D11</f>
        <v>0</v>
      </c>
      <c r="D11" s="170">
        <f t="shared" ref="D11:D33" si="5">SUM(D$5*SUMIFS(C$39:C$48,$B$39:$B$48,$A11),D$6*IF($B$2=TRUE,SUMIFS($B$147:$B$162,$A$147:$A$162,$A11),SUMIFS(E$125:E$140,$A$125:$A$140,$A11)))</f>
        <v>0</v>
      </c>
      <c r="E11">
        <f t="shared" ref="E11:N11" si="6">SUM(E$5*SUMIFS(D$39:D$48,$B$39:$B$48,$A11),E$6*IF($B$2=TRUE,SUMIFS($B$147:$B$162,$A$147:$A$162,$A11),SUMIFS(F$125:F$140,$A$125:$A$140,$A11)))</f>
        <v>0</v>
      </c>
      <c r="F11">
        <f t="shared" si="6"/>
        <v>0</v>
      </c>
      <c r="G11">
        <f t="shared" si="6"/>
        <v>0</v>
      </c>
      <c r="H11">
        <f t="shared" si="6"/>
        <v>0</v>
      </c>
      <c r="I11">
        <f t="shared" si="6"/>
        <v>0</v>
      </c>
      <c r="J11">
        <f t="shared" si="6"/>
        <v>0</v>
      </c>
      <c r="K11">
        <f t="shared" si="6"/>
        <v>0</v>
      </c>
      <c r="L11">
        <f t="shared" si="6"/>
        <v>0</v>
      </c>
      <c r="M11">
        <f t="shared" si="6"/>
        <v>0</v>
      </c>
      <c r="N11">
        <f t="shared" si="6"/>
        <v>0</v>
      </c>
      <c r="O11">
        <f t="shared" ref="O11:AF11" si="7">SUM(O$5*SUMIFS(N$39:N$48,$B$39:$B$48,$A11),O$6*IF($B$2=TRUE,SUMIFS($B$147:$B$162,$A$147:$A$162,$A11),SUMIFS(P$125:P$140,$A$125:$A$140,$A11)))</f>
        <v>0</v>
      </c>
      <c r="P11">
        <f t="shared" si="7"/>
        <v>0</v>
      </c>
      <c r="Q11">
        <f t="shared" si="7"/>
        <v>0</v>
      </c>
      <c r="R11">
        <f t="shared" si="7"/>
        <v>0</v>
      </c>
      <c r="S11">
        <f t="shared" si="7"/>
        <v>0</v>
      </c>
      <c r="T11">
        <f t="shared" si="7"/>
        <v>0</v>
      </c>
      <c r="U11">
        <f t="shared" si="7"/>
        <v>0</v>
      </c>
      <c r="V11">
        <f t="shared" si="7"/>
        <v>0</v>
      </c>
      <c r="W11">
        <f t="shared" si="7"/>
        <v>0</v>
      </c>
      <c r="X11">
        <f t="shared" si="7"/>
        <v>0</v>
      </c>
      <c r="Y11">
        <f t="shared" si="7"/>
        <v>0</v>
      </c>
      <c r="Z11">
        <f t="shared" si="7"/>
        <v>0</v>
      </c>
      <c r="AA11">
        <f t="shared" si="7"/>
        <v>0</v>
      </c>
      <c r="AB11">
        <f t="shared" si="7"/>
        <v>0</v>
      </c>
      <c r="AC11">
        <f t="shared" si="7"/>
        <v>0</v>
      </c>
      <c r="AD11">
        <f t="shared" si="7"/>
        <v>0</v>
      </c>
      <c r="AE11">
        <f t="shared" si="7"/>
        <v>0</v>
      </c>
      <c r="AF11">
        <f t="shared" si="7"/>
        <v>0</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0</v>
      </c>
      <c r="C13">
        <f t="shared" si="4"/>
        <v>0</v>
      </c>
      <c r="D13" s="170">
        <f t="shared" si="5"/>
        <v>0</v>
      </c>
      <c r="E13">
        <f t="shared" ref="E13:N13" si="10">SUM(E$5*SUMIFS(D$39:D$48,$B$39:$B$48,$A13),E$6*IF($B$2=TRUE,SUMIFS($B$147:$B$162,$A$147:$A$162,$A13),SUMIFS(F$125:F$140,$A$125:$A$140,$A13)))</f>
        <v>0</v>
      </c>
      <c r="F13">
        <f t="shared" si="10"/>
        <v>0</v>
      </c>
      <c r="G13">
        <f t="shared" si="10"/>
        <v>0</v>
      </c>
      <c r="H13">
        <f t="shared" si="10"/>
        <v>0</v>
      </c>
      <c r="I13">
        <f t="shared" si="10"/>
        <v>0</v>
      </c>
      <c r="J13">
        <f t="shared" si="10"/>
        <v>0</v>
      </c>
      <c r="K13">
        <f t="shared" si="10"/>
        <v>0</v>
      </c>
      <c r="L13">
        <f t="shared" si="10"/>
        <v>0</v>
      </c>
      <c r="M13">
        <f t="shared" si="10"/>
        <v>0</v>
      </c>
      <c r="N13">
        <f t="shared" si="10"/>
        <v>0</v>
      </c>
      <c r="O13">
        <f t="shared" ref="O13:AF13" si="11">SUM(O$5*SUMIFS(N$39:N$48,$B$39:$B$48,$A13),O$6*IF($B$2=TRUE,SUMIFS($B$147:$B$162,$A$147:$A$162,$A13),SUMIFS(P$125:P$140,$A$125:$A$140,$A13)))</f>
        <v>0</v>
      </c>
      <c r="P13">
        <f t="shared" si="11"/>
        <v>0</v>
      </c>
      <c r="Q13">
        <f t="shared" si="11"/>
        <v>0</v>
      </c>
      <c r="R13">
        <f t="shared" si="11"/>
        <v>0</v>
      </c>
      <c r="S13">
        <f t="shared" si="11"/>
        <v>0</v>
      </c>
      <c r="T13">
        <f t="shared" si="11"/>
        <v>0</v>
      </c>
      <c r="U13">
        <f t="shared" si="11"/>
        <v>0</v>
      </c>
      <c r="V13">
        <f t="shared" si="11"/>
        <v>0</v>
      </c>
      <c r="W13">
        <f t="shared" si="11"/>
        <v>0</v>
      </c>
      <c r="X13">
        <f t="shared" si="11"/>
        <v>0</v>
      </c>
      <c r="Y13">
        <f t="shared" si="11"/>
        <v>0</v>
      </c>
      <c r="Z13">
        <f t="shared" si="11"/>
        <v>0</v>
      </c>
      <c r="AA13">
        <f t="shared" si="11"/>
        <v>0</v>
      </c>
      <c r="AB13">
        <f t="shared" si="11"/>
        <v>0</v>
      </c>
      <c r="AC13">
        <f t="shared" si="11"/>
        <v>0</v>
      </c>
      <c r="AD13">
        <f t="shared" si="11"/>
        <v>0</v>
      </c>
      <c r="AE13">
        <f t="shared" si="11"/>
        <v>0</v>
      </c>
      <c r="AF13">
        <f t="shared" si="11"/>
        <v>0</v>
      </c>
    </row>
    <row r="14" spans="1:32">
      <c r="A14" s="100" t="s">
        <v>101</v>
      </c>
      <c r="B14">
        <f t="shared" si="3"/>
        <v>0</v>
      </c>
      <c r="C14">
        <f t="shared" si="4"/>
        <v>0</v>
      </c>
      <c r="D14" s="170">
        <f t="shared" si="5"/>
        <v>0</v>
      </c>
      <c r="E14">
        <f t="shared" ref="E14:N14" si="12">SUM(E$5*SUMIFS(D$39:D$48,$B$39:$B$48,$A14),E$6*IF($B$2=TRUE,SUMIFS($B$147:$B$162,$A$147:$A$162,$A14),SUMIFS(F$125:F$140,$A$125:$A$140,$A14)))</f>
        <v>0</v>
      </c>
      <c r="F14">
        <f t="shared" si="12"/>
        <v>0</v>
      </c>
      <c r="G14">
        <f t="shared" si="12"/>
        <v>0</v>
      </c>
      <c r="H14">
        <f t="shared" si="12"/>
        <v>0</v>
      </c>
      <c r="I14">
        <f t="shared" si="12"/>
        <v>0</v>
      </c>
      <c r="J14">
        <f t="shared" si="12"/>
        <v>0</v>
      </c>
      <c r="K14">
        <f t="shared" si="12"/>
        <v>0</v>
      </c>
      <c r="L14">
        <f t="shared" si="12"/>
        <v>0</v>
      </c>
      <c r="M14">
        <f t="shared" si="12"/>
        <v>0</v>
      </c>
      <c r="N14">
        <f t="shared" si="12"/>
        <v>0</v>
      </c>
      <c r="O14">
        <f t="shared" ref="O14:AF14" si="13">SUM(O$5*SUMIFS(N$39:N$48,$B$39:$B$48,$A14),O$6*IF($B$2=TRUE,SUMIFS($B$147:$B$162,$A$147:$A$162,$A14),SUMIFS(P$125:P$140,$A$125:$A$140,$A14)))</f>
        <v>0</v>
      </c>
      <c r="P14">
        <f t="shared" si="13"/>
        <v>0</v>
      </c>
      <c r="Q14">
        <f t="shared" si="13"/>
        <v>0</v>
      </c>
      <c r="R14">
        <f t="shared" si="13"/>
        <v>0</v>
      </c>
      <c r="S14">
        <f t="shared" si="13"/>
        <v>0</v>
      </c>
      <c r="T14">
        <f t="shared" si="13"/>
        <v>0</v>
      </c>
      <c r="U14">
        <f t="shared" si="13"/>
        <v>0</v>
      </c>
      <c r="V14">
        <f t="shared" si="13"/>
        <v>0</v>
      </c>
      <c r="W14">
        <f t="shared" si="13"/>
        <v>0</v>
      </c>
      <c r="X14">
        <f t="shared" si="13"/>
        <v>0</v>
      </c>
      <c r="Y14">
        <f t="shared" si="13"/>
        <v>0</v>
      </c>
      <c r="Z14">
        <f t="shared" si="13"/>
        <v>0</v>
      </c>
      <c r="AA14">
        <f t="shared" si="13"/>
        <v>0</v>
      </c>
      <c r="AB14">
        <f t="shared" si="13"/>
        <v>0</v>
      </c>
      <c r="AC14">
        <f t="shared" si="13"/>
        <v>0</v>
      </c>
      <c r="AD14">
        <f t="shared" si="13"/>
        <v>0</v>
      </c>
      <c r="AE14">
        <f t="shared" si="13"/>
        <v>0</v>
      </c>
      <c r="AF14">
        <f t="shared" si="13"/>
        <v>0</v>
      </c>
    </row>
    <row r="15" spans="1:32">
      <c r="A15" s="100" t="s">
        <v>100</v>
      </c>
      <c r="B15">
        <f t="shared" si="3"/>
        <v>0</v>
      </c>
      <c r="C15">
        <f t="shared" si="4"/>
        <v>0</v>
      </c>
      <c r="D15" s="170">
        <f t="shared" si="5"/>
        <v>0</v>
      </c>
      <c r="E15">
        <f t="shared" ref="E15:N15" si="14">SUM(E$5*SUMIFS(D$39:D$48,$B$39:$B$48,$A15),E$6*IF($B$2=TRUE,SUMIFS($B$147:$B$162,$A$147:$A$162,$A15),SUMIFS(F$125:F$140,$A$125:$A$140,$A15)))</f>
        <v>0</v>
      </c>
      <c r="F15">
        <f t="shared" si="14"/>
        <v>0</v>
      </c>
      <c r="G15">
        <f t="shared" si="14"/>
        <v>0</v>
      </c>
      <c r="H15">
        <f t="shared" si="14"/>
        <v>0</v>
      </c>
      <c r="I15">
        <f t="shared" si="14"/>
        <v>0</v>
      </c>
      <c r="J15">
        <f t="shared" si="14"/>
        <v>0</v>
      </c>
      <c r="K15">
        <f t="shared" si="14"/>
        <v>0</v>
      </c>
      <c r="L15">
        <f t="shared" si="14"/>
        <v>0</v>
      </c>
      <c r="M15">
        <f t="shared" si="14"/>
        <v>0</v>
      </c>
      <c r="N15">
        <f t="shared" si="14"/>
        <v>0</v>
      </c>
      <c r="O15">
        <f t="shared" ref="O15:AF15" si="15">SUM(O$5*SUMIFS(N$39:N$48,$B$39:$B$48,$A15),O$6*IF($B$2=TRUE,SUMIFS($B$147:$B$162,$A$147:$A$162,$A15),SUMIFS(P$125:P$140,$A$125:$A$140,$A15)))</f>
        <v>0</v>
      </c>
      <c r="P15">
        <f t="shared" si="15"/>
        <v>0</v>
      </c>
      <c r="Q15">
        <f t="shared" si="15"/>
        <v>0</v>
      </c>
      <c r="R15">
        <f t="shared" si="15"/>
        <v>0</v>
      </c>
      <c r="S15">
        <f t="shared" si="15"/>
        <v>0</v>
      </c>
      <c r="T15">
        <f t="shared" si="15"/>
        <v>0</v>
      </c>
      <c r="U15">
        <f t="shared" si="15"/>
        <v>0</v>
      </c>
      <c r="V15">
        <f t="shared" si="15"/>
        <v>0</v>
      </c>
      <c r="W15">
        <f t="shared" si="15"/>
        <v>0</v>
      </c>
      <c r="X15">
        <f t="shared" si="15"/>
        <v>0</v>
      </c>
      <c r="Y15">
        <f t="shared" si="15"/>
        <v>0</v>
      </c>
      <c r="Z15">
        <f t="shared" si="15"/>
        <v>0</v>
      </c>
      <c r="AA15">
        <f t="shared" si="15"/>
        <v>0</v>
      </c>
      <c r="AB15">
        <f t="shared" si="15"/>
        <v>0</v>
      </c>
      <c r="AC15">
        <f t="shared" si="15"/>
        <v>0</v>
      </c>
      <c r="AD15">
        <f t="shared" si="15"/>
        <v>0</v>
      </c>
      <c r="AE15">
        <f t="shared" si="15"/>
        <v>0</v>
      </c>
      <c r="AF15">
        <f t="shared" si="15"/>
        <v>0</v>
      </c>
    </row>
    <row r="16" spans="1:32">
      <c r="A16" s="100" t="s">
        <v>102</v>
      </c>
      <c r="B16">
        <f t="shared" si="3"/>
        <v>0</v>
      </c>
      <c r="C16">
        <f t="shared" si="4"/>
        <v>0</v>
      </c>
      <c r="D16" s="170">
        <f t="shared" si="5"/>
        <v>0</v>
      </c>
      <c r="E16">
        <f t="shared" ref="E16:N16" si="16">SUM(E$5*SUMIFS(D$39:D$48,$B$39:$B$48,$A16),E$6*IF($B$2=TRUE,SUMIFS($B$147:$B$162,$A$147:$A$162,$A16),SUMIFS(F$125:F$140,$A$125:$A$140,$A16)))</f>
        <v>0</v>
      </c>
      <c r="F16">
        <f t="shared" si="16"/>
        <v>0</v>
      </c>
      <c r="G16">
        <f t="shared" si="16"/>
        <v>0</v>
      </c>
      <c r="H16">
        <f t="shared" si="16"/>
        <v>0</v>
      </c>
      <c r="I16">
        <f t="shared" si="16"/>
        <v>0</v>
      </c>
      <c r="J16">
        <f t="shared" si="16"/>
        <v>0</v>
      </c>
      <c r="K16">
        <f t="shared" si="16"/>
        <v>0</v>
      </c>
      <c r="L16">
        <f t="shared" si="16"/>
        <v>0</v>
      </c>
      <c r="M16">
        <f t="shared" si="16"/>
        <v>0</v>
      </c>
      <c r="N16">
        <f t="shared" si="16"/>
        <v>0</v>
      </c>
      <c r="O16">
        <f t="shared" ref="O16:AF16" si="17">SUM(O$5*SUMIFS(N$39:N$48,$B$39:$B$48,$A16),O$6*IF($B$2=TRUE,SUMIFS($B$147:$B$162,$A$147:$A$162,$A16),SUMIFS(P$125:P$140,$A$125:$A$140,$A16)))</f>
        <v>0</v>
      </c>
      <c r="P16">
        <f t="shared" si="17"/>
        <v>0</v>
      </c>
      <c r="Q16">
        <f t="shared" si="17"/>
        <v>0</v>
      </c>
      <c r="R16">
        <f t="shared" si="17"/>
        <v>0</v>
      </c>
      <c r="S16">
        <f t="shared" si="17"/>
        <v>0</v>
      </c>
      <c r="T16">
        <f t="shared" si="17"/>
        <v>0</v>
      </c>
      <c r="U16">
        <f t="shared" si="17"/>
        <v>0</v>
      </c>
      <c r="V16">
        <f t="shared" si="17"/>
        <v>0</v>
      </c>
      <c r="W16">
        <f t="shared" si="17"/>
        <v>0</v>
      </c>
      <c r="X16">
        <f t="shared" si="17"/>
        <v>0</v>
      </c>
      <c r="Y16">
        <f t="shared" si="17"/>
        <v>0</v>
      </c>
      <c r="Z16">
        <f t="shared" si="17"/>
        <v>0</v>
      </c>
      <c r="AA16">
        <f t="shared" si="17"/>
        <v>0</v>
      </c>
      <c r="AB16">
        <f t="shared" si="17"/>
        <v>0</v>
      </c>
      <c r="AC16">
        <f t="shared" si="17"/>
        <v>0</v>
      </c>
      <c r="AD16">
        <f t="shared" si="17"/>
        <v>0</v>
      </c>
      <c r="AE16">
        <f t="shared" si="17"/>
        <v>0</v>
      </c>
      <c r="AF16">
        <f t="shared" si="17"/>
        <v>0</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0</v>
      </c>
      <c r="C18">
        <f t="shared" si="4"/>
        <v>0</v>
      </c>
      <c r="D18" s="170">
        <f t="shared" si="5"/>
        <v>0</v>
      </c>
      <c r="E18">
        <f t="shared" ref="E18:N18" si="20">SUM(E$5*SUMIFS(D$39:D$48,$B$39:$B$48,$A18),E$6*IF($B$2=TRUE,SUMIFS($B$147:$B$162,$A$147:$A$162,$A18),SUMIFS(F$125:F$140,$A$125:$A$140,$A18)))</f>
        <v>0</v>
      </c>
      <c r="F18">
        <f t="shared" si="20"/>
        <v>0</v>
      </c>
      <c r="G18">
        <f t="shared" si="20"/>
        <v>0</v>
      </c>
      <c r="H18">
        <f t="shared" si="20"/>
        <v>0</v>
      </c>
      <c r="I18">
        <f t="shared" si="20"/>
        <v>0</v>
      </c>
      <c r="J18">
        <f t="shared" si="20"/>
        <v>0</v>
      </c>
      <c r="K18">
        <f t="shared" si="20"/>
        <v>0</v>
      </c>
      <c r="L18">
        <f t="shared" si="20"/>
        <v>0</v>
      </c>
      <c r="M18">
        <f t="shared" si="20"/>
        <v>0</v>
      </c>
      <c r="N18">
        <f t="shared" si="20"/>
        <v>0</v>
      </c>
      <c r="O18">
        <f t="shared" ref="O18:AF18" si="21">SUM(O$5*SUMIFS(N$39:N$48,$B$39:$B$48,$A18),O$6*IF($B$2=TRUE,SUMIFS($B$147:$B$162,$A$147:$A$162,$A18),SUMIFS(P$125:P$140,$A$125:$A$140,$A18)))</f>
        <v>0</v>
      </c>
      <c r="P18">
        <f t="shared" si="21"/>
        <v>0</v>
      </c>
      <c r="Q18">
        <f t="shared" si="21"/>
        <v>0</v>
      </c>
      <c r="R18">
        <f t="shared" si="21"/>
        <v>0</v>
      </c>
      <c r="S18">
        <f t="shared" si="21"/>
        <v>0</v>
      </c>
      <c r="T18">
        <f t="shared" si="21"/>
        <v>0</v>
      </c>
      <c r="U18">
        <f t="shared" si="21"/>
        <v>0</v>
      </c>
      <c r="V18">
        <f t="shared" si="21"/>
        <v>0</v>
      </c>
      <c r="W18">
        <f t="shared" si="21"/>
        <v>0</v>
      </c>
      <c r="X18">
        <f t="shared" si="21"/>
        <v>0</v>
      </c>
      <c r="Y18">
        <f t="shared" si="21"/>
        <v>0</v>
      </c>
      <c r="Z18">
        <f t="shared" si="21"/>
        <v>0</v>
      </c>
      <c r="AA18">
        <f t="shared" si="21"/>
        <v>0</v>
      </c>
      <c r="AB18">
        <f t="shared" si="21"/>
        <v>0</v>
      </c>
      <c r="AC18">
        <f t="shared" si="21"/>
        <v>0</v>
      </c>
      <c r="AD18">
        <f t="shared" si="21"/>
        <v>0</v>
      </c>
      <c r="AE18">
        <f t="shared" si="21"/>
        <v>0</v>
      </c>
      <c r="AF18">
        <f t="shared" si="21"/>
        <v>0</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0</v>
      </c>
      <c r="C20">
        <f t="shared" si="4"/>
        <v>0</v>
      </c>
      <c r="D20" s="170">
        <f t="shared" si="5"/>
        <v>0</v>
      </c>
      <c r="E20">
        <f t="shared" ref="E20:N20" si="24">SUM(E$5*SUMIFS(D$39:D$48,$B$39:$B$48,$A20),E$6*IF($B$2=TRUE,SUMIFS($B$147:$B$162,$A$147:$A$162,$A20),SUMIFS(F$125:F$140,$A$125:$A$140,$A20)))</f>
        <v>0</v>
      </c>
      <c r="F20">
        <f t="shared" si="24"/>
        <v>0</v>
      </c>
      <c r="G20">
        <f t="shared" si="24"/>
        <v>0</v>
      </c>
      <c r="H20">
        <f t="shared" si="24"/>
        <v>0</v>
      </c>
      <c r="I20">
        <f t="shared" si="24"/>
        <v>0</v>
      </c>
      <c r="J20">
        <f t="shared" si="24"/>
        <v>0</v>
      </c>
      <c r="K20">
        <f t="shared" si="24"/>
        <v>0</v>
      </c>
      <c r="L20">
        <f t="shared" si="24"/>
        <v>0</v>
      </c>
      <c r="M20">
        <f t="shared" si="24"/>
        <v>0</v>
      </c>
      <c r="N20">
        <f t="shared" si="24"/>
        <v>0</v>
      </c>
      <c r="O20">
        <f t="shared" ref="O20:AF20" si="25">SUM(O$5*SUMIFS(N$39:N$48,$B$39:$B$48,$A20),O$6*IF($B$2=TRUE,SUMIFS($B$147:$B$162,$A$147:$A$162,$A20),SUMIFS(P$125:P$140,$A$125:$A$140,$A20)))</f>
        <v>0</v>
      </c>
      <c r="P20">
        <f t="shared" si="25"/>
        <v>0</v>
      </c>
      <c r="Q20">
        <f t="shared" si="25"/>
        <v>0</v>
      </c>
      <c r="R20">
        <f t="shared" si="25"/>
        <v>0</v>
      </c>
      <c r="S20">
        <f t="shared" si="25"/>
        <v>0</v>
      </c>
      <c r="T20">
        <f t="shared" si="25"/>
        <v>0</v>
      </c>
      <c r="U20">
        <f t="shared" si="25"/>
        <v>0</v>
      </c>
      <c r="V20">
        <f t="shared" si="25"/>
        <v>0</v>
      </c>
      <c r="W20">
        <f t="shared" si="25"/>
        <v>0</v>
      </c>
      <c r="X20">
        <f t="shared" si="25"/>
        <v>0</v>
      </c>
      <c r="Y20">
        <f t="shared" si="25"/>
        <v>0</v>
      </c>
      <c r="Z20">
        <f t="shared" si="25"/>
        <v>0</v>
      </c>
      <c r="AA20">
        <f t="shared" si="25"/>
        <v>0</v>
      </c>
      <c r="AB20">
        <f t="shared" si="25"/>
        <v>0</v>
      </c>
      <c r="AC20">
        <f t="shared" si="25"/>
        <v>0</v>
      </c>
      <c r="AD20">
        <f t="shared" si="25"/>
        <v>0</v>
      </c>
      <c r="AE20">
        <f t="shared" si="25"/>
        <v>0</v>
      </c>
      <c r="AF20">
        <f t="shared" si="25"/>
        <v>0</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0</v>
      </c>
      <c r="F23">
        <f t="shared" si="30"/>
        <v>0</v>
      </c>
      <c r="G23">
        <f t="shared" si="30"/>
        <v>0</v>
      </c>
      <c r="H23">
        <f t="shared" si="30"/>
        <v>0</v>
      </c>
      <c r="I23">
        <f t="shared" si="30"/>
        <v>0</v>
      </c>
      <c r="J23">
        <f t="shared" si="30"/>
        <v>0</v>
      </c>
      <c r="K23">
        <f t="shared" si="30"/>
        <v>0</v>
      </c>
      <c r="L23">
        <f t="shared" si="30"/>
        <v>0</v>
      </c>
      <c r="M23">
        <f t="shared" si="30"/>
        <v>0</v>
      </c>
      <c r="N23">
        <f t="shared" si="30"/>
        <v>0</v>
      </c>
      <c r="O23">
        <f t="shared" ref="O23:AF23" si="31">SUM(O$5*SUMIFS(N$39:N$48,$B$39:$B$48,$A23),O$6*IF($B$2=TRUE,SUMIFS($B$147:$B$162,$A$147:$A$162,$A23),SUMIFS(P$125:P$140,$A$125:$A$140,$A23)))</f>
        <v>0</v>
      </c>
      <c r="P23">
        <f t="shared" si="31"/>
        <v>0</v>
      </c>
      <c r="Q23">
        <f t="shared" si="31"/>
        <v>0</v>
      </c>
      <c r="R23">
        <f t="shared" si="31"/>
        <v>0</v>
      </c>
      <c r="S23">
        <f t="shared" si="31"/>
        <v>0</v>
      </c>
      <c r="T23">
        <f t="shared" si="31"/>
        <v>0</v>
      </c>
      <c r="U23">
        <f t="shared" si="31"/>
        <v>0</v>
      </c>
      <c r="V23">
        <f t="shared" si="31"/>
        <v>0</v>
      </c>
      <c r="W23">
        <f t="shared" si="31"/>
        <v>0</v>
      </c>
      <c r="X23">
        <f t="shared" si="31"/>
        <v>0</v>
      </c>
      <c r="Y23">
        <f t="shared" si="31"/>
        <v>0</v>
      </c>
      <c r="Z23">
        <f t="shared" si="31"/>
        <v>0</v>
      </c>
      <c r="AA23">
        <f t="shared" si="31"/>
        <v>0</v>
      </c>
      <c r="AB23">
        <f t="shared" si="31"/>
        <v>0</v>
      </c>
      <c r="AC23">
        <f t="shared" si="31"/>
        <v>0</v>
      </c>
      <c r="AD23">
        <f t="shared" si="31"/>
        <v>0</v>
      </c>
      <c r="AE23">
        <f t="shared" si="31"/>
        <v>0</v>
      </c>
      <c r="AF23">
        <f t="shared" si="31"/>
        <v>0</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1.1492729347707643E-3</v>
      </c>
      <c r="D39">
        <f>SUMPRODUCT(P$57:P$106,$B$57:$B$106)</f>
        <v>1.1520256207227036E-3</v>
      </c>
      <c r="E39">
        <f>SUMPRODUCT(AB$57:AB$106,$B$57:$B$106)</f>
        <v>1.0808262597970569E-3</v>
      </c>
      <c r="F39">
        <f>SUMPRODUCT(AN$57:AN$106,$B$57:$B$106)</f>
        <v>9.6808233363379647E-4</v>
      </c>
      <c r="G39">
        <f>SUMPRODUCT(AZ$57:AZ$106,$B$57:$B$106)</f>
        <v>9.8461662407127101E-4</v>
      </c>
      <c r="H39">
        <f>SUMPRODUCT(BL$57:BL$106,$B$57:$B$106)</f>
        <v>9.8004069888736937E-4</v>
      </c>
      <c r="I39">
        <f>SUMPRODUCT(BX$57:BX$106,$B$57:$B$106)</f>
        <v>7.6233317464700836E-4</v>
      </c>
      <c r="J39">
        <f>SUMPRODUCT(CJ$57:CJ$106,$B$57:$B$106)</f>
        <v>7.0902895077808788E-4</v>
      </c>
      <c r="K39">
        <f>SUMPRODUCT(CV$57:CV$106,$B$57:$B$106)</f>
        <v>6.741155433915327E-4</v>
      </c>
      <c r="L39" s="156">
        <f>K39</f>
        <v>6.741155433915327E-4</v>
      </c>
      <c r="M39" s="156">
        <f t="shared" ref="M39:AE50" si="53">L39</f>
        <v>6.741155433915327E-4</v>
      </c>
      <c r="N39" s="156">
        <f t="shared" si="53"/>
        <v>6.741155433915327E-4</v>
      </c>
      <c r="O39" s="156">
        <f t="shared" si="53"/>
        <v>6.741155433915327E-4</v>
      </c>
      <c r="P39" s="156">
        <f t="shared" si="53"/>
        <v>6.741155433915327E-4</v>
      </c>
      <c r="Q39" s="156">
        <f t="shared" si="53"/>
        <v>6.741155433915327E-4</v>
      </c>
      <c r="R39" s="156">
        <f t="shared" si="53"/>
        <v>6.741155433915327E-4</v>
      </c>
      <c r="S39" s="156">
        <f t="shared" si="53"/>
        <v>6.741155433915327E-4</v>
      </c>
      <c r="T39" s="156">
        <f t="shared" si="53"/>
        <v>6.741155433915327E-4</v>
      </c>
      <c r="U39" s="156">
        <f t="shared" si="53"/>
        <v>6.741155433915327E-4</v>
      </c>
      <c r="V39" s="156">
        <f t="shared" si="53"/>
        <v>6.741155433915327E-4</v>
      </c>
      <c r="W39" s="156">
        <f t="shared" si="53"/>
        <v>6.741155433915327E-4</v>
      </c>
      <c r="X39" s="156">
        <f t="shared" si="53"/>
        <v>6.741155433915327E-4</v>
      </c>
      <c r="Y39" s="156">
        <f t="shared" si="53"/>
        <v>6.741155433915327E-4</v>
      </c>
      <c r="Z39" s="156">
        <f t="shared" si="53"/>
        <v>6.741155433915327E-4</v>
      </c>
      <c r="AA39" s="156">
        <f t="shared" si="53"/>
        <v>6.741155433915327E-4</v>
      </c>
      <c r="AB39" s="156">
        <f t="shared" si="53"/>
        <v>6.741155433915327E-4</v>
      </c>
      <c r="AC39" s="156">
        <f t="shared" si="53"/>
        <v>6.741155433915327E-4</v>
      </c>
      <c r="AD39" s="156">
        <f t="shared" si="53"/>
        <v>6.741155433915327E-4</v>
      </c>
      <c r="AE39" s="156">
        <f t="shared" si="53"/>
        <v>6.741155433915327E-4</v>
      </c>
    </row>
    <row r="40" spans="1:32">
      <c r="B40" s="2" t="s">
        <v>98</v>
      </c>
      <c r="C40">
        <f>SUMPRODUCT(E57:E106,$B$57:$B$106)</f>
        <v>0.3422100884141781</v>
      </c>
      <c r="D40">
        <f>SUMPRODUCT(Q$57:Q$106,$B$57:$B$106)</f>
        <v>0.24086787174111246</v>
      </c>
      <c r="E40">
        <f>SUMPRODUCT(AC$57:AC$106,$B$57:$B$106)</f>
        <v>0.20547678454482998</v>
      </c>
      <c r="F40">
        <f>SUMPRODUCT(AO$57:AO$106,$B$57:$B$106)</f>
        <v>0.18122452368444958</v>
      </c>
      <c r="G40">
        <f>SUMPRODUCT(BA$57:BA$106,$B$57:$B$106)</f>
        <v>0.13348396918113883</v>
      </c>
      <c r="H40">
        <f>SUMPRODUCT(BM$57:BM$106,$B$57:$B$106)</f>
        <v>9.5535509450323103E-2</v>
      </c>
      <c r="I40">
        <f>SUMPRODUCT(BY$57:BY$106,$B$57:$B$106)</f>
        <v>7.7728624585118117E-2</v>
      </c>
      <c r="J40">
        <f>SUMPRODUCT(CK$57:CK$106,$B$57:$B$106)</f>
        <v>6.6651237539376712E-2</v>
      </c>
      <c r="K40">
        <f>SUMPRODUCT(CW$57:CW$106,$B$57:$B$106)</f>
        <v>5.9791437306990422E-2</v>
      </c>
      <c r="L40" s="156">
        <f t="shared" ref="L40:AA50" si="54">K40</f>
        <v>5.9791437306990422E-2</v>
      </c>
      <c r="M40" s="156">
        <f t="shared" si="54"/>
        <v>5.9791437306990422E-2</v>
      </c>
      <c r="N40" s="156">
        <f t="shared" si="54"/>
        <v>5.9791437306990422E-2</v>
      </c>
      <c r="O40" s="156">
        <f t="shared" si="54"/>
        <v>5.9791437306990422E-2</v>
      </c>
      <c r="P40" s="156">
        <f t="shared" si="54"/>
        <v>5.9791437306990422E-2</v>
      </c>
      <c r="Q40" s="156">
        <f t="shared" si="54"/>
        <v>5.9791437306990422E-2</v>
      </c>
      <c r="R40" s="156">
        <f t="shared" si="54"/>
        <v>5.9791437306990422E-2</v>
      </c>
      <c r="S40" s="156">
        <f t="shared" si="54"/>
        <v>5.9791437306990422E-2</v>
      </c>
      <c r="T40" s="156">
        <f t="shared" si="54"/>
        <v>5.9791437306990422E-2</v>
      </c>
      <c r="U40" s="156">
        <f t="shared" si="54"/>
        <v>5.9791437306990422E-2</v>
      </c>
      <c r="V40" s="156">
        <f t="shared" si="54"/>
        <v>5.9791437306990422E-2</v>
      </c>
      <c r="W40" s="156">
        <f t="shared" si="54"/>
        <v>5.9791437306990422E-2</v>
      </c>
      <c r="X40" s="156">
        <f t="shared" si="54"/>
        <v>5.9791437306990422E-2</v>
      </c>
      <c r="Y40" s="156">
        <f t="shared" si="54"/>
        <v>5.9791437306990422E-2</v>
      </c>
      <c r="Z40" s="156">
        <f t="shared" si="54"/>
        <v>5.9791437306990422E-2</v>
      </c>
      <c r="AA40" s="156">
        <f t="shared" si="54"/>
        <v>5.9791437306990422E-2</v>
      </c>
      <c r="AB40" s="156">
        <f t="shared" si="53"/>
        <v>5.9791437306990422E-2</v>
      </c>
      <c r="AC40" s="156">
        <f t="shared" si="53"/>
        <v>5.9791437306990422E-2</v>
      </c>
      <c r="AD40" s="156">
        <f t="shared" si="53"/>
        <v>5.9791437306990422E-2</v>
      </c>
      <c r="AE40" s="156">
        <f t="shared" si="53"/>
        <v>5.9791437306990422E-2</v>
      </c>
    </row>
    <row r="41" spans="1:32">
      <c r="B41" s="2" t="s">
        <v>105</v>
      </c>
      <c r="C41">
        <f>SUMPRODUCT(F57:F106,$B$57:$B$106)</f>
        <v>0</v>
      </c>
      <c r="D41">
        <f>SUMPRODUCT(R$57:R$106,$B$57:$B$106)</f>
        <v>0</v>
      </c>
      <c r="E41">
        <f>SUMPRODUCT(AD$57:AD$106,$B$57:$B$106)</f>
        <v>0</v>
      </c>
      <c r="F41">
        <f>SUMPRODUCT(AP$57:AP$106,$B$57:$B$106)</f>
        <v>0</v>
      </c>
      <c r="G41">
        <f>SUMPRODUCT(BB$57:BB$106,$B$57:$B$106)</f>
        <v>0</v>
      </c>
      <c r="H41">
        <f>SUMPRODUCT(BN$57:BN$106,$B$57:$B$106)</f>
        <v>0</v>
      </c>
      <c r="I41">
        <f>SUMPRODUCT(BZ$57:BZ$106,$B$57:$B$106)</f>
        <v>0</v>
      </c>
      <c r="J41">
        <f>SUMPRODUCT(CL$57:CL$106,$B$57:$B$106)</f>
        <v>0</v>
      </c>
      <c r="K41">
        <f>SUMPRODUCT(CX$57:CX$106,$B$57:$B$106)</f>
        <v>0</v>
      </c>
      <c r="L41" s="156">
        <f t="shared" si="54"/>
        <v>0</v>
      </c>
      <c r="M41" s="156">
        <f t="shared" si="53"/>
        <v>0</v>
      </c>
      <c r="N41" s="156">
        <f t="shared" si="53"/>
        <v>0</v>
      </c>
      <c r="O41" s="156">
        <f t="shared" si="53"/>
        <v>0</v>
      </c>
      <c r="P41" s="156">
        <f t="shared" si="53"/>
        <v>0</v>
      </c>
      <c r="Q41" s="156">
        <f t="shared" si="53"/>
        <v>0</v>
      </c>
      <c r="R41" s="156">
        <f t="shared" si="53"/>
        <v>0</v>
      </c>
      <c r="S41" s="156">
        <f t="shared" si="53"/>
        <v>0</v>
      </c>
      <c r="T41" s="156">
        <f t="shared" si="53"/>
        <v>0</v>
      </c>
      <c r="U41" s="156">
        <f t="shared" si="53"/>
        <v>0</v>
      </c>
      <c r="V41" s="156">
        <f t="shared" si="53"/>
        <v>0</v>
      </c>
      <c r="W41" s="156">
        <f t="shared" si="53"/>
        <v>0</v>
      </c>
      <c r="X41" s="156">
        <f t="shared" si="53"/>
        <v>0</v>
      </c>
      <c r="Y41" s="156">
        <f t="shared" si="53"/>
        <v>0</v>
      </c>
      <c r="Z41" s="156">
        <f t="shared" si="53"/>
        <v>0</v>
      </c>
      <c r="AA41" s="156">
        <f t="shared" si="53"/>
        <v>0</v>
      </c>
      <c r="AB41" s="156">
        <f t="shared" si="53"/>
        <v>0</v>
      </c>
      <c r="AC41" s="156">
        <f t="shared" si="53"/>
        <v>0</v>
      </c>
      <c r="AD41" s="156">
        <f t="shared" si="53"/>
        <v>0</v>
      </c>
      <c r="AE41" s="156">
        <f t="shared" si="53"/>
        <v>0</v>
      </c>
    </row>
    <row r="42" spans="1:32">
      <c r="B42" s="2" t="s">
        <v>101</v>
      </c>
      <c r="C42">
        <f>SUMPRODUCT(G57:G106,$B$57:$B$106)</f>
        <v>2.4403107581676797E-2</v>
      </c>
      <c r="D42">
        <f>SUMPRODUCT(S$57:S$106,$B$57:$B$106)</f>
        <v>3.1447547923839463E-2</v>
      </c>
      <c r="E42">
        <f>SUMPRODUCT(AE$57:AE$106,$B$57:$B$106)</f>
        <v>3.2164189657819788E-2</v>
      </c>
      <c r="F42">
        <f>SUMPRODUCT(AQ$57:AQ$106,$B$57:$B$106)</f>
        <v>3.2200866557708124E-2</v>
      </c>
      <c r="G42">
        <f>SUMPRODUCT(BC$57:BC$106,$B$57:$B$106)</f>
        <v>3.4082869828937934E-2</v>
      </c>
      <c r="H42">
        <f>SUMPRODUCT(BO$57:BO$106,$B$57:$B$106)</f>
        <v>3.3456534249246918E-2</v>
      </c>
      <c r="I42">
        <f>SUMPRODUCT(CA$57:CA$106,$B$57:$B$106)</f>
        <v>3.8454875670427449E-2</v>
      </c>
      <c r="J42">
        <f>SUMPRODUCT(CM$57:CM$106,$B$57:$B$106)</f>
        <v>3.8230769349493765E-2</v>
      </c>
      <c r="K42">
        <f>SUMPRODUCT(CY$57:CY$106,$B$57:$B$106)</f>
        <v>3.8296992029210046E-2</v>
      </c>
      <c r="L42" s="156">
        <f t="shared" si="54"/>
        <v>3.8296992029210046E-2</v>
      </c>
      <c r="M42" s="156">
        <f t="shared" si="53"/>
        <v>3.8296992029210046E-2</v>
      </c>
      <c r="N42" s="156">
        <f t="shared" si="53"/>
        <v>3.8296992029210046E-2</v>
      </c>
      <c r="O42" s="156">
        <f t="shared" si="53"/>
        <v>3.8296992029210046E-2</v>
      </c>
      <c r="P42" s="156">
        <f t="shared" si="53"/>
        <v>3.8296992029210046E-2</v>
      </c>
      <c r="Q42" s="156">
        <f t="shared" si="53"/>
        <v>3.8296992029210046E-2</v>
      </c>
      <c r="R42" s="156">
        <f t="shared" si="53"/>
        <v>3.8296992029210046E-2</v>
      </c>
      <c r="S42" s="156">
        <f t="shared" si="53"/>
        <v>3.8296992029210046E-2</v>
      </c>
      <c r="T42" s="156">
        <f t="shared" si="53"/>
        <v>3.8296992029210046E-2</v>
      </c>
      <c r="U42" s="156">
        <f t="shared" si="53"/>
        <v>3.8296992029210046E-2</v>
      </c>
      <c r="V42" s="156">
        <f t="shared" si="53"/>
        <v>3.8296992029210046E-2</v>
      </c>
      <c r="W42" s="156">
        <f t="shared" si="53"/>
        <v>3.8296992029210046E-2</v>
      </c>
      <c r="X42" s="156">
        <f t="shared" si="53"/>
        <v>3.8296992029210046E-2</v>
      </c>
      <c r="Y42" s="156">
        <f t="shared" si="53"/>
        <v>3.8296992029210046E-2</v>
      </c>
      <c r="Z42" s="156">
        <f t="shared" si="53"/>
        <v>3.8296992029210046E-2</v>
      </c>
      <c r="AA42" s="156">
        <f t="shared" si="53"/>
        <v>3.8296992029210046E-2</v>
      </c>
      <c r="AB42" s="156">
        <f t="shared" si="53"/>
        <v>3.8296992029210046E-2</v>
      </c>
      <c r="AC42" s="156">
        <f t="shared" si="53"/>
        <v>3.8296992029210046E-2</v>
      </c>
      <c r="AD42" s="156">
        <f t="shared" si="53"/>
        <v>3.8296992029210046E-2</v>
      </c>
      <c r="AE42" s="156">
        <f t="shared" si="53"/>
        <v>3.8296992029210046E-2</v>
      </c>
    </row>
    <row r="43" spans="1:32">
      <c r="B43" s="2" t="s">
        <v>346</v>
      </c>
      <c r="C43">
        <f>SUMPRODUCT(H57:H106,$B$57:$B$106)</f>
        <v>0.26081897148903654</v>
      </c>
      <c r="D43">
        <f>SUMPRODUCT(T$57:T$106,$B$57:$B$106)</f>
        <v>0.29455376952283174</v>
      </c>
      <c r="E43">
        <f>SUMPRODUCT(AF$57:AF$106,$B$57:$B$106)</f>
        <v>0.30030564125474885</v>
      </c>
      <c r="F43">
        <f>SUMPRODUCT(AR$57:AR$106,$B$57:$B$106)</f>
        <v>0.26084575393664211</v>
      </c>
      <c r="G43">
        <f>SUMPRODUCT(BD$57:BD$106,$B$57:$B$106)</f>
        <v>0.23252789313576749</v>
      </c>
      <c r="H43">
        <f>SUMPRODUCT(BP$57:BP$106,$B$57:$B$106)</f>
        <v>0.16119309590521322</v>
      </c>
      <c r="I43">
        <f>SUMPRODUCT(CB$57:CB$106,$B$57:$B$106)</f>
        <v>8.5686187133093991E-2</v>
      </c>
      <c r="J43">
        <f>SUMPRODUCT(CN$57:CN$106,$B$57:$B$106)</f>
        <v>5.4240456002229175E-2</v>
      </c>
      <c r="K43">
        <f>SUMPRODUCT(CZ$57:CZ$106,$B$57:$B$106)</f>
        <v>3.915332720704448E-2</v>
      </c>
      <c r="L43" s="156">
        <f t="shared" si="54"/>
        <v>3.915332720704448E-2</v>
      </c>
      <c r="M43" s="156">
        <f t="shared" si="53"/>
        <v>3.915332720704448E-2</v>
      </c>
      <c r="N43" s="156">
        <f t="shared" si="53"/>
        <v>3.915332720704448E-2</v>
      </c>
      <c r="O43" s="156">
        <f t="shared" si="53"/>
        <v>3.915332720704448E-2</v>
      </c>
      <c r="P43" s="156">
        <f t="shared" si="53"/>
        <v>3.915332720704448E-2</v>
      </c>
      <c r="Q43" s="156">
        <f t="shared" si="53"/>
        <v>3.915332720704448E-2</v>
      </c>
      <c r="R43" s="156">
        <f t="shared" si="53"/>
        <v>3.915332720704448E-2</v>
      </c>
      <c r="S43" s="156">
        <f t="shared" si="53"/>
        <v>3.915332720704448E-2</v>
      </c>
      <c r="T43" s="156">
        <f t="shared" si="53"/>
        <v>3.915332720704448E-2</v>
      </c>
      <c r="U43" s="156">
        <f t="shared" si="53"/>
        <v>3.915332720704448E-2</v>
      </c>
      <c r="V43" s="156">
        <f t="shared" si="53"/>
        <v>3.915332720704448E-2</v>
      </c>
      <c r="W43" s="156">
        <f t="shared" si="53"/>
        <v>3.915332720704448E-2</v>
      </c>
      <c r="X43" s="156">
        <f t="shared" si="53"/>
        <v>3.915332720704448E-2</v>
      </c>
      <c r="Y43" s="156">
        <f t="shared" si="53"/>
        <v>3.915332720704448E-2</v>
      </c>
      <c r="Z43" s="156">
        <f t="shared" si="53"/>
        <v>3.915332720704448E-2</v>
      </c>
      <c r="AA43" s="156">
        <f t="shared" si="53"/>
        <v>3.915332720704448E-2</v>
      </c>
      <c r="AB43" s="156">
        <f t="shared" si="53"/>
        <v>3.915332720704448E-2</v>
      </c>
      <c r="AC43" s="156">
        <f t="shared" si="53"/>
        <v>3.915332720704448E-2</v>
      </c>
      <c r="AD43" s="156">
        <f t="shared" si="53"/>
        <v>3.915332720704448E-2</v>
      </c>
      <c r="AE43" s="156">
        <f t="shared" si="53"/>
        <v>3.915332720704448E-2</v>
      </c>
    </row>
    <row r="44" spans="1:32">
      <c r="B44" s="2" t="s">
        <v>99</v>
      </c>
      <c r="C44">
        <f>SUMPRODUCT(I57:I106,$B$57:$B$106)</f>
        <v>0.16512556237265211</v>
      </c>
      <c r="D44">
        <f>SUMPRODUCT(U$57:U$106,$B$57:$B$106)</f>
        <v>0.1993065699779496</v>
      </c>
      <c r="E44">
        <f>SUMPRODUCT(AG$57:AG$106,$B$57:$B$106)</f>
        <v>0.20318364354483978</v>
      </c>
      <c r="F44">
        <f>SUMPRODUCT(AS$57:AS$106,$B$57:$B$106)</f>
        <v>0.20235594983883665</v>
      </c>
      <c r="G44">
        <f>SUMPRODUCT(BE$57:BE$106,$B$57:$B$106)</f>
        <v>0.21046855277908583</v>
      </c>
      <c r="H44">
        <f>SUMPRODUCT(BQ$57:BQ$106,$B$57:$B$106)</f>
        <v>0.2059848971340833</v>
      </c>
      <c r="I44">
        <f>SUMPRODUCT(CC$57:CC$106,$B$57:$B$106)</f>
        <v>0.2197111732298733</v>
      </c>
      <c r="J44">
        <f>SUMPRODUCT(CO$57:CO$106,$B$57:$B$106)</f>
        <v>0.21138623686266267</v>
      </c>
      <c r="K44">
        <f>SUMPRODUCT(DA$57:DA$106,$B$57:$B$106)</f>
        <v>0.20917050970783219</v>
      </c>
      <c r="L44" s="156">
        <f t="shared" si="54"/>
        <v>0.20917050970783219</v>
      </c>
      <c r="M44" s="156">
        <f t="shared" si="53"/>
        <v>0.20917050970783219</v>
      </c>
      <c r="N44" s="156">
        <f t="shared" si="53"/>
        <v>0.20917050970783219</v>
      </c>
      <c r="O44" s="156">
        <f t="shared" si="53"/>
        <v>0.20917050970783219</v>
      </c>
      <c r="P44" s="156">
        <f t="shared" si="53"/>
        <v>0.20917050970783219</v>
      </c>
      <c r="Q44" s="156">
        <f t="shared" si="53"/>
        <v>0.20917050970783219</v>
      </c>
      <c r="R44" s="156">
        <f t="shared" si="53"/>
        <v>0.20917050970783219</v>
      </c>
      <c r="S44" s="156">
        <f t="shared" si="53"/>
        <v>0.20917050970783219</v>
      </c>
      <c r="T44" s="156">
        <f t="shared" si="53"/>
        <v>0.20917050970783219</v>
      </c>
      <c r="U44" s="156">
        <f t="shared" si="53"/>
        <v>0.20917050970783219</v>
      </c>
      <c r="V44" s="156">
        <f t="shared" si="53"/>
        <v>0.20917050970783219</v>
      </c>
      <c r="W44" s="156">
        <f t="shared" si="53"/>
        <v>0.20917050970783219</v>
      </c>
      <c r="X44" s="156">
        <f t="shared" si="53"/>
        <v>0.20917050970783219</v>
      </c>
      <c r="Y44" s="156">
        <f t="shared" si="53"/>
        <v>0.20917050970783219</v>
      </c>
      <c r="Z44" s="156">
        <f t="shared" si="53"/>
        <v>0.20917050970783219</v>
      </c>
      <c r="AA44" s="156">
        <f t="shared" si="53"/>
        <v>0.20917050970783219</v>
      </c>
      <c r="AB44" s="156">
        <f t="shared" si="53"/>
        <v>0.20917050970783219</v>
      </c>
      <c r="AC44" s="156">
        <f t="shared" si="53"/>
        <v>0.20917050970783219</v>
      </c>
      <c r="AD44" s="156">
        <f t="shared" si="53"/>
        <v>0.20917050970783219</v>
      </c>
      <c r="AE44" s="156">
        <f t="shared" si="53"/>
        <v>0.20917050970783219</v>
      </c>
    </row>
    <row r="45" spans="1:32">
      <c r="B45" s="2" t="s">
        <v>109</v>
      </c>
      <c r="C45">
        <f>SUMPRODUCT(J57:J106,$B$57:$B$106)</f>
        <v>0</v>
      </c>
      <c r="D45">
        <f>SUMPRODUCT(V$57:V$106,$B$57:$B$106)</f>
        <v>0</v>
      </c>
      <c r="E45">
        <f>SUMPRODUCT(AH$57:AH$106,$B$57:$B$106)</f>
        <v>0</v>
      </c>
      <c r="F45">
        <f>SUMPRODUCT(AT$57:AT$106,$B$57:$B$106)</f>
        <v>0</v>
      </c>
      <c r="G45">
        <f>SUMPRODUCT(BF$57:BF$106,$B$57:$B$106)</f>
        <v>0</v>
      </c>
      <c r="H45">
        <f>SUMPRODUCT(BR$57:BR$106,$B$57:$B$106)</f>
        <v>0</v>
      </c>
      <c r="I45">
        <f>SUMPRODUCT(CD$57:CD$106,$B$57:$B$106)</f>
        <v>0</v>
      </c>
      <c r="J45">
        <f>SUMPRODUCT(CP$57:CP$106,$B$57:$B$106)</f>
        <v>0</v>
      </c>
      <c r="K45">
        <f>SUMPRODUCT(DB$57:DB$106,$B$57:$B$106)</f>
        <v>0</v>
      </c>
      <c r="L45" s="156">
        <f t="shared" si="54"/>
        <v>0</v>
      </c>
      <c r="M45" s="156">
        <f t="shared" si="53"/>
        <v>0</v>
      </c>
      <c r="N45" s="156">
        <f t="shared" si="53"/>
        <v>0</v>
      </c>
      <c r="O45" s="156">
        <f t="shared" si="53"/>
        <v>0</v>
      </c>
      <c r="P45" s="156">
        <f t="shared" si="53"/>
        <v>0</v>
      </c>
      <c r="Q45" s="156">
        <f t="shared" si="53"/>
        <v>0</v>
      </c>
      <c r="R45" s="156">
        <f t="shared" si="53"/>
        <v>0</v>
      </c>
      <c r="S45" s="156">
        <f t="shared" si="53"/>
        <v>0</v>
      </c>
      <c r="T45" s="156">
        <f t="shared" si="53"/>
        <v>0</v>
      </c>
      <c r="U45" s="156">
        <f t="shared" si="53"/>
        <v>0</v>
      </c>
      <c r="V45" s="156">
        <f t="shared" si="53"/>
        <v>0</v>
      </c>
      <c r="W45" s="156">
        <f t="shared" si="53"/>
        <v>0</v>
      </c>
      <c r="X45" s="156">
        <f t="shared" si="53"/>
        <v>0</v>
      </c>
      <c r="Y45" s="156">
        <f t="shared" si="53"/>
        <v>0</v>
      </c>
      <c r="Z45" s="156">
        <f t="shared" si="53"/>
        <v>0</v>
      </c>
      <c r="AA45" s="156">
        <f t="shared" si="53"/>
        <v>0</v>
      </c>
      <c r="AB45" s="156">
        <f t="shared" si="53"/>
        <v>0</v>
      </c>
      <c r="AC45" s="156">
        <f t="shared" si="53"/>
        <v>0</v>
      </c>
      <c r="AD45" s="156">
        <f t="shared" si="53"/>
        <v>0</v>
      </c>
      <c r="AE45" s="156">
        <f t="shared" si="53"/>
        <v>0</v>
      </c>
    </row>
    <row r="46" spans="1:32">
      <c r="B46" s="2" t="s">
        <v>106</v>
      </c>
      <c r="C46">
        <f>SUMPRODUCT(K57:K106,$B$57:$B$106)</f>
        <v>8.5548979539169304E-3</v>
      </c>
      <c r="D46">
        <f>SUMPRODUCT(W$57:W$106,$B$57:$B$106)</f>
        <v>1.0082817487514063E-2</v>
      </c>
      <c r="E46">
        <f>SUMPRODUCT(AI$57:AI$106,$B$57:$B$106)</f>
        <v>8.3456307037231767E-3</v>
      </c>
      <c r="F46">
        <f>SUMPRODUCT(AU$57:AU$106,$B$57:$B$106)</f>
        <v>5.8194024261459688E-3</v>
      </c>
      <c r="G46">
        <f>SUMPRODUCT(BG$57:BG$106,$B$57:$B$106)</f>
        <v>5.2456339820504015E-3</v>
      </c>
      <c r="H46">
        <f>SUMPRODUCT(BS$57:BS$106,$B$57:$B$106)</f>
        <v>4.8416317523679846E-3</v>
      </c>
      <c r="I46">
        <f>SUMPRODUCT(CE$57:CE$106,$B$57:$B$106)</f>
        <v>4.1976953867131194E-3</v>
      </c>
      <c r="J46">
        <f>SUMPRODUCT(CQ$57:CQ$106,$B$57:$B$106)</f>
        <v>4.4010507769024921E-3</v>
      </c>
      <c r="K46">
        <f>SUMPRODUCT(DC$57:DC$106,$B$57:$B$106)</f>
        <v>4.2879470701426697E-3</v>
      </c>
      <c r="L46" s="156">
        <f t="shared" si="54"/>
        <v>4.2879470701426697E-3</v>
      </c>
      <c r="M46" s="156">
        <f t="shared" si="53"/>
        <v>4.2879470701426697E-3</v>
      </c>
      <c r="N46" s="156">
        <f t="shared" si="53"/>
        <v>4.2879470701426697E-3</v>
      </c>
      <c r="O46" s="156">
        <f t="shared" si="53"/>
        <v>4.2879470701426697E-3</v>
      </c>
      <c r="P46" s="156">
        <f t="shared" si="53"/>
        <v>4.2879470701426697E-3</v>
      </c>
      <c r="Q46" s="156">
        <f t="shared" si="53"/>
        <v>4.2879470701426697E-3</v>
      </c>
      <c r="R46" s="156">
        <f t="shared" si="53"/>
        <v>4.2879470701426697E-3</v>
      </c>
      <c r="S46" s="156">
        <f t="shared" si="53"/>
        <v>4.2879470701426697E-3</v>
      </c>
      <c r="T46" s="156">
        <f t="shared" si="53"/>
        <v>4.2879470701426697E-3</v>
      </c>
      <c r="U46" s="156">
        <f t="shared" si="53"/>
        <v>4.2879470701426697E-3</v>
      </c>
      <c r="V46" s="156">
        <f t="shared" si="53"/>
        <v>4.2879470701426697E-3</v>
      </c>
      <c r="W46" s="156">
        <f t="shared" si="53"/>
        <v>4.2879470701426697E-3</v>
      </c>
      <c r="X46" s="156">
        <f t="shared" si="53"/>
        <v>4.2879470701426697E-3</v>
      </c>
      <c r="Y46" s="156">
        <f t="shared" si="53"/>
        <v>4.2879470701426697E-3</v>
      </c>
      <c r="Z46" s="156">
        <f t="shared" si="53"/>
        <v>4.2879470701426697E-3</v>
      </c>
      <c r="AA46" s="156">
        <f t="shared" si="53"/>
        <v>4.2879470701426697E-3</v>
      </c>
      <c r="AB46" s="156">
        <f t="shared" si="53"/>
        <v>4.2879470701426697E-3</v>
      </c>
      <c r="AC46" s="156">
        <f t="shared" si="53"/>
        <v>4.2879470701426697E-3</v>
      </c>
      <c r="AD46" s="156">
        <f t="shared" si="53"/>
        <v>4.2879470701426697E-3</v>
      </c>
      <c r="AE46" s="156">
        <f t="shared" si="53"/>
        <v>4.2879470701426697E-3</v>
      </c>
    </row>
    <row r="47" spans="1:32">
      <c r="B47" s="2" t="s">
        <v>100</v>
      </c>
      <c r="C47">
        <f>SUMPRODUCT(L57:L106,$B$57:$B$106)</f>
        <v>0.16126011399591783</v>
      </c>
      <c r="D47">
        <f>SUMPRODUCT(X$57:X$106,$B$57:$B$106)</f>
        <v>0.17039477500073691</v>
      </c>
      <c r="E47">
        <f>SUMPRODUCT(AJ$57:AJ$106,$B$57:$B$106)</f>
        <v>0.1717218227795467</v>
      </c>
      <c r="F47">
        <f>SUMPRODUCT(AV$57:AV$106,$B$57:$B$106)</f>
        <v>0.18655388920881841</v>
      </c>
      <c r="G47">
        <f>SUMPRODUCT(BH$57:BH$106,$B$57:$B$106)</f>
        <v>0.21849099177349651</v>
      </c>
      <c r="H47">
        <f>SUMPRODUCT(BT$57:BT$106,$B$57:$B$106)</f>
        <v>0.25875453211981703</v>
      </c>
      <c r="I47">
        <f>SUMPRODUCT(CF$57:CF$106,$B$57:$B$106)</f>
        <v>0.26177561533901278</v>
      </c>
      <c r="J47">
        <f>SUMPRODUCT(CR$57:CR$106,$B$57:$B$106)</f>
        <v>0.27019679300278787</v>
      </c>
      <c r="K47">
        <f>SUMPRODUCT(DD$57:DD$106,$B$57:$B$106)</f>
        <v>0.27615720021596701</v>
      </c>
      <c r="L47" s="156">
        <f t="shared" si="54"/>
        <v>0.27615720021596701</v>
      </c>
      <c r="M47" s="156">
        <f t="shared" si="53"/>
        <v>0.27615720021596701</v>
      </c>
      <c r="N47" s="156">
        <f t="shared" si="53"/>
        <v>0.27615720021596701</v>
      </c>
      <c r="O47" s="156">
        <f t="shared" si="53"/>
        <v>0.27615720021596701</v>
      </c>
      <c r="P47" s="156">
        <f t="shared" si="53"/>
        <v>0.27615720021596701</v>
      </c>
      <c r="Q47" s="156">
        <f t="shared" si="53"/>
        <v>0.27615720021596701</v>
      </c>
      <c r="R47" s="156">
        <f t="shared" si="53"/>
        <v>0.27615720021596701</v>
      </c>
      <c r="S47" s="156">
        <f t="shared" si="53"/>
        <v>0.27615720021596701</v>
      </c>
      <c r="T47" s="156">
        <f t="shared" si="53"/>
        <v>0.27615720021596701</v>
      </c>
      <c r="U47" s="156">
        <f t="shared" si="53"/>
        <v>0.27615720021596701</v>
      </c>
      <c r="V47" s="156">
        <f t="shared" si="53"/>
        <v>0.27615720021596701</v>
      </c>
      <c r="W47" s="156">
        <f t="shared" si="53"/>
        <v>0.27615720021596701</v>
      </c>
      <c r="X47" s="156">
        <f t="shared" si="53"/>
        <v>0.27615720021596701</v>
      </c>
      <c r="Y47" s="156">
        <f t="shared" si="53"/>
        <v>0.27615720021596701</v>
      </c>
      <c r="Z47" s="156">
        <f t="shared" si="53"/>
        <v>0.27615720021596701</v>
      </c>
      <c r="AA47" s="156">
        <f t="shared" si="53"/>
        <v>0.27615720021596701</v>
      </c>
      <c r="AB47" s="156">
        <f t="shared" si="53"/>
        <v>0.27615720021596701</v>
      </c>
      <c r="AC47" s="156">
        <f t="shared" si="53"/>
        <v>0.27615720021596701</v>
      </c>
      <c r="AD47" s="156">
        <f t="shared" si="53"/>
        <v>0.27615720021596701</v>
      </c>
      <c r="AE47" s="156">
        <f t="shared" si="53"/>
        <v>0.27615720021596701</v>
      </c>
    </row>
    <row r="48" spans="1:32">
      <c r="B48" s="2" t="s">
        <v>102</v>
      </c>
      <c r="C48">
        <f>SUMPRODUCT(N57:N106,$B$57:$B$106)</f>
        <v>3.6477985257850912E-2</v>
      </c>
      <c r="D48">
        <f>SUMPRODUCT(Z$57:Z$106,$B$57:$B$106)</f>
        <v>5.2194622725293127E-2</v>
      </c>
      <c r="E48">
        <f>SUMPRODUCT(AL$57:AL$106,$B$57:$B$106)</f>
        <v>7.7721461254694618E-2</v>
      </c>
      <c r="F48">
        <f>SUMPRODUCT(AX$57:AX$106,$B$57:$B$106)</f>
        <v>0.13003153201376538</v>
      </c>
      <c r="G48">
        <f>SUMPRODUCT(BJ$57:BJ$106,$B$57:$B$106)</f>
        <v>0.16471547269545173</v>
      </c>
      <c r="H48">
        <f>SUMPRODUCT(BV$57:BV$106,$B$57:$B$106)</f>
        <v>0.23925375869006099</v>
      </c>
      <c r="I48">
        <f>SUMPRODUCT(CH$57:CH$106,$B$57:$B$106)</f>
        <v>0.31168349548111418</v>
      </c>
      <c r="J48">
        <f>SUMPRODUCT(CT$57:CT$106,$B$57:$B$106)</f>
        <v>0.35418442751576917</v>
      </c>
      <c r="K48">
        <f>SUMPRODUCT(DF$57:DF$106,$B$57:$B$106)</f>
        <v>0.3724684709194217</v>
      </c>
      <c r="L48" s="156">
        <f t="shared" si="54"/>
        <v>0.3724684709194217</v>
      </c>
      <c r="M48" s="156">
        <f t="shared" si="53"/>
        <v>0.3724684709194217</v>
      </c>
      <c r="N48" s="156">
        <f t="shared" si="53"/>
        <v>0.3724684709194217</v>
      </c>
      <c r="O48" s="156">
        <f t="shared" si="53"/>
        <v>0.3724684709194217</v>
      </c>
      <c r="P48" s="156">
        <f t="shared" si="53"/>
        <v>0.3724684709194217</v>
      </c>
      <c r="Q48" s="156">
        <f t="shared" si="53"/>
        <v>0.3724684709194217</v>
      </c>
      <c r="R48" s="156">
        <f t="shared" si="53"/>
        <v>0.3724684709194217</v>
      </c>
      <c r="S48" s="156">
        <f t="shared" si="53"/>
        <v>0.3724684709194217</v>
      </c>
      <c r="T48" s="156">
        <f t="shared" si="53"/>
        <v>0.3724684709194217</v>
      </c>
      <c r="U48" s="156">
        <f t="shared" si="53"/>
        <v>0.3724684709194217</v>
      </c>
      <c r="V48" s="156">
        <f t="shared" si="53"/>
        <v>0.3724684709194217</v>
      </c>
      <c r="W48" s="156">
        <f t="shared" si="53"/>
        <v>0.3724684709194217</v>
      </c>
      <c r="X48" s="156">
        <f t="shared" si="53"/>
        <v>0.3724684709194217</v>
      </c>
      <c r="Y48" s="156">
        <f t="shared" si="53"/>
        <v>0.3724684709194217</v>
      </c>
      <c r="Z48" s="156">
        <f t="shared" si="53"/>
        <v>0.3724684709194217</v>
      </c>
      <c r="AA48" s="156">
        <f t="shared" si="53"/>
        <v>0.3724684709194217</v>
      </c>
      <c r="AB48" s="156">
        <f t="shared" si="53"/>
        <v>0.3724684709194217</v>
      </c>
      <c r="AC48" s="156">
        <f t="shared" si="53"/>
        <v>0.3724684709194217</v>
      </c>
      <c r="AD48" s="156">
        <f t="shared" si="53"/>
        <v>0.3724684709194217</v>
      </c>
      <c r="AE48" s="156">
        <f t="shared" si="53"/>
        <v>0.3724684709194217</v>
      </c>
    </row>
    <row r="49" spans="1:110">
      <c r="B49" s="1"/>
    </row>
    <row r="50" spans="1:110">
      <c r="B50" s="1"/>
      <c r="C50" s="160">
        <f>SUM(C39:C48)</f>
        <v>1</v>
      </c>
      <c r="D50" s="160">
        <f>SUM(D39:D48)</f>
        <v>1.0000000000000002</v>
      </c>
      <c r="E50" s="160">
        <f>SUM(E39:E48)</f>
        <v>0.99999999999999989</v>
      </c>
      <c r="F50" s="160">
        <f>SUM(F39:F48)</f>
        <v>1</v>
      </c>
      <c r="G50" s="160">
        <f t="shared" ref="G50:K50" si="55">SUM(G39:G48)</f>
        <v>0.99999999999999989</v>
      </c>
      <c r="H50" s="160">
        <f t="shared" si="55"/>
        <v>1</v>
      </c>
      <c r="I50" s="160">
        <f t="shared" si="55"/>
        <v>0.99999999999999989</v>
      </c>
      <c r="J50" s="160">
        <f t="shared" si="55"/>
        <v>0.99999999999999989</v>
      </c>
      <c r="K50" s="160">
        <f t="shared" si="55"/>
        <v>1</v>
      </c>
      <c r="L50" s="160">
        <f t="shared" si="54"/>
        <v>1</v>
      </c>
      <c r="M50" s="160">
        <f t="shared" si="53"/>
        <v>1</v>
      </c>
      <c r="N50" s="160">
        <f t="shared" si="53"/>
        <v>1</v>
      </c>
      <c r="O50" s="160">
        <f t="shared" si="53"/>
        <v>1</v>
      </c>
      <c r="P50" s="160">
        <f t="shared" si="53"/>
        <v>1</v>
      </c>
      <c r="Q50" s="160">
        <f t="shared" si="53"/>
        <v>1</v>
      </c>
      <c r="R50" s="160">
        <f t="shared" si="53"/>
        <v>1</v>
      </c>
      <c r="S50" s="160">
        <f t="shared" si="53"/>
        <v>1</v>
      </c>
      <c r="T50" s="160">
        <f t="shared" si="53"/>
        <v>1</v>
      </c>
      <c r="U50" s="160">
        <f t="shared" si="53"/>
        <v>1</v>
      </c>
      <c r="V50" s="160">
        <f t="shared" si="53"/>
        <v>1</v>
      </c>
      <c r="W50" s="160">
        <f t="shared" si="53"/>
        <v>1</v>
      </c>
      <c r="X50" s="160">
        <f t="shared" si="53"/>
        <v>1</v>
      </c>
      <c r="Y50" s="160">
        <f t="shared" si="53"/>
        <v>1</v>
      </c>
      <c r="Z50" s="160">
        <f t="shared" si="53"/>
        <v>1</v>
      </c>
      <c r="AA50" s="160">
        <f t="shared" si="53"/>
        <v>1</v>
      </c>
      <c r="AB50" s="160">
        <f t="shared" si="53"/>
        <v>1</v>
      </c>
      <c r="AC50" s="160">
        <f t="shared" si="53"/>
        <v>1</v>
      </c>
      <c r="AD50" s="160">
        <f t="shared" si="53"/>
        <v>1</v>
      </c>
      <c r="AE50" s="160">
        <f t="shared" si="53"/>
        <v>1</v>
      </c>
    </row>
    <row r="54" spans="1:110" s="166" customFormat="1">
      <c r="A54" s="165" t="s">
        <v>907</v>
      </c>
    </row>
    <row r="55" spans="1:110" ht="29.5">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0.48506281404091639</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3.8059213736856133E-2</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4.0729897543404234E-3</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0.47280498246788705</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B4" sqref="B4"/>
    </sheetView>
  </sheetViews>
  <sheetFormatPr defaultColWidth="9.1328125" defaultRowHeight="14.25"/>
  <cols>
    <col min="1" max="1" width="20.86328125" style="92" bestFit="1" customWidth="1"/>
    <col min="2" max="2" width="23.54296875" style="92" bestFit="1" customWidth="1"/>
    <col min="3" max="16384" width="9.1328125" style="92"/>
  </cols>
  <sheetData>
    <row r="1" spans="1:34" ht="29.5">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4.75">
      <c r="A2" s="100" t="s">
        <v>426</v>
      </c>
      <c r="B2" s="91" t="s">
        <v>29</v>
      </c>
      <c r="C2" s="91">
        <f>SUMIFS(calcs!O:O,calcs!A:A,About!B1)</f>
        <v>11919968</v>
      </c>
      <c r="D2" s="91">
        <f>C2</f>
        <v>11919968</v>
      </c>
      <c r="E2" s="91">
        <f t="shared" ref="E2:AH2" si="0">D2</f>
        <v>11919968</v>
      </c>
      <c r="F2" s="91">
        <f t="shared" si="0"/>
        <v>11919968</v>
      </c>
      <c r="G2" s="91">
        <f t="shared" si="0"/>
        <v>11919968</v>
      </c>
      <c r="H2" s="91">
        <f t="shared" si="0"/>
        <v>11919968</v>
      </c>
      <c r="I2" s="91">
        <f t="shared" si="0"/>
        <v>11919968</v>
      </c>
      <c r="J2" s="91">
        <f t="shared" si="0"/>
        <v>11919968</v>
      </c>
      <c r="K2" s="91">
        <f t="shared" si="0"/>
        <v>11919968</v>
      </c>
      <c r="L2" s="91">
        <f t="shared" si="0"/>
        <v>11919968</v>
      </c>
      <c r="M2" s="91">
        <f t="shared" si="0"/>
        <v>11919968</v>
      </c>
      <c r="N2" s="91">
        <f t="shared" si="0"/>
        <v>11919968</v>
      </c>
      <c r="O2" s="91">
        <f t="shared" si="0"/>
        <v>11919968</v>
      </c>
      <c r="P2" s="91">
        <f t="shared" si="0"/>
        <v>11919968</v>
      </c>
      <c r="Q2" s="91">
        <f t="shared" si="0"/>
        <v>11919968</v>
      </c>
      <c r="R2" s="91">
        <f t="shared" si="0"/>
        <v>11919968</v>
      </c>
      <c r="S2" s="91">
        <f t="shared" si="0"/>
        <v>11919968</v>
      </c>
      <c r="T2" s="91">
        <f t="shared" si="0"/>
        <v>11919968</v>
      </c>
      <c r="U2" s="91">
        <f t="shared" si="0"/>
        <v>11919968</v>
      </c>
      <c r="V2" s="91">
        <f t="shared" si="0"/>
        <v>11919968</v>
      </c>
      <c r="W2" s="91">
        <f t="shared" si="0"/>
        <v>11919968</v>
      </c>
      <c r="X2" s="91">
        <f t="shared" si="0"/>
        <v>11919968</v>
      </c>
      <c r="Y2" s="91">
        <f t="shared" si="0"/>
        <v>11919968</v>
      </c>
      <c r="Z2" s="91">
        <f t="shared" si="0"/>
        <v>11919968</v>
      </c>
      <c r="AA2" s="91">
        <f t="shared" si="0"/>
        <v>11919968</v>
      </c>
      <c r="AB2" s="91">
        <f t="shared" si="0"/>
        <v>11919968</v>
      </c>
      <c r="AC2" s="91">
        <f t="shared" si="0"/>
        <v>11919968</v>
      </c>
      <c r="AD2" s="91">
        <f t="shared" si="0"/>
        <v>11919968</v>
      </c>
      <c r="AE2" s="91">
        <f t="shared" si="0"/>
        <v>11919968</v>
      </c>
      <c r="AF2" s="91">
        <f t="shared" si="0"/>
        <v>11919968</v>
      </c>
      <c r="AG2" s="91">
        <f t="shared" si="0"/>
        <v>11919968</v>
      </c>
      <c r="AH2" s="91">
        <f t="shared" si="0"/>
        <v>11919968</v>
      </c>
    </row>
    <row r="3" spans="1:34" ht="14.75">
      <c r="A3" s="100"/>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4.75"/>
  <cols>
    <col min="1" max="1" width="26.1328125" style="2" customWidth="1"/>
    <col min="2" max="32" width="11.54296875" bestFit="1" customWidth="1"/>
  </cols>
  <sheetData>
    <row r="1" spans="1:32" ht="29.5">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0</v>
      </c>
      <c r="C2" s="5">
        <f>SUMIFS(Imports_new!C$10:C$33,Imports_new!$A$10:$A$33,$A2)</f>
        <v>0</v>
      </c>
      <c r="D2" s="5">
        <f>SUMIFS(Imports_new!D$10:D$33,Imports_new!$A$10:$A$33,$A2)</f>
        <v>0</v>
      </c>
      <c r="E2" s="5">
        <f>SUMIFS(Imports_new!E$10:E$33,Imports_new!$A$10:$A$33,$A2)</f>
        <v>0</v>
      </c>
      <c r="F2" s="5">
        <f>SUMIFS(Imports_new!F$10:F$33,Imports_new!$A$10:$A$33,$A2)</f>
        <v>0</v>
      </c>
      <c r="G2" s="5">
        <f>SUMIFS(Imports_new!G$10:G$33,Imports_new!$A$10:$A$33,$A2)</f>
        <v>0</v>
      </c>
      <c r="H2" s="5">
        <f>SUMIFS(Imports_new!H$10:H$33,Imports_new!$A$10:$A$33,$A2)</f>
        <v>0</v>
      </c>
      <c r="I2" s="5">
        <f>SUMIFS(Imports_new!I$10:I$33,Imports_new!$A$10:$A$33,$A2)</f>
        <v>0</v>
      </c>
      <c r="J2" s="5">
        <f>SUMIFS(Imports_new!J$10:J$33,Imports_new!$A$10:$A$33,$A2)</f>
        <v>0</v>
      </c>
      <c r="K2" s="5">
        <f>SUMIFS(Imports_new!K$10:K$33,Imports_new!$A$10:$A$33,$A2)</f>
        <v>0</v>
      </c>
      <c r="L2" s="5">
        <f>SUMIFS(Imports_new!L$10:L$33,Imports_new!$A$10:$A$33,$A2)</f>
        <v>0</v>
      </c>
      <c r="M2" s="5">
        <f>SUMIFS(Imports_new!M$10:M$33,Imports_new!$A$10:$A$33,$A2)</f>
        <v>0</v>
      </c>
      <c r="N2" s="5">
        <f>SUMIFS(Imports_new!N$10:N$33,Imports_new!$A$10:$A$33,$A2)</f>
        <v>0</v>
      </c>
      <c r="O2" s="5">
        <f>SUMIFS(Imports_new!O$10:O$33,Imports_new!$A$10:$A$33,$A2)</f>
        <v>0</v>
      </c>
      <c r="P2" s="5">
        <f>SUMIFS(Imports_new!P$10:P$33,Imports_new!$A$10:$A$33,$A2)</f>
        <v>0</v>
      </c>
      <c r="Q2" s="5">
        <f>SUMIFS(Imports_new!Q$10:Q$33,Imports_new!$A$10:$A$33,$A2)</f>
        <v>0</v>
      </c>
      <c r="R2" s="5">
        <f>SUMIFS(Imports_new!R$10:R$33,Imports_new!$A$10:$A$33,$A2)</f>
        <v>0</v>
      </c>
      <c r="S2" s="5">
        <f>SUMIFS(Imports_new!S$10:S$33,Imports_new!$A$10:$A$33,$A2)</f>
        <v>0</v>
      </c>
      <c r="T2" s="5">
        <f>SUMIFS(Imports_new!T$10:T$33,Imports_new!$A$10:$A$33,$A2)</f>
        <v>0</v>
      </c>
      <c r="U2" s="5">
        <f>SUMIFS(Imports_new!U$10:U$33,Imports_new!$A$10:$A$33,$A2)</f>
        <v>0</v>
      </c>
      <c r="V2" s="5">
        <f>SUMIFS(Imports_new!V$10:V$33,Imports_new!$A$10:$A$33,$A2)</f>
        <v>0</v>
      </c>
      <c r="W2" s="5">
        <f>SUMIFS(Imports_new!W$10:W$33,Imports_new!$A$10:$A$33,$A2)</f>
        <v>0</v>
      </c>
      <c r="X2" s="5">
        <f>SUMIFS(Imports_new!X$10:X$33,Imports_new!$A$10:$A$33,$A2)</f>
        <v>0</v>
      </c>
      <c r="Y2" s="5">
        <f>SUMIFS(Imports_new!Y$10:Y$33,Imports_new!$A$10:$A$33,$A2)</f>
        <v>0</v>
      </c>
      <c r="Z2" s="5">
        <f>SUMIFS(Imports_new!Z$10:Z$33,Imports_new!$A$10:$A$33,$A2)</f>
        <v>0</v>
      </c>
      <c r="AA2" s="5">
        <f>SUMIFS(Imports_new!AA$10:AA$33,Imports_new!$A$10:$A$33,$A2)</f>
        <v>0</v>
      </c>
      <c r="AB2" s="5">
        <f>SUMIFS(Imports_new!AB$10:AB$33,Imports_new!$A$10:$A$33,$A2)</f>
        <v>0</v>
      </c>
      <c r="AC2" s="5">
        <f>SUMIFS(Imports_new!AC$10:AC$33,Imports_new!$A$10:$A$33,$A2)</f>
        <v>0</v>
      </c>
      <c r="AD2" s="5">
        <f>SUMIFS(Imports_new!AD$10:AD$33,Imports_new!$A$10:$A$33,$A2)</f>
        <v>0</v>
      </c>
      <c r="AE2" s="5">
        <f>SUMIFS(Imports_new!AE$10:AE$33,Imports_new!$A$10:$A$33,$A2)</f>
        <v>0</v>
      </c>
      <c r="AF2" s="5">
        <f>SUMIFS(Imports_new!AF$10:AF$33,Imports_new!$A$10:$A$33,$A2)</f>
        <v>0</v>
      </c>
    </row>
    <row r="3" spans="1:32">
      <c r="A3" s="2" t="s">
        <v>346</v>
      </c>
      <c r="B3" s="5">
        <f>SUMIFS(Imports_new!B$10:B$33,Imports_new!$A$10:$A$33,$A3)</f>
        <v>0</v>
      </c>
      <c r="C3" s="5">
        <f>SUMIFS(Imports_new!C$10:C$33,Imports_new!$A$10:$A$33,$A3)</f>
        <v>0</v>
      </c>
      <c r="D3" s="5">
        <f>SUMIFS(Imports_new!D$10:D$33,Imports_new!$A$10:$A$33,$A3)</f>
        <v>0</v>
      </c>
      <c r="E3" s="5">
        <f>SUMIFS(Imports_new!E$10:E$33,Imports_new!$A$10:$A$33,$A3)</f>
        <v>0</v>
      </c>
      <c r="F3" s="5">
        <f>SUMIFS(Imports_new!F$10:F$33,Imports_new!$A$10:$A$33,$A3)</f>
        <v>0</v>
      </c>
      <c r="G3" s="5">
        <f>SUMIFS(Imports_new!G$10:G$33,Imports_new!$A$10:$A$33,$A3)</f>
        <v>0</v>
      </c>
      <c r="H3" s="5">
        <f>SUMIFS(Imports_new!H$10:H$33,Imports_new!$A$10:$A$33,$A3)</f>
        <v>0</v>
      </c>
      <c r="I3" s="5">
        <f>SUMIFS(Imports_new!I$10:I$33,Imports_new!$A$10:$A$33,$A3)</f>
        <v>0</v>
      </c>
      <c r="J3" s="5">
        <f>SUMIFS(Imports_new!J$10:J$33,Imports_new!$A$10:$A$33,$A3)</f>
        <v>0</v>
      </c>
      <c r="K3" s="5">
        <f>SUMIFS(Imports_new!K$10:K$33,Imports_new!$A$10:$A$33,$A3)</f>
        <v>0</v>
      </c>
      <c r="L3" s="5">
        <f>SUMIFS(Imports_new!L$10:L$33,Imports_new!$A$10:$A$33,$A3)</f>
        <v>0</v>
      </c>
      <c r="M3" s="5">
        <f>SUMIFS(Imports_new!M$10:M$33,Imports_new!$A$10:$A$33,$A3)</f>
        <v>0</v>
      </c>
      <c r="N3" s="5">
        <f>SUMIFS(Imports_new!N$10:N$33,Imports_new!$A$10:$A$33,$A3)</f>
        <v>0</v>
      </c>
      <c r="O3" s="5">
        <f>SUMIFS(Imports_new!O$10:O$33,Imports_new!$A$10:$A$33,$A3)</f>
        <v>0</v>
      </c>
      <c r="P3" s="5">
        <f>SUMIFS(Imports_new!P$10:P$33,Imports_new!$A$10:$A$33,$A3)</f>
        <v>0</v>
      </c>
      <c r="Q3" s="5">
        <f>SUMIFS(Imports_new!Q$10:Q$33,Imports_new!$A$10:$A$33,$A3)</f>
        <v>0</v>
      </c>
      <c r="R3" s="5">
        <f>SUMIFS(Imports_new!R$10:R$33,Imports_new!$A$10:$A$33,$A3)</f>
        <v>0</v>
      </c>
      <c r="S3" s="5">
        <f>SUMIFS(Imports_new!S$10:S$33,Imports_new!$A$10:$A$33,$A3)</f>
        <v>0</v>
      </c>
      <c r="T3" s="5">
        <f>SUMIFS(Imports_new!T$10:T$33,Imports_new!$A$10:$A$33,$A3)</f>
        <v>0</v>
      </c>
      <c r="U3" s="5">
        <f>SUMIFS(Imports_new!U$10:U$33,Imports_new!$A$10:$A$33,$A3)</f>
        <v>0</v>
      </c>
      <c r="V3" s="5">
        <f>SUMIFS(Imports_new!V$10:V$33,Imports_new!$A$10:$A$33,$A3)</f>
        <v>0</v>
      </c>
      <c r="W3" s="5">
        <f>SUMIFS(Imports_new!W$10:W$33,Imports_new!$A$10:$A$33,$A3)</f>
        <v>0</v>
      </c>
      <c r="X3" s="5">
        <f>SUMIFS(Imports_new!X$10:X$33,Imports_new!$A$10:$A$33,$A3)</f>
        <v>0</v>
      </c>
      <c r="Y3" s="5">
        <f>SUMIFS(Imports_new!Y$10:Y$33,Imports_new!$A$10:$A$33,$A3)</f>
        <v>0</v>
      </c>
      <c r="Z3" s="5">
        <f>SUMIFS(Imports_new!Z$10:Z$33,Imports_new!$A$10:$A$33,$A3)</f>
        <v>0</v>
      </c>
      <c r="AA3" s="5">
        <f>SUMIFS(Imports_new!AA$10:AA$33,Imports_new!$A$10:$A$33,$A3)</f>
        <v>0</v>
      </c>
      <c r="AB3" s="5">
        <f>SUMIFS(Imports_new!AB$10:AB$33,Imports_new!$A$10:$A$33,$A3)</f>
        <v>0</v>
      </c>
      <c r="AC3" s="5">
        <f>SUMIFS(Imports_new!AC$10:AC$33,Imports_new!$A$10:$A$33,$A3)</f>
        <v>0</v>
      </c>
      <c r="AD3" s="5">
        <f>SUMIFS(Imports_new!AD$10:AD$33,Imports_new!$A$10:$A$33,$A3)</f>
        <v>0</v>
      </c>
      <c r="AE3" s="5">
        <f>SUMIFS(Imports_new!AE$10:AE$33,Imports_new!$A$10:$A$33,$A3)</f>
        <v>0</v>
      </c>
      <c r="AF3" s="5">
        <f>SUMIFS(Imports_new!AF$10:AF$33,Imports_new!$A$10:$A$33,$A3)</f>
        <v>0</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0</v>
      </c>
      <c r="C5" s="5">
        <f>SUMIFS(Imports_new!C$10:C$33,Imports_new!$A$10:$A$33,$A5)</f>
        <v>0</v>
      </c>
      <c r="D5" s="5">
        <f>SUMIFS(Imports_new!D$10:D$33,Imports_new!$A$10:$A$33,$A5)</f>
        <v>0</v>
      </c>
      <c r="E5" s="5">
        <f>SUMIFS(Imports_new!E$10:E$33,Imports_new!$A$10:$A$33,$A5)</f>
        <v>0</v>
      </c>
      <c r="F5" s="5">
        <f>SUMIFS(Imports_new!F$10:F$33,Imports_new!$A$10:$A$33,$A5)</f>
        <v>0</v>
      </c>
      <c r="G5" s="5">
        <f>SUMIFS(Imports_new!G$10:G$33,Imports_new!$A$10:$A$33,$A5)</f>
        <v>0</v>
      </c>
      <c r="H5" s="5">
        <f>SUMIFS(Imports_new!H$10:H$33,Imports_new!$A$10:$A$33,$A5)</f>
        <v>0</v>
      </c>
      <c r="I5" s="5">
        <f>SUMIFS(Imports_new!I$10:I$33,Imports_new!$A$10:$A$33,$A5)</f>
        <v>0</v>
      </c>
      <c r="J5" s="5">
        <f>SUMIFS(Imports_new!J$10:J$33,Imports_new!$A$10:$A$33,$A5)</f>
        <v>0</v>
      </c>
      <c r="K5" s="5">
        <f>SUMIFS(Imports_new!K$10:K$33,Imports_new!$A$10:$A$33,$A5)</f>
        <v>0</v>
      </c>
      <c r="L5" s="5">
        <f>SUMIFS(Imports_new!L$10:L$33,Imports_new!$A$10:$A$33,$A5)</f>
        <v>0</v>
      </c>
      <c r="M5" s="5">
        <f>SUMIFS(Imports_new!M$10:M$33,Imports_new!$A$10:$A$33,$A5)</f>
        <v>0</v>
      </c>
      <c r="N5" s="5">
        <f>SUMIFS(Imports_new!N$10:N$33,Imports_new!$A$10:$A$33,$A5)</f>
        <v>0</v>
      </c>
      <c r="O5" s="5">
        <f>SUMIFS(Imports_new!O$10:O$33,Imports_new!$A$10:$A$33,$A5)</f>
        <v>0</v>
      </c>
      <c r="P5" s="5">
        <f>SUMIFS(Imports_new!P$10:P$33,Imports_new!$A$10:$A$33,$A5)</f>
        <v>0</v>
      </c>
      <c r="Q5" s="5">
        <f>SUMIFS(Imports_new!Q$10:Q$33,Imports_new!$A$10:$A$33,$A5)</f>
        <v>0</v>
      </c>
      <c r="R5" s="5">
        <f>SUMIFS(Imports_new!R$10:R$33,Imports_new!$A$10:$A$33,$A5)</f>
        <v>0</v>
      </c>
      <c r="S5" s="5">
        <f>SUMIFS(Imports_new!S$10:S$33,Imports_new!$A$10:$A$33,$A5)</f>
        <v>0</v>
      </c>
      <c r="T5" s="5">
        <f>SUMIFS(Imports_new!T$10:T$33,Imports_new!$A$10:$A$33,$A5)</f>
        <v>0</v>
      </c>
      <c r="U5" s="5">
        <f>SUMIFS(Imports_new!U$10:U$33,Imports_new!$A$10:$A$33,$A5)</f>
        <v>0</v>
      </c>
      <c r="V5" s="5">
        <f>SUMIFS(Imports_new!V$10:V$33,Imports_new!$A$10:$A$33,$A5)</f>
        <v>0</v>
      </c>
      <c r="W5" s="5">
        <f>SUMIFS(Imports_new!W$10:W$33,Imports_new!$A$10:$A$33,$A5)</f>
        <v>0</v>
      </c>
      <c r="X5" s="5">
        <f>SUMIFS(Imports_new!X$10:X$33,Imports_new!$A$10:$A$33,$A5)</f>
        <v>0</v>
      </c>
      <c r="Y5" s="5">
        <f>SUMIFS(Imports_new!Y$10:Y$33,Imports_new!$A$10:$A$33,$A5)</f>
        <v>0</v>
      </c>
      <c r="Z5" s="5">
        <f>SUMIFS(Imports_new!Z$10:Z$33,Imports_new!$A$10:$A$33,$A5)</f>
        <v>0</v>
      </c>
      <c r="AA5" s="5">
        <f>SUMIFS(Imports_new!AA$10:AA$33,Imports_new!$A$10:$A$33,$A5)</f>
        <v>0</v>
      </c>
      <c r="AB5" s="5">
        <f>SUMIFS(Imports_new!AB$10:AB$33,Imports_new!$A$10:$A$33,$A5)</f>
        <v>0</v>
      </c>
      <c r="AC5" s="5">
        <f>SUMIFS(Imports_new!AC$10:AC$33,Imports_new!$A$10:$A$33,$A5)</f>
        <v>0</v>
      </c>
      <c r="AD5" s="5">
        <f>SUMIFS(Imports_new!AD$10:AD$33,Imports_new!$A$10:$A$33,$A5)</f>
        <v>0</v>
      </c>
      <c r="AE5" s="5">
        <f>SUMIFS(Imports_new!AE$10:AE$33,Imports_new!$A$10:$A$33,$A5)</f>
        <v>0</v>
      </c>
      <c r="AF5" s="5">
        <f>SUMIFS(Imports_new!AF$10:AF$33,Imports_new!$A$10:$A$33,$A5)</f>
        <v>0</v>
      </c>
    </row>
    <row r="6" spans="1:32">
      <c r="A6" s="2" t="s">
        <v>101</v>
      </c>
      <c r="B6" s="5">
        <f>SUMIFS(Imports_new!B$10:B$33,Imports_new!$A$10:$A$33,$A6)</f>
        <v>0</v>
      </c>
      <c r="C6" s="5">
        <f>SUMIFS(Imports_new!C$10:C$33,Imports_new!$A$10:$A$33,$A6)</f>
        <v>0</v>
      </c>
      <c r="D6" s="5">
        <f>SUMIFS(Imports_new!D$10:D$33,Imports_new!$A$10:$A$33,$A6)</f>
        <v>0</v>
      </c>
      <c r="E6" s="5">
        <f>SUMIFS(Imports_new!E$10:E$33,Imports_new!$A$10:$A$33,$A6)</f>
        <v>0</v>
      </c>
      <c r="F6" s="5">
        <f>SUMIFS(Imports_new!F$10:F$33,Imports_new!$A$10:$A$33,$A6)</f>
        <v>0</v>
      </c>
      <c r="G6" s="5">
        <f>SUMIFS(Imports_new!G$10:G$33,Imports_new!$A$10:$A$33,$A6)</f>
        <v>0</v>
      </c>
      <c r="H6" s="5">
        <f>SUMIFS(Imports_new!H$10:H$33,Imports_new!$A$10:$A$33,$A6)</f>
        <v>0</v>
      </c>
      <c r="I6" s="5">
        <f>SUMIFS(Imports_new!I$10:I$33,Imports_new!$A$10:$A$33,$A6)</f>
        <v>0</v>
      </c>
      <c r="J6" s="5">
        <f>SUMIFS(Imports_new!J$10:J$33,Imports_new!$A$10:$A$33,$A6)</f>
        <v>0</v>
      </c>
      <c r="K6" s="5">
        <f>SUMIFS(Imports_new!K$10:K$33,Imports_new!$A$10:$A$33,$A6)</f>
        <v>0</v>
      </c>
      <c r="L6" s="5">
        <f>SUMIFS(Imports_new!L$10:L$33,Imports_new!$A$10:$A$33,$A6)</f>
        <v>0</v>
      </c>
      <c r="M6" s="5">
        <f>SUMIFS(Imports_new!M$10:M$33,Imports_new!$A$10:$A$33,$A6)</f>
        <v>0</v>
      </c>
      <c r="N6" s="5">
        <f>SUMIFS(Imports_new!N$10:N$33,Imports_new!$A$10:$A$33,$A6)</f>
        <v>0</v>
      </c>
      <c r="O6" s="5">
        <f>SUMIFS(Imports_new!O$10:O$33,Imports_new!$A$10:$A$33,$A6)</f>
        <v>0</v>
      </c>
      <c r="P6" s="5">
        <f>SUMIFS(Imports_new!P$10:P$33,Imports_new!$A$10:$A$33,$A6)</f>
        <v>0</v>
      </c>
      <c r="Q6" s="5">
        <f>SUMIFS(Imports_new!Q$10:Q$33,Imports_new!$A$10:$A$33,$A6)</f>
        <v>0</v>
      </c>
      <c r="R6" s="5">
        <f>SUMIFS(Imports_new!R$10:R$33,Imports_new!$A$10:$A$33,$A6)</f>
        <v>0</v>
      </c>
      <c r="S6" s="5">
        <f>SUMIFS(Imports_new!S$10:S$33,Imports_new!$A$10:$A$33,$A6)</f>
        <v>0</v>
      </c>
      <c r="T6" s="5">
        <f>SUMIFS(Imports_new!T$10:T$33,Imports_new!$A$10:$A$33,$A6)</f>
        <v>0</v>
      </c>
      <c r="U6" s="5">
        <f>SUMIFS(Imports_new!U$10:U$33,Imports_new!$A$10:$A$33,$A6)</f>
        <v>0</v>
      </c>
      <c r="V6" s="5">
        <f>SUMIFS(Imports_new!V$10:V$33,Imports_new!$A$10:$A$33,$A6)</f>
        <v>0</v>
      </c>
      <c r="W6" s="5">
        <f>SUMIFS(Imports_new!W$10:W$33,Imports_new!$A$10:$A$33,$A6)</f>
        <v>0</v>
      </c>
      <c r="X6" s="5">
        <f>SUMIFS(Imports_new!X$10:X$33,Imports_new!$A$10:$A$33,$A6)</f>
        <v>0</v>
      </c>
      <c r="Y6" s="5">
        <f>SUMIFS(Imports_new!Y$10:Y$33,Imports_new!$A$10:$A$33,$A6)</f>
        <v>0</v>
      </c>
      <c r="Z6" s="5">
        <f>SUMIFS(Imports_new!Z$10:Z$33,Imports_new!$A$10:$A$33,$A6)</f>
        <v>0</v>
      </c>
      <c r="AA6" s="5">
        <f>SUMIFS(Imports_new!AA$10:AA$33,Imports_new!$A$10:$A$33,$A6)</f>
        <v>0</v>
      </c>
      <c r="AB6" s="5">
        <f>SUMIFS(Imports_new!AB$10:AB$33,Imports_new!$A$10:$A$33,$A6)</f>
        <v>0</v>
      </c>
      <c r="AC6" s="5">
        <f>SUMIFS(Imports_new!AC$10:AC$33,Imports_new!$A$10:$A$33,$A6)</f>
        <v>0</v>
      </c>
      <c r="AD6" s="5">
        <f>SUMIFS(Imports_new!AD$10:AD$33,Imports_new!$A$10:$A$33,$A6)</f>
        <v>0</v>
      </c>
      <c r="AE6" s="5">
        <f>SUMIFS(Imports_new!AE$10:AE$33,Imports_new!$A$10:$A$33,$A6)</f>
        <v>0</v>
      </c>
      <c r="AF6" s="5">
        <f>SUMIFS(Imports_new!AF$10:AF$33,Imports_new!$A$10:$A$33,$A6)</f>
        <v>0</v>
      </c>
    </row>
    <row r="7" spans="1:32">
      <c r="A7" s="2" t="s">
        <v>100</v>
      </c>
      <c r="B7" s="5">
        <f>SUMIFS(Imports_new!B$10:B$33,Imports_new!$A$10:$A$33,$A7)</f>
        <v>0</v>
      </c>
      <c r="C7" s="5">
        <f>SUMIFS(Imports_new!C$10:C$33,Imports_new!$A$10:$A$33,$A7)</f>
        <v>0</v>
      </c>
      <c r="D7" s="5">
        <f>SUMIFS(Imports_new!D$10:D$33,Imports_new!$A$10:$A$33,$A7)</f>
        <v>0</v>
      </c>
      <c r="E7" s="5">
        <f>SUMIFS(Imports_new!E$10:E$33,Imports_new!$A$10:$A$33,$A7)</f>
        <v>0</v>
      </c>
      <c r="F7" s="5">
        <f>SUMIFS(Imports_new!F$10:F$33,Imports_new!$A$10:$A$33,$A7)</f>
        <v>0</v>
      </c>
      <c r="G7" s="5">
        <f>SUMIFS(Imports_new!G$10:G$33,Imports_new!$A$10:$A$33,$A7)</f>
        <v>0</v>
      </c>
      <c r="H7" s="5">
        <f>SUMIFS(Imports_new!H$10:H$33,Imports_new!$A$10:$A$33,$A7)</f>
        <v>0</v>
      </c>
      <c r="I7" s="5">
        <f>SUMIFS(Imports_new!I$10:I$33,Imports_new!$A$10:$A$33,$A7)</f>
        <v>0</v>
      </c>
      <c r="J7" s="5">
        <f>SUMIFS(Imports_new!J$10:J$33,Imports_new!$A$10:$A$33,$A7)</f>
        <v>0</v>
      </c>
      <c r="K7" s="5">
        <f>SUMIFS(Imports_new!K$10:K$33,Imports_new!$A$10:$A$33,$A7)</f>
        <v>0</v>
      </c>
      <c r="L7" s="5">
        <f>SUMIFS(Imports_new!L$10:L$33,Imports_new!$A$10:$A$33,$A7)</f>
        <v>0</v>
      </c>
      <c r="M7" s="5">
        <f>SUMIFS(Imports_new!M$10:M$33,Imports_new!$A$10:$A$33,$A7)</f>
        <v>0</v>
      </c>
      <c r="N7" s="5">
        <f>SUMIFS(Imports_new!N$10:N$33,Imports_new!$A$10:$A$33,$A7)</f>
        <v>0</v>
      </c>
      <c r="O7" s="5">
        <f>SUMIFS(Imports_new!O$10:O$33,Imports_new!$A$10:$A$33,$A7)</f>
        <v>0</v>
      </c>
      <c r="P7" s="5">
        <f>SUMIFS(Imports_new!P$10:P$33,Imports_new!$A$10:$A$33,$A7)</f>
        <v>0</v>
      </c>
      <c r="Q7" s="5">
        <f>SUMIFS(Imports_new!Q$10:Q$33,Imports_new!$A$10:$A$33,$A7)</f>
        <v>0</v>
      </c>
      <c r="R7" s="5">
        <f>SUMIFS(Imports_new!R$10:R$33,Imports_new!$A$10:$A$33,$A7)</f>
        <v>0</v>
      </c>
      <c r="S7" s="5">
        <f>SUMIFS(Imports_new!S$10:S$33,Imports_new!$A$10:$A$33,$A7)</f>
        <v>0</v>
      </c>
      <c r="T7" s="5">
        <f>SUMIFS(Imports_new!T$10:T$33,Imports_new!$A$10:$A$33,$A7)</f>
        <v>0</v>
      </c>
      <c r="U7" s="5">
        <f>SUMIFS(Imports_new!U$10:U$33,Imports_new!$A$10:$A$33,$A7)</f>
        <v>0</v>
      </c>
      <c r="V7" s="5">
        <f>SUMIFS(Imports_new!V$10:V$33,Imports_new!$A$10:$A$33,$A7)</f>
        <v>0</v>
      </c>
      <c r="W7" s="5">
        <f>SUMIFS(Imports_new!W$10:W$33,Imports_new!$A$10:$A$33,$A7)</f>
        <v>0</v>
      </c>
      <c r="X7" s="5">
        <f>SUMIFS(Imports_new!X$10:X$33,Imports_new!$A$10:$A$33,$A7)</f>
        <v>0</v>
      </c>
      <c r="Y7" s="5">
        <f>SUMIFS(Imports_new!Y$10:Y$33,Imports_new!$A$10:$A$33,$A7)</f>
        <v>0</v>
      </c>
      <c r="Z7" s="5">
        <f>SUMIFS(Imports_new!Z$10:Z$33,Imports_new!$A$10:$A$33,$A7)</f>
        <v>0</v>
      </c>
      <c r="AA7" s="5">
        <f>SUMIFS(Imports_new!AA$10:AA$33,Imports_new!$A$10:$A$33,$A7)</f>
        <v>0</v>
      </c>
      <c r="AB7" s="5">
        <f>SUMIFS(Imports_new!AB$10:AB$33,Imports_new!$A$10:$A$33,$A7)</f>
        <v>0</v>
      </c>
      <c r="AC7" s="5">
        <f>SUMIFS(Imports_new!AC$10:AC$33,Imports_new!$A$10:$A$33,$A7)</f>
        <v>0</v>
      </c>
      <c r="AD7" s="5">
        <f>SUMIFS(Imports_new!AD$10:AD$33,Imports_new!$A$10:$A$33,$A7)</f>
        <v>0</v>
      </c>
      <c r="AE7" s="5">
        <f>SUMIFS(Imports_new!AE$10:AE$33,Imports_new!$A$10:$A$33,$A7)</f>
        <v>0</v>
      </c>
      <c r="AF7" s="5">
        <f>SUMIFS(Imports_new!AF$10:AF$33,Imports_new!$A$10:$A$33,$A7)</f>
        <v>0</v>
      </c>
    </row>
    <row r="8" spans="1:32">
      <c r="A8" s="2" t="s">
        <v>102</v>
      </c>
      <c r="B8" s="5">
        <f>SUMIFS(Imports_new!B$10:B$33,Imports_new!$A$10:$A$33,$A8)</f>
        <v>0</v>
      </c>
      <c r="C8" s="5">
        <f>SUMIFS(Imports_new!C$10:C$33,Imports_new!$A$10:$A$33,$A8)</f>
        <v>0</v>
      </c>
      <c r="D8" s="5">
        <f>SUMIFS(Imports_new!D$10:D$33,Imports_new!$A$10:$A$33,$A8)</f>
        <v>0</v>
      </c>
      <c r="E8" s="5">
        <f>SUMIFS(Imports_new!E$10:E$33,Imports_new!$A$10:$A$33,$A8)</f>
        <v>0</v>
      </c>
      <c r="F8" s="5">
        <f>SUMIFS(Imports_new!F$10:F$33,Imports_new!$A$10:$A$33,$A8)</f>
        <v>0</v>
      </c>
      <c r="G8" s="5">
        <f>SUMIFS(Imports_new!G$10:G$33,Imports_new!$A$10:$A$33,$A8)</f>
        <v>0</v>
      </c>
      <c r="H8" s="5">
        <f>SUMIFS(Imports_new!H$10:H$33,Imports_new!$A$10:$A$33,$A8)</f>
        <v>0</v>
      </c>
      <c r="I8" s="5">
        <f>SUMIFS(Imports_new!I$10:I$33,Imports_new!$A$10:$A$33,$A8)</f>
        <v>0</v>
      </c>
      <c r="J8" s="5">
        <f>SUMIFS(Imports_new!J$10:J$33,Imports_new!$A$10:$A$33,$A8)</f>
        <v>0</v>
      </c>
      <c r="K8" s="5">
        <f>SUMIFS(Imports_new!K$10:K$33,Imports_new!$A$10:$A$33,$A8)</f>
        <v>0</v>
      </c>
      <c r="L8" s="5">
        <f>SUMIFS(Imports_new!L$10:L$33,Imports_new!$A$10:$A$33,$A8)</f>
        <v>0</v>
      </c>
      <c r="M8" s="5">
        <f>SUMIFS(Imports_new!M$10:M$33,Imports_new!$A$10:$A$33,$A8)</f>
        <v>0</v>
      </c>
      <c r="N8" s="5">
        <f>SUMIFS(Imports_new!N$10:N$33,Imports_new!$A$10:$A$33,$A8)</f>
        <v>0</v>
      </c>
      <c r="O8" s="5">
        <f>SUMIFS(Imports_new!O$10:O$33,Imports_new!$A$10:$A$33,$A8)</f>
        <v>0</v>
      </c>
      <c r="P8" s="5">
        <f>SUMIFS(Imports_new!P$10:P$33,Imports_new!$A$10:$A$33,$A8)</f>
        <v>0</v>
      </c>
      <c r="Q8" s="5">
        <f>SUMIFS(Imports_new!Q$10:Q$33,Imports_new!$A$10:$A$33,$A8)</f>
        <v>0</v>
      </c>
      <c r="R8" s="5">
        <f>SUMIFS(Imports_new!R$10:R$33,Imports_new!$A$10:$A$33,$A8)</f>
        <v>0</v>
      </c>
      <c r="S8" s="5">
        <f>SUMIFS(Imports_new!S$10:S$33,Imports_new!$A$10:$A$33,$A8)</f>
        <v>0</v>
      </c>
      <c r="T8" s="5">
        <f>SUMIFS(Imports_new!T$10:T$33,Imports_new!$A$10:$A$33,$A8)</f>
        <v>0</v>
      </c>
      <c r="U8" s="5">
        <f>SUMIFS(Imports_new!U$10:U$33,Imports_new!$A$10:$A$33,$A8)</f>
        <v>0</v>
      </c>
      <c r="V8" s="5">
        <f>SUMIFS(Imports_new!V$10:V$33,Imports_new!$A$10:$A$33,$A8)</f>
        <v>0</v>
      </c>
      <c r="W8" s="5">
        <f>SUMIFS(Imports_new!W$10:W$33,Imports_new!$A$10:$A$33,$A8)</f>
        <v>0</v>
      </c>
      <c r="X8" s="5">
        <f>SUMIFS(Imports_new!X$10:X$33,Imports_new!$A$10:$A$33,$A8)</f>
        <v>0</v>
      </c>
      <c r="Y8" s="5">
        <f>SUMIFS(Imports_new!Y$10:Y$33,Imports_new!$A$10:$A$33,$A8)</f>
        <v>0</v>
      </c>
      <c r="Z8" s="5">
        <f>SUMIFS(Imports_new!Z$10:Z$33,Imports_new!$A$10:$A$33,$A8)</f>
        <v>0</v>
      </c>
      <c r="AA8" s="5">
        <f>SUMIFS(Imports_new!AA$10:AA$33,Imports_new!$A$10:$A$33,$A8)</f>
        <v>0</v>
      </c>
      <c r="AB8" s="5">
        <f>SUMIFS(Imports_new!AB$10:AB$33,Imports_new!$A$10:$A$33,$A8)</f>
        <v>0</v>
      </c>
      <c r="AC8" s="5">
        <f>SUMIFS(Imports_new!AC$10:AC$33,Imports_new!$A$10:$A$33,$A8)</f>
        <v>0</v>
      </c>
      <c r="AD8" s="5">
        <f>SUMIFS(Imports_new!AD$10:AD$33,Imports_new!$A$10:$A$33,$A8)</f>
        <v>0</v>
      </c>
      <c r="AE8" s="5">
        <f>SUMIFS(Imports_new!AE$10:AE$33,Imports_new!$A$10:$A$33,$A8)</f>
        <v>0</v>
      </c>
      <c r="AF8" s="5">
        <f>SUMIFS(Imports_new!AF$10:AF$33,Imports_new!$A$10:$A$33,$A8)</f>
        <v>0</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0</v>
      </c>
      <c r="C10" s="5">
        <f>SUMIFS(Imports_new!C$10:C$33,Imports_new!$A$10:$A$33,$A10)</f>
        <v>0</v>
      </c>
      <c r="D10" s="5">
        <f>SUMIFS(Imports_new!D$10:D$33,Imports_new!$A$10:$A$33,$A10)</f>
        <v>0</v>
      </c>
      <c r="E10" s="5">
        <f>SUMIFS(Imports_new!E$10:E$33,Imports_new!$A$10:$A$33,$A10)</f>
        <v>0</v>
      </c>
      <c r="F10" s="5">
        <f>SUMIFS(Imports_new!F$10:F$33,Imports_new!$A$10:$A$33,$A10)</f>
        <v>0</v>
      </c>
      <c r="G10" s="5">
        <f>SUMIFS(Imports_new!G$10:G$33,Imports_new!$A$10:$A$33,$A10)</f>
        <v>0</v>
      </c>
      <c r="H10" s="5">
        <f>SUMIFS(Imports_new!H$10:H$33,Imports_new!$A$10:$A$33,$A10)</f>
        <v>0</v>
      </c>
      <c r="I10" s="5">
        <f>SUMIFS(Imports_new!I$10:I$33,Imports_new!$A$10:$A$33,$A10)</f>
        <v>0</v>
      </c>
      <c r="J10" s="5">
        <f>SUMIFS(Imports_new!J$10:J$33,Imports_new!$A$10:$A$33,$A10)</f>
        <v>0</v>
      </c>
      <c r="K10" s="5">
        <f>SUMIFS(Imports_new!K$10:K$33,Imports_new!$A$10:$A$33,$A10)</f>
        <v>0</v>
      </c>
      <c r="L10" s="5">
        <f>SUMIFS(Imports_new!L$10:L$33,Imports_new!$A$10:$A$33,$A10)</f>
        <v>0</v>
      </c>
      <c r="M10" s="5">
        <f>SUMIFS(Imports_new!M$10:M$33,Imports_new!$A$10:$A$33,$A10)</f>
        <v>0</v>
      </c>
      <c r="N10" s="5">
        <f>SUMIFS(Imports_new!N$10:N$33,Imports_new!$A$10:$A$33,$A10)</f>
        <v>0</v>
      </c>
      <c r="O10" s="5">
        <f>SUMIFS(Imports_new!O$10:O$33,Imports_new!$A$10:$A$33,$A10)</f>
        <v>0</v>
      </c>
      <c r="P10" s="5">
        <f>SUMIFS(Imports_new!P$10:P$33,Imports_new!$A$10:$A$33,$A10)</f>
        <v>0</v>
      </c>
      <c r="Q10" s="5">
        <f>SUMIFS(Imports_new!Q$10:Q$33,Imports_new!$A$10:$A$33,$A10)</f>
        <v>0</v>
      </c>
      <c r="R10" s="5">
        <f>SUMIFS(Imports_new!R$10:R$33,Imports_new!$A$10:$A$33,$A10)</f>
        <v>0</v>
      </c>
      <c r="S10" s="5">
        <f>SUMIFS(Imports_new!S$10:S$33,Imports_new!$A$10:$A$33,$A10)</f>
        <v>0</v>
      </c>
      <c r="T10" s="5">
        <f>SUMIFS(Imports_new!T$10:T$33,Imports_new!$A$10:$A$33,$A10)</f>
        <v>0</v>
      </c>
      <c r="U10" s="5">
        <f>SUMIFS(Imports_new!U$10:U$33,Imports_new!$A$10:$A$33,$A10)</f>
        <v>0</v>
      </c>
      <c r="V10" s="5">
        <f>SUMIFS(Imports_new!V$10:V$33,Imports_new!$A$10:$A$33,$A10)</f>
        <v>0</v>
      </c>
      <c r="W10" s="5">
        <f>SUMIFS(Imports_new!W$10:W$33,Imports_new!$A$10:$A$33,$A10)</f>
        <v>0</v>
      </c>
      <c r="X10" s="5">
        <f>SUMIFS(Imports_new!X$10:X$33,Imports_new!$A$10:$A$33,$A10)</f>
        <v>0</v>
      </c>
      <c r="Y10" s="5">
        <f>SUMIFS(Imports_new!Y$10:Y$33,Imports_new!$A$10:$A$33,$A10)</f>
        <v>0</v>
      </c>
      <c r="Z10" s="5">
        <f>SUMIFS(Imports_new!Z$10:Z$33,Imports_new!$A$10:$A$33,$A10)</f>
        <v>0</v>
      </c>
      <c r="AA10" s="5">
        <f>SUMIFS(Imports_new!AA$10:AA$33,Imports_new!$A$10:$A$33,$A10)</f>
        <v>0</v>
      </c>
      <c r="AB10" s="5">
        <f>SUMIFS(Imports_new!AB$10:AB$33,Imports_new!$A$10:$A$33,$A10)</f>
        <v>0</v>
      </c>
      <c r="AC10" s="5">
        <f>SUMIFS(Imports_new!AC$10:AC$33,Imports_new!$A$10:$A$33,$A10)</f>
        <v>0</v>
      </c>
      <c r="AD10" s="5">
        <f>SUMIFS(Imports_new!AD$10:AD$33,Imports_new!$A$10:$A$33,$A10)</f>
        <v>0</v>
      </c>
      <c r="AE10" s="5">
        <f>SUMIFS(Imports_new!AE$10:AE$33,Imports_new!$A$10:$A$33,$A10)</f>
        <v>0</v>
      </c>
      <c r="AF10" s="5">
        <f>SUMIFS(Imports_new!AF$10:AF$33,Imports_new!$A$10:$A$33,$A10)</f>
        <v>0</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0</v>
      </c>
      <c r="C12" s="5">
        <f>SUMIFS(Imports_new!C$10:C$33,Imports_new!$A$10:$A$33,$A12)</f>
        <v>0</v>
      </c>
      <c r="D12" s="5">
        <f>SUMIFS(Imports_new!D$10:D$33,Imports_new!$A$10:$A$33,$A12)</f>
        <v>0</v>
      </c>
      <c r="E12" s="5">
        <f>SUMIFS(Imports_new!E$10:E$33,Imports_new!$A$10:$A$33,$A12)</f>
        <v>0</v>
      </c>
      <c r="F12" s="5">
        <f>SUMIFS(Imports_new!F$10:F$33,Imports_new!$A$10:$A$33,$A12)</f>
        <v>0</v>
      </c>
      <c r="G12" s="5">
        <f>SUMIFS(Imports_new!G$10:G$33,Imports_new!$A$10:$A$33,$A12)</f>
        <v>0</v>
      </c>
      <c r="H12" s="5">
        <f>SUMIFS(Imports_new!H$10:H$33,Imports_new!$A$10:$A$33,$A12)</f>
        <v>0</v>
      </c>
      <c r="I12" s="5">
        <f>SUMIFS(Imports_new!I$10:I$33,Imports_new!$A$10:$A$33,$A12)</f>
        <v>0</v>
      </c>
      <c r="J12" s="5">
        <f>SUMIFS(Imports_new!J$10:J$33,Imports_new!$A$10:$A$33,$A12)</f>
        <v>0</v>
      </c>
      <c r="K12" s="5">
        <f>SUMIFS(Imports_new!K$10:K$33,Imports_new!$A$10:$A$33,$A12)</f>
        <v>0</v>
      </c>
      <c r="L12" s="5">
        <f>SUMIFS(Imports_new!L$10:L$33,Imports_new!$A$10:$A$33,$A12)</f>
        <v>0</v>
      </c>
      <c r="M12" s="5">
        <f>SUMIFS(Imports_new!M$10:M$33,Imports_new!$A$10:$A$33,$A12)</f>
        <v>0</v>
      </c>
      <c r="N12" s="5">
        <f>SUMIFS(Imports_new!N$10:N$33,Imports_new!$A$10:$A$33,$A12)</f>
        <v>0</v>
      </c>
      <c r="O12" s="5">
        <f>SUMIFS(Imports_new!O$10:O$33,Imports_new!$A$10:$A$33,$A12)</f>
        <v>0</v>
      </c>
      <c r="P12" s="5">
        <f>SUMIFS(Imports_new!P$10:P$33,Imports_new!$A$10:$A$33,$A12)</f>
        <v>0</v>
      </c>
      <c r="Q12" s="5">
        <f>SUMIFS(Imports_new!Q$10:Q$33,Imports_new!$A$10:$A$33,$A12)</f>
        <v>0</v>
      </c>
      <c r="R12" s="5">
        <f>SUMIFS(Imports_new!R$10:R$33,Imports_new!$A$10:$A$33,$A12)</f>
        <v>0</v>
      </c>
      <c r="S12" s="5">
        <f>SUMIFS(Imports_new!S$10:S$33,Imports_new!$A$10:$A$33,$A12)</f>
        <v>0</v>
      </c>
      <c r="T12" s="5">
        <f>SUMIFS(Imports_new!T$10:T$33,Imports_new!$A$10:$A$33,$A12)</f>
        <v>0</v>
      </c>
      <c r="U12" s="5">
        <f>SUMIFS(Imports_new!U$10:U$33,Imports_new!$A$10:$A$33,$A12)</f>
        <v>0</v>
      </c>
      <c r="V12" s="5">
        <f>SUMIFS(Imports_new!V$10:V$33,Imports_new!$A$10:$A$33,$A12)</f>
        <v>0</v>
      </c>
      <c r="W12" s="5">
        <f>SUMIFS(Imports_new!W$10:W$33,Imports_new!$A$10:$A$33,$A12)</f>
        <v>0</v>
      </c>
      <c r="X12" s="5">
        <f>SUMIFS(Imports_new!X$10:X$33,Imports_new!$A$10:$A$33,$A12)</f>
        <v>0</v>
      </c>
      <c r="Y12" s="5">
        <f>SUMIFS(Imports_new!Y$10:Y$33,Imports_new!$A$10:$A$33,$A12)</f>
        <v>0</v>
      </c>
      <c r="Z12" s="5">
        <f>SUMIFS(Imports_new!Z$10:Z$33,Imports_new!$A$10:$A$33,$A12)</f>
        <v>0</v>
      </c>
      <c r="AA12" s="5">
        <f>SUMIFS(Imports_new!AA$10:AA$33,Imports_new!$A$10:$A$33,$A12)</f>
        <v>0</v>
      </c>
      <c r="AB12" s="5">
        <f>SUMIFS(Imports_new!AB$10:AB$33,Imports_new!$A$10:$A$33,$A12)</f>
        <v>0</v>
      </c>
      <c r="AC12" s="5">
        <f>SUMIFS(Imports_new!AC$10:AC$33,Imports_new!$A$10:$A$33,$A12)</f>
        <v>0</v>
      </c>
      <c r="AD12" s="5">
        <f>SUMIFS(Imports_new!AD$10:AD$33,Imports_new!$A$10:$A$33,$A12)</f>
        <v>0</v>
      </c>
      <c r="AE12" s="5">
        <f>SUMIFS(Imports_new!AE$10:AE$33,Imports_new!$A$10:$A$33,$A12)</f>
        <v>0</v>
      </c>
      <c r="AF12" s="5">
        <f>SUMIFS(Imports_new!AF$10:AF$33,Imports_new!$A$10:$A$33,$A12)</f>
        <v>0</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0</v>
      </c>
      <c r="G15" s="5">
        <f>SUMIFS(Imports_new!G$10:G$33,Imports_new!$A$10:$A$33,$A15)</f>
        <v>0</v>
      </c>
      <c r="H15" s="5">
        <f>SUMIFS(Imports_new!H$10:H$33,Imports_new!$A$10:$A$33,$A15)</f>
        <v>0</v>
      </c>
      <c r="I15" s="5">
        <f>SUMIFS(Imports_new!I$10:I$33,Imports_new!$A$10:$A$33,$A15)</f>
        <v>0</v>
      </c>
      <c r="J15" s="5">
        <f>SUMIFS(Imports_new!J$10:J$33,Imports_new!$A$10:$A$33,$A15)</f>
        <v>0</v>
      </c>
      <c r="K15" s="5">
        <f>SUMIFS(Imports_new!K$10:K$33,Imports_new!$A$10:$A$33,$A15)</f>
        <v>0</v>
      </c>
      <c r="L15" s="5">
        <f>SUMIFS(Imports_new!L$10:L$33,Imports_new!$A$10:$A$33,$A15)</f>
        <v>0</v>
      </c>
      <c r="M15" s="5">
        <f>SUMIFS(Imports_new!M$10:M$33,Imports_new!$A$10:$A$33,$A15)</f>
        <v>0</v>
      </c>
      <c r="N15" s="5">
        <f>SUMIFS(Imports_new!N$10:N$33,Imports_new!$A$10:$A$33,$A15)</f>
        <v>0</v>
      </c>
      <c r="O15" s="5">
        <f>SUMIFS(Imports_new!O$10:O$33,Imports_new!$A$10:$A$33,$A15)</f>
        <v>0</v>
      </c>
      <c r="P15" s="5">
        <f>SUMIFS(Imports_new!P$10:P$33,Imports_new!$A$10:$A$33,$A15)</f>
        <v>0</v>
      </c>
      <c r="Q15" s="5">
        <f>SUMIFS(Imports_new!Q$10:Q$33,Imports_new!$A$10:$A$33,$A15)</f>
        <v>0</v>
      </c>
      <c r="R15" s="5">
        <f>SUMIFS(Imports_new!R$10:R$33,Imports_new!$A$10:$A$33,$A15)</f>
        <v>0</v>
      </c>
      <c r="S15" s="5">
        <f>SUMIFS(Imports_new!S$10:S$33,Imports_new!$A$10:$A$33,$A15)</f>
        <v>0</v>
      </c>
      <c r="T15" s="5">
        <f>SUMIFS(Imports_new!T$10:T$33,Imports_new!$A$10:$A$33,$A15)</f>
        <v>0</v>
      </c>
      <c r="U15" s="5">
        <f>SUMIFS(Imports_new!U$10:U$33,Imports_new!$A$10:$A$33,$A15)</f>
        <v>0</v>
      </c>
      <c r="V15" s="5">
        <f>SUMIFS(Imports_new!V$10:V$33,Imports_new!$A$10:$A$33,$A15)</f>
        <v>0</v>
      </c>
      <c r="W15" s="5">
        <f>SUMIFS(Imports_new!W$10:W$33,Imports_new!$A$10:$A$33,$A15)</f>
        <v>0</v>
      </c>
      <c r="X15" s="5">
        <f>SUMIFS(Imports_new!X$10:X$33,Imports_new!$A$10:$A$33,$A15)</f>
        <v>0</v>
      </c>
      <c r="Y15" s="5">
        <f>SUMIFS(Imports_new!Y$10:Y$33,Imports_new!$A$10:$A$33,$A15)</f>
        <v>0</v>
      </c>
      <c r="Z15" s="5">
        <f>SUMIFS(Imports_new!Z$10:Z$33,Imports_new!$A$10:$A$33,$A15)</f>
        <v>0</v>
      </c>
      <c r="AA15" s="5">
        <f>SUMIFS(Imports_new!AA$10:AA$33,Imports_new!$A$10:$A$33,$A15)</f>
        <v>0</v>
      </c>
      <c r="AB15" s="5">
        <f>SUMIFS(Imports_new!AB$10:AB$33,Imports_new!$A$10:$A$33,$A15)</f>
        <v>0</v>
      </c>
      <c r="AC15" s="5">
        <f>SUMIFS(Imports_new!AC$10:AC$33,Imports_new!$A$10:$A$33,$A15)</f>
        <v>0</v>
      </c>
      <c r="AD15" s="5">
        <f>SUMIFS(Imports_new!AD$10:AD$33,Imports_new!$A$10:$A$33,$A15)</f>
        <v>0</v>
      </c>
      <c r="AE15" s="5">
        <f>SUMIFS(Imports_new!AE$10:AE$33,Imports_new!$A$10:$A$33,$A15)</f>
        <v>0</v>
      </c>
      <c r="AF15" s="5">
        <f>SUMIFS(Imports_new!AF$10:AF$33,Imports_new!$A$10:$A$33,$A15)</f>
        <v>0</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A3" sqref="A3"/>
    </sheetView>
  </sheetViews>
  <sheetFormatPr defaultRowHeight="14.75"/>
  <cols>
    <col min="1" max="1" width="26.1328125" customWidth="1"/>
  </cols>
  <sheetData>
    <row r="1" spans="1:32" ht="29.5">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f>exports!D2*IFERROR(INDEX('state specific adjustments'!$C$4:$AG$5,MATCH(About!$B$2,'state specific adjustments'!$B$4:$B$5,0),MATCH('EIaE-BEE'!B$1,'state specific adjustments'!$C$3:$AG$3,0)),1)</f>
        <v>11919968</v>
      </c>
      <c r="C2">
        <f>exports!E2*IFERROR(INDEX('state specific adjustments'!$C$4:$AG$5,MATCH(About!$B$2,'state specific adjustments'!$B$4:$B$5,0),MATCH('EIaE-BEE'!C$1,'state specific adjustments'!$C$3:$AG$3,0)),1)</f>
        <v>11919968</v>
      </c>
      <c r="D2">
        <f>exports!F2*IFERROR(INDEX('state specific adjustments'!$C$4:$AG$5,MATCH(About!$B$2,'state specific adjustments'!$B$4:$B$5,0),MATCH('EIaE-BEE'!D$1,'state specific adjustments'!$C$3:$AG$3,0)),1)</f>
        <v>11919968</v>
      </c>
      <c r="E2">
        <f>exports!G2*IFERROR(INDEX('state specific adjustments'!$C$4:$AG$5,MATCH(About!$B$2,'state specific adjustments'!$B$4:$B$5,0),MATCH('EIaE-BEE'!E$1,'state specific adjustments'!$C$3:$AG$3,0)),1)</f>
        <v>11919968</v>
      </c>
      <c r="F2">
        <f>exports!H2*IFERROR(INDEX('state specific adjustments'!$C$4:$AG$5,MATCH(About!$B$2,'state specific adjustments'!$B$4:$B$5,0),MATCH('EIaE-BEE'!F$1,'state specific adjustments'!$C$3:$AG$3,0)),1)</f>
        <v>11919968</v>
      </c>
      <c r="G2">
        <f>exports!I2*IFERROR(INDEX('state specific adjustments'!$C$4:$AG$5,MATCH(About!$B$2,'state specific adjustments'!$B$4:$B$5,0),MATCH('EIaE-BEE'!G$1,'state specific adjustments'!$C$3:$AG$3,0)),1)</f>
        <v>11919968</v>
      </c>
      <c r="H2">
        <f>exports!J2*IFERROR(INDEX('state specific adjustments'!$C$4:$AG$5,MATCH(About!$B$2,'state specific adjustments'!$B$4:$B$5,0),MATCH('EIaE-BEE'!H$1,'state specific adjustments'!$C$3:$AG$3,0)),1)</f>
        <v>11919968</v>
      </c>
      <c r="I2">
        <f>exports!K2*IFERROR(INDEX('state specific adjustments'!$C$4:$AG$5,MATCH(About!$B$2,'state specific adjustments'!$B$4:$B$5,0),MATCH('EIaE-BEE'!I$1,'state specific adjustments'!$C$3:$AG$3,0)),1)</f>
        <v>11919968</v>
      </c>
      <c r="J2">
        <f>exports!L2*IFERROR(INDEX('state specific adjustments'!$C$4:$AG$5,MATCH(About!$B$2,'state specific adjustments'!$B$4:$B$5,0),MATCH('EIaE-BEE'!J$1,'state specific adjustments'!$C$3:$AG$3,0)),1)</f>
        <v>11919968</v>
      </c>
      <c r="K2">
        <f>exports!M2*IFERROR(INDEX('state specific adjustments'!$C$4:$AG$5,MATCH(About!$B$2,'state specific adjustments'!$B$4:$B$5,0),MATCH('EIaE-BEE'!K$1,'state specific adjustments'!$C$3:$AG$3,0)),1)</f>
        <v>11919968</v>
      </c>
      <c r="L2">
        <f>exports!N2*IFERROR(INDEX('state specific adjustments'!$C$4:$AG$5,MATCH(About!$B$2,'state specific adjustments'!$B$4:$B$5,0),MATCH('EIaE-BEE'!L$1,'state specific adjustments'!$C$3:$AG$3,0)),1)</f>
        <v>11919968</v>
      </c>
      <c r="M2">
        <f>exports!O2*IFERROR(INDEX('state specific adjustments'!$C$4:$AG$5,MATCH(About!$B$2,'state specific adjustments'!$B$4:$B$5,0),MATCH('EIaE-BEE'!M$1,'state specific adjustments'!$C$3:$AG$3,0)),1)</f>
        <v>11919968</v>
      </c>
      <c r="N2">
        <f>exports!P2*IFERROR(INDEX('state specific adjustments'!$C$4:$AG$5,MATCH(About!$B$2,'state specific adjustments'!$B$4:$B$5,0),MATCH('EIaE-BEE'!N$1,'state specific adjustments'!$C$3:$AG$3,0)),1)</f>
        <v>11919968</v>
      </c>
      <c r="O2">
        <f>exports!Q2*IFERROR(INDEX('state specific adjustments'!$C$4:$AG$5,MATCH(About!$B$2,'state specific adjustments'!$B$4:$B$5,0),MATCH('EIaE-BEE'!O$1,'state specific adjustments'!$C$3:$AG$3,0)),1)</f>
        <v>11919968</v>
      </c>
      <c r="P2">
        <f>exports!R2*IFERROR(INDEX('state specific adjustments'!$C$4:$AG$5,MATCH(About!$B$2,'state specific adjustments'!$B$4:$B$5,0),MATCH('EIaE-BEE'!P$1,'state specific adjustments'!$C$3:$AG$3,0)),1)</f>
        <v>11919968</v>
      </c>
      <c r="Q2">
        <f>exports!S2*IFERROR(INDEX('state specific adjustments'!$C$4:$AG$5,MATCH(About!$B$2,'state specific adjustments'!$B$4:$B$5,0),MATCH('EIaE-BEE'!Q$1,'state specific adjustments'!$C$3:$AG$3,0)),1)</f>
        <v>11919968</v>
      </c>
      <c r="R2">
        <f>exports!T2*IFERROR(INDEX('state specific adjustments'!$C$4:$AG$5,MATCH(About!$B$2,'state specific adjustments'!$B$4:$B$5,0),MATCH('EIaE-BEE'!R$1,'state specific adjustments'!$C$3:$AG$3,0)),1)</f>
        <v>11919968</v>
      </c>
      <c r="S2">
        <f>exports!U2*IFERROR(INDEX('state specific adjustments'!$C$4:$AG$5,MATCH(About!$B$2,'state specific adjustments'!$B$4:$B$5,0),MATCH('EIaE-BEE'!S$1,'state specific adjustments'!$C$3:$AG$3,0)),1)</f>
        <v>11919968</v>
      </c>
      <c r="T2">
        <f>exports!V2*IFERROR(INDEX('state specific adjustments'!$C$4:$AG$5,MATCH(About!$B$2,'state specific adjustments'!$B$4:$B$5,0),MATCH('EIaE-BEE'!T$1,'state specific adjustments'!$C$3:$AG$3,0)),1)</f>
        <v>11919968</v>
      </c>
      <c r="U2">
        <f>exports!W2*IFERROR(INDEX('state specific adjustments'!$C$4:$AG$5,MATCH(About!$B$2,'state specific adjustments'!$B$4:$B$5,0),MATCH('EIaE-BEE'!U$1,'state specific adjustments'!$C$3:$AG$3,0)),1)</f>
        <v>11919968</v>
      </c>
      <c r="V2">
        <f>exports!X2*IFERROR(INDEX('state specific adjustments'!$C$4:$AG$5,MATCH(About!$B$2,'state specific adjustments'!$B$4:$B$5,0),MATCH('EIaE-BEE'!V$1,'state specific adjustments'!$C$3:$AG$3,0)),1)</f>
        <v>11919968</v>
      </c>
      <c r="W2">
        <f>exports!Y2*IFERROR(INDEX('state specific adjustments'!$C$4:$AG$5,MATCH(About!$B$2,'state specific adjustments'!$B$4:$B$5,0),MATCH('EIaE-BEE'!W$1,'state specific adjustments'!$C$3:$AG$3,0)),1)</f>
        <v>11919968</v>
      </c>
      <c r="X2">
        <f>exports!Z2*IFERROR(INDEX('state specific adjustments'!$C$4:$AG$5,MATCH(About!$B$2,'state specific adjustments'!$B$4:$B$5,0),MATCH('EIaE-BEE'!X$1,'state specific adjustments'!$C$3:$AG$3,0)),1)</f>
        <v>11919968</v>
      </c>
      <c r="Y2">
        <f>exports!AA2*IFERROR(INDEX('state specific adjustments'!$C$4:$AG$5,MATCH(About!$B$2,'state specific adjustments'!$B$4:$B$5,0),MATCH('EIaE-BEE'!Y$1,'state specific adjustments'!$C$3:$AG$3,0)),1)</f>
        <v>11919968</v>
      </c>
      <c r="Z2">
        <f>exports!AB2*IFERROR(INDEX('state specific adjustments'!$C$4:$AG$5,MATCH(About!$B$2,'state specific adjustments'!$B$4:$B$5,0),MATCH('EIaE-BEE'!Z$1,'state specific adjustments'!$C$3:$AG$3,0)),1)</f>
        <v>11919968</v>
      </c>
      <c r="AA2">
        <f>exports!AC2*IFERROR(INDEX('state specific adjustments'!$C$4:$AG$5,MATCH(About!$B$2,'state specific adjustments'!$B$4:$B$5,0),MATCH('EIaE-BEE'!AA$1,'state specific adjustments'!$C$3:$AG$3,0)),1)</f>
        <v>11919968</v>
      </c>
      <c r="AB2">
        <f>exports!AD2*IFERROR(INDEX('state specific adjustments'!$C$4:$AG$5,MATCH(About!$B$2,'state specific adjustments'!$B$4:$B$5,0),MATCH('EIaE-BEE'!AB$1,'state specific adjustments'!$C$3:$AG$3,0)),1)</f>
        <v>11919968</v>
      </c>
      <c r="AC2">
        <f>exports!AE2*IFERROR(INDEX('state specific adjustments'!$C$4:$AG$5,MATCH(About!$B$2,'state specific adjustments'!$B$4:$B$5,0),MATCH('EIaE-BEE'!AC$1,'state specific adjustments'!$C$3:$AG$3,0)),1)</f>
        <v>11919968</v>
      </c>
      <c r="AD2">
        <f>exports!AF2*IFERROR(INDEX('state specific adjustments'!$C$4:$AG$5,MATCH(About!$B$2,'state specific adjustments'!$B$4:$B$5,0),MATCH('EIaE-BEE'!AD$1,'state specific adjustments'!$C$3:$AG$3,0)),1)</f>
        <v>11919968</v>
      </c>
      <c r="AE2">
        <f>exports!AG2*IFERROR(INDEX('state specific adjustments'!$C$4:$AG$5,MATCH(About!$B$2,'state specific adjustments'!$B$4:$B$5,0),MATCH('EIaE-BEE'!AE$1,'state specific adjustments'!$C$3:$AG$3,0)),1)</f>
        <v>11919968</v>
      </c>
      <c r="AF2">
        <f>exports!AH2*IFERROR(INDEX('state specific adjustments'!$C$4:$AG$5,MATCH(About!$B$2,'state specific adjustments'!$B$4:$B$5,0),MATCH('EIaE-BEE'!AF$1,'state specific adjustments'!$C$3:$AG$3,0)),1)</f>
        <v>11919968</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election activeCell="F2" sqref="F2"/>
    </sheetView>
  </sheetViews>
  <sheetFormatPr defaultRowHeight="14.75"/>
  <cols>
    <col min="1" max="1" width="26.269531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26.176708915596222</v>
      </c>
      <c r="C2" s="12">
        <f t="shared" si="0"/>
        <v>26.176708915596222</v>
      </c>
      <c r="D2" s="12">
        <f>E2</f>
        <v>26.176708915596222</v>
      </c>
      <c r="E2" s="195">
        <f>SUMIFS('Table 7_Wholesale prices'!D$18:D$65,'Table 7_Wholesale prices'!$B$18:$B$65,About!$B$2)</f>
        <v>26.176708915596222</v>
      </c>
      <c r="F2" s="195">
        <f>SUMIFS('Table 7_Wholesale prices'!E$18:E$65,'Table 7_Wholesale prices'!$B$18:$B$65,About!$B$2)</f>
        <v>29.183187573432399</v>
      </c>
      <c r="G2" s="195">
        <f>SUMIFS('Table 7_Wholesale prices'!F$18:F$65,'Table 7_Wholesale prices'!$B$18:$B$65,About!$B$2)</f>
        <v>32.543812840086375</v>
      </c>
      <c r="H2" s="12">
        <f>G2</f>
        <v>32.543812840086375</v>
      </c>
      <c r="I2" s="12">
        <f t="shared" ref="I2:AF2" si="1">H2</f>
        <v>32.543812840086375</v>
      </c>
      <c r="J2" s="12">
        <f t="shared" si="1"/>
        <v>32.543812840086375</v>
      </c>
      <c r="K2" s="12">
        <f t="shared" si="1"/>
        <v>32.543812840086375</v>
      </c>
      <c r="L2" s="12">
        <f t="shared" si="1"/>
        <v>32.543812840086375</v>
      </c>
      <c r="M2" s="12">
        <f t="shared" si="1"/>
        <v>32.543812840086375</v>
      </c>
      <c r="N2" s="12">
        <f t="shared" si="1"/>
        <v>32.543812840086375</v>
      </c>
      <c r="O2" s="12">
        <f t="shared" si="1"/>
        <v>32.543812840086375</v>
      </c>
      <c r="P2" s="12">
        <f t="shared" si="1"/>
        <v>32.543812840086375</v>
      </c>
      <c r="Q2" s="12">
        <f t="shared" si="1"/>
        <v>32.543812840086375</v>
      </c>
      <c r="R2" s="12">
        <f t="shared" si="1"/>
        <v>32.543812840086375</v>
      </c>
      <c r="S2" s="12">
        <f t="shared" si="1"/>
        <v>32.543812840086375</v>
      </c>
      <c r="T2" s="12">
        <f t="shared" si="1"/>
        <v>32.543812840086375</v>
      </c>
      <c r="U2" s="12">
        <f t="shared" si="1"/>
        <v>32.543812840086375</v>
      </c>
      <c r="V2" s="12">
        <f t="shared" si="1"/>
        <v>32.543812840086375</v>
      </c>
      <c r="W2" s="12">
        <f t="shared" si="1"/>
        <v>32.543812840086375</v>
      </c>
      <c r="X2" s="12">
        <f t="shared" si="1"/>
        <v>32.543812840086375</v>
      </c>
      <c r="Y2" s="12">
        <f t="shared" si="1"/>
        <v>32.543812840086375</v>
      </c>
      <c r="Z2" s="12">
        <f t="shared" si="1"/>
        <v>32.543812840086375</v>
      </c>
      <c r="AA2" s="12">
        <f t="shared" si="1"/>
        <v>32.543812840086375</v>
      </c>
      <c r="AB2" s="12">
        <f t="shared" si="1"/>
        <v>32.543812840086375</v>
      </c>
      <c r="AC2" s="12">
        <f t="shared" si="1"/>
        <v>32.543812840086375</v>
      </c>
      <c r="AD2" s="12">
        <f t="shared" si="1"/>
        <v>32.543812840086375</v>
      </c>
      <c r="AE2" s="12">
        <f t="shared" si="1"/>
        <v>32.543812840086375</v>
      </c>
      <c r="AF2" s="12">
        <f t="shared" si="1"/>
        <v>32.543812840086375</v>
      </c>
      <c r="AG2" s="12"/>
      <c r="AH2" s="12"/>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workbookViewId="0">
      <selection activeCell="A2" sqref="A2"/>
    </sheetView>
  </sheetViews>
  <sheetFormatPr defaultRowHeight="14.75"/>
  <cols>
    <col min="1" max="1" width="26.269531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26.176708915596222</v>
      </c>
      <c r="C2" s="12">
        <f t="shared" si="0"/>
        <v>26.176708915596222</v>
      </c>
      <c r="D2" s="12">
        <f>E2</f>
        <v>26.176708915596222</v>
      </c>
      <c r="E2" s="195">
        <f>SUMIFS('Table 7_Wholesale prices'!D$18:D$65,'Table 7_Wholesale prices'!$B$18:$B$65,About!$B$2)</f>
        <v>26.176708915596222</v>
      </c>
      <c r="F2" s="195">
        <f>SUMIFS('Table 7_Wholesale prices'!E$18:E$65,'Table 7_Wholesale prices'!$B$18:$B$65,About!$B$2)</f>
        <v>29.183187573432399</v>
      </c>
      <c r="G2" s="195">
        <f>SUMIFS('Table 7_Wholesale prices'!F$18:F$65,'Table 7_Wholesale prices'!$B$18:$B$65,About!$B$2)</f>
        <v>32.543812840086375</v>
      </c>
      <c r="H2" s="12">
        <f>G2</f>
        <v>32.543812840086375</v>
      </c>
      <c r="I2" s="12">
        <f t="shared" ref="I2:AF2" si="1">H2</f>
        <v>32.543812840086375</v>
      </c>
      <c r="J2" s="12">
        <f t="shared" si="1"/>
        <v>32.543812840086375</v>
      </c>
      <c r="K2" s="12">
        <f t="shared" si="1"/>
        <v>32.543812840086375</v>
      </c>
      <c r="L2" s="12">
        <f t="shared" si="1"/>
        <v>32.543812840086375</v>
      </c>
      <c r="M2" s="12">
        <f t="shared" si="1"/>
        <v>32.543812840086375</v>
      </c>
      <c r="N2" s="12">
        <f t="shared" si="1"/>
        <v>32.543812840086375</v>
      </c>
      <c r="O2" s="12">
        <f t="shared" si="1"/>
        <v>32.543812840086375</v>
      </c>
      <c r="P2" s="12">
        <f t="shared" si="1"/>
        <v>32.543812840086375</v>
      </c>
      <c r="Q2" s="12">
        <f t="shared" si="1"/>
        <v>32.543812840086375</v>
      </c>
      <c r="R2" s="12">
        <f t="shared" si="1"/>
        <v>32.543812840086375</v>
      </c>
      <c r="S2" s="12">
        <f t="shared" si="1"/>
        <v>32.543812840086375</v>
      </c>
      <c r="T2" s="12">
        <f t="shared" si="1"/>
        <v>32.543812840086375</v>
      </c>
      <c r="U2" s="12">
        <f t="shared" si="1"/>
        <v>32.543812840086375</v>
      </c>
      <c r="V2" s="12">
        <f t="shared" si="1"/>
        <v>32.543812840086375</v>
      </c>
      <c r="W2" s="12">
        <f t="shared" si="1"/>
        <v>32.543812840086375</v>
      </c>
      <c r="X2" s="12">
        <f t="shared" si="1"/>
        <v>32.543812840086375</v>
      </c>
      <c r="Y2" s="12">
        <f t="shared" si="1"/>
        <v>32.543812840086375</v>
      </c>
      <c r="Z2" s="12">
        <f t="shared" si="1"/>
        <v>32.543812840086375</v>
      </c>
      <c r="AA2" s="12">
        <f t="shared" si="1"/>
        <v>32.543812840086375</v>
      </c>
      <c r="AB2" s="12">
        <f t="shared" si="1"/>
        <v>32.543812840086375</v>
      </c>
      <c r="AC2" s="12">
        <f t="shared" si="1"/>
        <v>32.543812840086375</v>
      </c>
      <c r="AD2" s="12">
        <f t="shared" si="1"/>
        <v>32.543812840086375</v>
      </c>
      <c r="AE2" s="12">
        <f t="shared" si="1"/>
        <v>32.543812840086375</v>
      </c>
      <c r="AF2" s="12">
        <f t="shared" si="1"/>
        <v>32.543812840086375</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About</vt:lpstr>
      <vt:lpstr>Table 7_Wholesale prices</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state specific adjustments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2024-06-17T19:08:54Z</dcterms:modified>
</cp:coreProperties>
</file>