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OK\elec\BCpUC\"/>
    </mc:Choice>
  </mc:AlternateContent>
  <xr:revisionPtr revIDLastSave="0" documentId="8_{2177BC2C-8BD6-4508-8C12-342AFC27FB67}" xr6:coauthVersionLast="47" xr6:coauthVersionMax="47" xr10:uidLastSave="{00000000-0000-0000-0000-000000000000}"/>
  <bookViews>
    <workbookView xWindow="1470" yWindow="1470" windowWidth="21600" windowHeight="12645" tabRatio="839" xr2:uid="{00000000-000D-0000-FFFF-FFFF00000000}"/>
  </bookViews>
  <sheets>
    <sheet name="About" sheetId="2" r:id="rId1"/>
    <sheet name="NREL ATB 2024" sheetId="8" r:id="rId2"/>
    <sheet name="Balance of System (NOT USED)" sheetId="5" r:id="rId3"/>
    <sheet name="Calibration" sheetId="10" r:id="rId4"/>
    <sheet name="BCpUC-energy" sheetId="3" r:id="rId5"/>
    <sheet name="BCpUC-power" sheetId="9" r:id="rId6"/>
    <sheet name="BBoSCaSoFYC" sheetId="4" r:id="rId7"/>
  </sheets>
  <definedNames>
    <definedName name="cpi_2020_to_2012">About!$A$50</definedName>
    <definedName name="cpi_2022_to_2012">About!$A$52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10" l="1"/>
  <c r="D3" i="10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R3" i="10"/>
  <c r="S3" i="10"/>
  <c r="T3" i="10"/>
  <c r="U3" i="10"/>
  <c r="V3" i="10"/>
  <c r="W3" i="10"/>
  <c r="X3" i="10"/>
  <c r="Y3" i="10"/>
  <c r="Z3" i="10"/>
  <c r="AA3" i="10"/>
  <c r="AB3" i="10"/>
  <c r="AC3" i="10"/>
  <c r="AD3" i="10"/>
  <c r="AE3" i="10"/>
  <c r="C7" i="10"/>
  <c r="D7" i="10"/>
  <c r="E7" i="10"/>
  <c r="F7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T7" i="10"/>
  <c r="U7" i="10"/>
  <c r="V7" i="10"/>
  <c r="W7" i="10"/>
  <c r="X7" i="10"/>
  <c r="Y7" i="10"/>
  <c r="Z7" i="10"/>
  <c r="AA7" i="10"/>
  <c r="AB7" i="10"/>
  <c r="AC7" i="10"/>
  <c r="AD7" i="10"/>
  <c r="AE7" i="10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" i="9"/>
  <c r="B2" i="9"/>
  <c r="B4" i="3"/>
  <c r="B3" i="3"/>
  <c r="B2" i="3"/>
  <c r="D22" i="5" l="1"/>
  <c r="E5" i="5" l="1"/>
  <c r="E6" i="5"/>
  <c r="E7" i="5"/>
  <c r="E8" i="5"/>
  <c r="E9" i="5"/>
  <c r="E10" i="5"/>
  <c r="E11" i="5"/>
  <c r="E4" i="5"/>
  <c r="D23" i="5"/>
  <c r="G127" i="8"/>
  <c r="G126" i="8"/>
  <c r="G125" i="8"/>
  <c r="G124" i="8"/>
  <c r="G123" i="8"/>
  <c r="G122" i="8"/>
  <c r="G121" i="8"/>
  <c r="G120" i="8"/>
  <c r="G119" i="8"/>
  <c r="G118" i="8"/>
  <c r="G117" i="8"/>
  <c r="G116" i="8"/>
  <c r="G115" i="8"/>
  <c r="G114" i="8"/>
  <c r="G113" i="8"/>
  <c r="G73" i="8"/>
  <c r="G69" i="8"/>
  <c r="G65" i="8"/>
  <c r="G57" i="8"/>
  <c r="G76" i="8" s="1"/>
  <c r="G56" i="8"/>
  <c r="G75" i="8" s="1"/>
  <c r="G55" i="8"/>
  <c r="G74" i="8" s="1"/>
  <c r="G54" i="8"/>
  <c r="G53" i="8"/>
  <c r="G72" i="8" s="1"/>
  <c r="G52" i="8"/>
  <c r="G71" i="8" s="1"/>
  <c r="G51" i="8"/>
  <c r="G70" i="8" s="1"/>
  <c r="G50" i="8"/>
  <c r="G49" i="8"/>
  <c r="G68" i="8" s="1"/>
  <c r="G48" i="8"/>
  <c r="G67" i="8" s="1"/>
  <c r="G47" i="8"/>
  <c r="G66" i="8" s="1"/>
  <c r="G46" i="8"/>
  <c r="G45" i="8"/>
  <c r="G64" i="8" s="1"/>
  <c r="G44" i="8"/>
  <c r="G63" i="8" s="1"/>
  <c r="G43" i="8"/>
  <c r="G62" i="8" s="1"/>
  <c r="D24" i="5" l="1"/>
  <c r="D25" i="5" s="1"/>
  <c r="D26" i="5" s="1"/>
</calcChain>
</file>

<file path=xl/sharedStrings.xml><?xml version="1.0" encoding="utf-8"?>
<sst xmlns="http://schemas.openxmlformats.org/spreadsheetml/2006/main" count="355" uniqueCount="152">
  <si>
    <t>Year</t>
  </si>
  <si>
    <t>$/kWh</t>
  </si>
  <si>
    <t>Sources:</t>
  </si>
  <si>
    <t>Battery cost projections per kWh</t>
  </si>
  <si>
    <t>Rocky Mountain Institute</t>
  </si>
  <si>
    <t>The Economics of Grid Defection</t>
  </si>
  <si>
    <t>Page 61, First Table, "Li-ion Battery Capital Cost"</t>
  </si>
  <si>
    <t>http://www.rmi.org/electricity_grid_defection</t>
  </si>
  <si>
    <t>2010 Battery Costs per kW</t>
  </si>
  <si>
    <t>Sandia National Laboratory</t>
  </si>
  <si>
    <t>DOE/EPRI 2013 Electricity Storage Handbook in Collaboration with NRECA</t>
  </si>
  <si>
    <t>http://www.sandia.gov/ess/publications/SAND2013-5131.pdf</t>
  </si>
  <si>
    <t>Page B-45, Table B-28</t>
  </si>
  <si>
    <t>Battery Cost ($/MW)</t>
  </si>
  <si>
    <t>Note:</t>
  </si>
  <si>
    <t>See "cpi.xlsx" in the InputData folder for source information.</t>
  </si>
  <si>
    <t>BCpUC Battery Cost per Unit Capacity</t>
  </si>
  <si>
    <t>learning.</t>
  </si>
  <si>
    <t>Balance of System</t>
  </si>
  <si>
    <t>Table 3. Detailed Cost Breakdown for a 60-MW U.S. Li-ion Standalone Storage System with Durations of 0.5–4 Hours</t>
  </si>
  <si>
    <t>60-MW, 4-hour Duration, 240-MWh</t>
  </si>
  <si>
    <t>60-MW, 2-hour Duration, 120-MWh</t>
  </si>
  <si>
    <t>60-MW, 1-hour Duration, 60-MWh</t>
  </si>
  <si>
    <t>60-MW, 0.5-hour Duration, 30-MWh</t>
  </si>
  <si>
    <t>Li-ion battery</t>
  </si>
  <si>
    <t>Battery central inverter</t>
  </si>
  <si>
    <t>Structural BOS</t>
  </si>
  <si>
    <t>Electrical BOS</t>
  </si>
  <si>
    <t>EPC overhead</t>
  </si>
  <si>
    <t>Sales tax</t>
  </si>
  <si>
    <t>∑ EPC cost</t>
  </si>
  <si>
    <t>Land acquisition</t>
  </si>
  <si>
    <t>Permitting fee</t>
  </si>
  <si>
    <t>Interconnection fee</t>
  </si>
  <si>
    <t>Contingency</t>
  </si>
  <si>
    <t>Developer overhead</t>
  </si>
  <si>
    <t>EPC/developer net profit</t>
  </si>
  <si>
    <t>∑ Developer cost</t>
  </si>
  <si>
    <t>Total Cost ($)</t>
  </si>
  <si>
    <t>$/W</t>
  </si>
  <si>
    <t>Total Cost</t>
  </si>
  <si>
    <t>Model Component</t>
  </si>
  <si>
    <t>Installation labor &amp; equipment</t>
  </si>
  <si>
    <t>Balance of System Costs</t>
  </si>
  <si>
    <t>https://www.nrel.gov/docs/fy19osti/71714.pdf</t>
  </si>
  <si>
    <t>Page 12, Table 3</t>
  </si>
  <si>
    <t>National Renewable Energy Laboratory</t>
  </si>
  <si>
    <t>2018 U.S. Utility-Scale Photovoltaics Plus-Energy Storage System Costs Benchmark</t>
  </si>
  <si>
    <t>We use the largest (4-hour duration) for our estimate.</t>
  </si>
  <si>
    <t>Balance of System (excl. sales tax)</t>
  </si>
  <si>
    <t>Sales tax on balance of system elements</t>
  </si>
  <si>
    <t>install the battery system, apart from the batteries themselves (and apart from sales</t>
  </si>
  <si>
    <t>tax on the batteries).  This includes the inverter, labor, etc.</t>
  </si>
  <si>
    <t>Currency Adjustment</t>
  </si>
  <si>
    <t>2010 to 2012 USD</t>
  </si>
  <si>
    <t>We adjust currency using the following conversion factors:</t>
  </si>
  <si>
    <t>2018 $/W</t>
  </si>
  <si>
    <t>2018 $/MW</t>
  </si>
  <si>
    <t>2018 to 2012 USD</t>
  </si>
  <si>
    <t>2012 $/MW</t>
  </si>
  <si>
    <t>For the U.S. model, we assume the balance of system costs remain constant throughout the model run.</t>
  </si>
  <si>
    <t>Techno-Economic Cost and Performance Parameters</t>
  </si>
  <si>
    <t>Capital Costs</t>
  </si>
  <si>
    <t>Annual Technology Baseline</t>
  </si>
  <si>
    <t>Utility-Scale Battery Storage tab, CAPEX, Moderate scenario</t>
  </si>
  <si>
    <t>2020 to 2012 USD</t>
  </si>
  <si>
    <t>2019 to 2012 USD</t>
  </si>
  <si>
    <t>Utility-Scale Battery Storage</t>
  </si>
  <si>
    <t>https://atb.nrel.gov/electricity/2023/utility-scale_battery_storage</t>
  </si>
  <si>
    <t>Inputs</t>
  </si>
  <si>
    <t>Calculated</t>
  </si>
  <si>
    <t>Input from other tab</t>
  </si>
  <si>
    <t>X</t>
  </si>
  <si>
    <t>Assumptions</t>
  </si>
  <si>
    <t>Technology</t>
  </si>
  <si>
    <t>Base Year:</t>
  </si>
  <si>
    <t>All values are given in 2021 U.S. dollars, see references at the bottom of this worksheet for dollar year conversions where source dollar years don't match 2021.</t>
  </si>
  <si>
    <t>Utility Scale Battery Storage</t>
  </si>
  <si>
    <r>
      <t xml:space="preserve">Representative Li-Ion Battery </t>
    </r>
    <r>
      <rPr>
        <b/>
        <sz val="10"/>
        <rFont val="Arial"/>
        <family val="2"/>
      </rPr>
      <t>Storage, 60 MW, 240 MWh</t>
    </r>
    <r>
      <rPr>
        <sz val="10"/>
        <rFont val="Arial"/>
        <family val="2"/>
      </rPr>
      <t xml:space="preserve"> storage (4 hours)</t>
    </r>
  </si>
  <si>
    <t>Reference: Battery Storage cost values from W. Cole and A. Karmakar, “Cost Projections for Utility-scale Battery Storage: 2023 Update,” NREL/TP-6A40-85332. Golden, CO: National Renewable Energy Laboratory. https://www.nrel.gov/docs/fy23osti/85332.pdf. Note that values are converted to 2021$ for the ATB.</t>
  </si>
  <si>
    <t>Capital Cost ($/kWh)</t>
  </si>
  <si>
    <t>Battery Energy Capital Cost ($/kWh)</t>
  </si>
  <si>
    <t>Advanced</t>
  </si>
  <si>
    <t>Moderate</t>
  </si>
  <si>
    <t>Conservative</t>
  </si>
  <si>
    <t>Battery Power Capital Cost ($/kW)</t>
  </si>
  <si>
    <t>Total System Cost ($/kW) = Battery Energy Cost ($/kWh) * Storage Duration (hr) + Battery Power Cost ($/kW)</t>
  </si>
  <si>
    <t>Technology Classification</t>
  </si>
  <si>
    <t>Name</t>
  </si>
  <si>
    <t>Tech</t>
  </si>
  <si>
    <t>Resource</t>
  </si>
  <si>
    <t>Scale</t>
  </si>
  <si>
    <t>Maturity</t>
  </si>
  <si>
    <t>Utility-Scale Battery Storage - 2Hr</t>
  </si>
  <si>
    <t>Lithium Ion - 2 Hr</t>
  </si>
  <si>
    <t>N/A</t>
  </si>
  <si>
    <t>Utility</t>
  </si>
  <si>
    <t>Y</t>
  </si>
  <si>
    <t>Utility-Scale Battery Storage - 4Hr</t>
  </si>
  <si>
    <t>Lithium Ion - 4 Hr</t>
  </si>
  <si>
    <t>Utility-Scale Battery Storage - 6Hr</t>
  </si>
  <si>
    <t>Lithium Ion - 6 Hr</t>
  </si>
  <si>
    <t>Utility-Scale Battery Storage - 8Hr</t>
  </si>
  <si>
    <t>Lithium Ion - 8 Hr</t>
  </si>
  <si>
    <t>Utility-Scale Battery Storage - 10Hr</t>
  </si>
  <si>
    <t>Lithium Ion - 10 Hr</t>
  </si>
  <si>
    <t>Future Projections</t>
  </si>
  <si>
    <t xml:space="preserve">All values are given in 2021 U.S. dollars, using the Consumer Price Index (BLS, 2022) for dollar year conversions. </t>
  </si>
  <si>
    <t>For 15-year technical life (values in 2021$):</t>
  </si>
  <si>
    <t>Overnight Capital Cost ($/kW)</t>
  </si>
  <si>
    <t>Fixed Operation and Maintenance Expenses ($/kW-yr)</t>
  </si>
  <si>
    <t>Variable Operation and Maintenance Expenses ($/MWh)</t>
  </si>
  <si>
    <t>Round-Trip Efficiency</t>
  </si>
  <si>
    <t>Capacity Factor (%)</t>
  </si>
  <si>
    <t>Data Sources for Default Inputs</t>
  </si>
  <si>
    <t>Current Costs:</t>
  </si>
  <si>
    <t>Citation</t>
  </si>
  <si>
    <t>Dollar Year</t>
  </si>
  <si>
    <t>Escalation Index</t>
  </si>
  <si>
    <t>Available Capacity (GW)</t>
  </si>
  <si>
    <t>Net Capacity Factor (%)</t>
  </si>
  <si>
    <t>Assumes one cycle per day</t>
  </si>
  <si>
    <t xml:space="preserve">V. Ramasamy, D. Feldman, J. Desai, and R. Margolis. 2022. U.S. Solar Photovoltaic System and Energy Storage Cost Benchmark: Q1 2022. Golden, CO: National Renewable Energy Laboratory; and </t>
  </si>
  <si>
    <t>Fixed Operating Expenses ($/kW-yr)</t>
  </si>
  <si>
    <t>V. Ramasamy, D. Feldman, J. Desai, and R. Margolis. 2022. U.S. Solar Photovoltaic System and Energy Storage Cost Benchmark: Q1 2022. Golden, CO: National Renewable Energy Laboratory</t>
  </si>
  <si>
    <t>Variable Operating Expenses ($/MWh)</t>
  </si>
  <si>
    <t>Spur Line Cost ($/kW)</t>
  </si>
  <si>
    <t>Future Projections Costs:</t>
  </si>
  <si>
    <t>Cole and Karmakar (2023)</t>
  </si>
  <si>
    <t>2021 to 2022 overnight capital cost adjustments (%)</t>
  </si>
  <si>
    <t>Already captured in projections</t>
  </si>
  <si>
    <t>Grid Connection Cost ($/kW)</t>
  </si>
  <si>
    <t>Battery Cost ($/MWh)</t>
  </si>
  <si>
    <t>Unit: Dmnl</t>
  </si>
  <si>
    <t>Percent of First Year Total Costs</t>
  </si>
  <si>
    <t>Assumed duration:</t>
  </si>
  <si>
    <t>BCpUC Battery Balance of System Cost as Share of First Year Cost</t>
  </si>
  <si>
    <t>https://atb.nrel.gov/electricity/2024/data</t>
  </si>
  <si>
    <t>2022 to 2012 USD</t>
  </si>
  <si>
    <t>2021 to 2012 USD</t>
  </si>
  <si>
    <t>Used to calculate battery storage deployment. Only the years of this time series</t>
  </si>
  <si>
    <t xml:space="preserve">provided via input data are used, and the remaining years are handled via endogenous </t>
  </si>
  <si>
    <t>We hard code all years of power costs, because the ATB data remains relatively constant</t>
  </si>
  <si>
    <t>rather than declining with time. We do apply endogenous learning to the energy costs.</t>
  </si>
  <si>
    <t>The "balance of system" should include the proportion ofcosts the utility must pay to purchase and</t>
  </si>
  <si>
    <t>We determine this value via calibration against ATB data.</t>
  </si>
  <si>
    <t>2022 to 2013 costs</t>
  </si>
  <si>
    <t>Raw Data (2022 $)</t>
  </si>
  <si>
    <t>Battery Power Cost per Unit Capacity : NDC</t>
  </si>
  <si>
    <t>Time (Year)</t>
  </si>
  <si>
    <t>Battery Energy Cost per Unit Capacity : NDC</t>
  </si>
  <si>
    <t>Oklahoma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</si>
</sst>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5" formatCode="&quot;$&quot;#,##0_);\(&quot;$&quot;#,##0\)"/>
    <numFmt numFmtId="44" formatCode="_(&quot;$&quot;* #,##0.00_);_(&quot;$&quot;* \(#,##0.00\);_(&quot;$&quot;* &quot;-&quot;??_);_(@_)"/>
    <numFmt numFmtId="164" formatCode="#,##0;#,##0"/>
    <numFmt numFmtId="165" formatCode="###0;###0"/>
    <numFmt numFmtId="166" formatCode="###0.00;###0.00"/>
    <numFmt numFmtId="167" formatCode="0.000"/>
    <numFmt numFmtId="168" formatCode="0.0%"/>
    <numFmt numFmtId="169" formatCode="&quot;$&quot;#,##0"/>
  </numFmts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0" tint="-0.14999847407452621"/>
      <name val="Arial"/>
      <family val="2"/>
    </font>
    <font>
      <b/>
      <sz val="10"/>
      <color theme="0"/>
      <name val="Arial"/>
      <family val="2"/>
    </font>
    <font>
      <sz val="10"/>
      <color rgb="FFFFFFFF"/>
      <name val="Arial"/>
      <family val="2"/>
    </font>
    <font>
      <sz val="10"/>
      <color rgb="FFFF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7BBD"/>
        <bgColor indexed="64"/>
      </patternFill>
    </fill>
    <fill>
      <patternFill patternType="solid">
        <fgColor rgb="FF0070C0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D3DFE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</fills>
  <borders count="7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0"/>
      </bottom>
      <diagonal/>
    </border>
    <border>
      <left style="thin">
        <color auto="1"/>
      </left>
      <right style="thin">
        <color auto="1"/>
      </right>
      <top style="thin">
        <color theme="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theme="0"/>
      </bottom>
      <diagonal/>
    </border>
    <border>
      <left style="hair">
        <color theme="0" tint="-0.24994659260841701"/>
      </left>
      <right/>
      <top style="hair">
        <color theme="0" tint="-0.24994659260841701"/>
      </top>
      <bottom/>
      <diagonal/>
    </border>
    <border>
      <left/>
      <right/>
      <top style="hair">
        <color theme="0" tint="-0.24994659260841701"/>
      </top>
      <bottom/>
      <diagonal/>
    </border>
    <border>
      <left/>
      <right style="hair">
        <color theme="0" tint="-0.24994659260841701"/>
      </right>
      <top style="hair">
        <color theme="0" tint="-0.24994659260841701"/>
      </top>
      <bottom/>
      <diagonal/>
    </border>
    <border>
      <left style="hair">
        <color theme="0" tint="-0.24994659260841701"/>
      </left>
      <right/>
      <top/>
      <bottom/>
      <diagonal/>
    </border>
    <border>
      <left/>
      <right style="hair">
        <color theme="0" tint="-0.24994659260841701"/>
      </right>
      <top/>
      <bottom/>
      <diagonal/>
    </border>
    <border>
      <left style="medium">
        <color theme="0" tint="-0.24994659260841701"/>
      </left>
      <right/>
      <top style="medium">
        <color theme="0" tint="-0.24994659260841701"/>
      </top>
      <bottom style="medium">
        <color theme="0" tint="-0.24994659260841701"/>
      </bottom>
      <diagonal/>
    </border>
    <border>
      <left/>
      <right/>
      <top style="medium">
        <color theme="0" tint="-0.24994659260841701"/>
      </top>
      <bottom style="medium">
        <color theme="0" tint="-0.24994659260841701"/>
      </bottom>
      <diagonal/>
    </border>
    <border>
      <left/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 style="medium">
        <color theme="0" tint="-0.24994659260841701"/>
      </left>
      <right/>
      <top/>
      <bottom/>
      <diagonal/>
    </border>
    <border>
      <left style="medium">
        <color theme="0" tint="-0.249977111117893"/>
      </left>
      <right/>
      <top/>
      <bottom style="medium">
        <color theme="0" tint="-0.249977111117893"/>
      </bottom>
      <diagonal/>
    </border>
    <border>
      <left/>
      <right/>
      <top/>
      <bottom style="medium">
        <color theme="0" tint="-0.249977111117893"/>
      </bottom>
      <diagonal/>
    </border>
    <border>
      <left style="medium">
        <color theme="0" tint="-0.249977111117893"/>
      </left>
      <right/>
      <top style="medium">
        <color theme="0" tint="-0.249977111117893"/>
      </top>
      <bottom style="medium">
        <color theme="0" tint="-0.249977111117893"/>
      </bottom>
      <diagonal/>
    </border>
    <border>
      <left/>
      <right/>
      <top style="medium">
        <color theme="0" tint="-0.249977111117893"/>
      </top>
      <bottom style="medium">
        <color theme="0" tint="-0.249977111117893"/>
      </bottom>
      <diagonal/>
    </border>
    <border>
      <left/>
      <right style="medium">
        <color theme="0" tint="-0.249977111117893"/>
      </right>
      <top style="medium">
        <color theme="0" tint="-0.249977111117893"/>
      </top>
      <bottom style="medium">
        <color theme="0" tint="-0.249977111117893"/>
      </bottom>
      <diagonal/>
    </border>
    <border>
      <left/>
      <right/>
      <top style="thin">
        <color theme="0" tint="-0.14996795556505021"/>
      </top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 style="medium">
        <color theme="4"/>
      </left>
      <right style="medium">
        <color rgb="FF4F81BD"/>
      </right>
      <top style="medium">
        <color theme="4"/>
      </top>
      <bottom/>
      <diagonal/>
    </border>
    <border>
      <left style="medium">
        <color rgb="FF4F81BD"/>
      </left>
      <right style="medium">
        <color rgb="FF4F81BD"/>
      </right>
      <top style="medium">
        <color theme="4"/>
      </top>
      <bottom/>
      <diagonal/>
    </border>
    <border>
      <left style="medium">
        <color rgb="FF4F81BD"/>
      </left>
      <right style="medium">
        <color theme="4"/>
      </right>
      <top style="medium">
        <color theme="4"/>
      </top>
      <bottom/>
      <diagonal/>
    </border>
    <border>
      <left style="medium">
        <color theme="4"/>
      </left>
      <right/>
      <top style="medium">
        <color rgb="FF4F81BD"/>
      </top>
      <bottom/>
      <diagonal/>
    </border>
    <border>
      <left style="medium">
        <color rgb="FF4F81BD"/>
      </left>
      <right/>
      <top style="medium">
        <color rgb="FF4F81BD"/>
      </top>
      <bottom/>
      <diagonal/>
    </border>
    <border>
      <left style="medium">
        <color theme="4"/>
      </left>
      <right style="medium">
        <color theme="4"/>
      </right>
      <top style="medium">
        <color theme="4"/>
      </top>
      <bottom/>
      <diagonal/>
    </border>
    <border>
      <left style="medium">
        <color theme="4"/>
      </left>
      <right/>
      <top/>
      <bottom/>
      <diagonal/>
    </border>
    <border>
      <left style="medium">
        <color rgb="FF4F81BD"/>
      </left>
      <right/>
      <top/>
      <bottom/>
      <diagonal/>
    </border>
    <border>
      <left style="medium">
        <color theme="4"/>
      </left>
      <right style="medium">
        <color theme="4"/>
      </right>
      <top/>
      <bottom/>
      <diagonal/>
    </border>
    <border>
      <left style="medium">
        <color theme="4"/>
      </left>
      <right/>
      <top/>
      <bottom style="medium">
        <color theme="4"/>
      </bottom>
      <diagonal/>
    </border>
    <border>
      <left style="medium">
        <color rgb="FF4F81BD"/>
      </left>
      <right/>
      <top/>
      <bottom style="medium">
        <color theme="4"/>
      </bottom>
      <diagonal/>
    </border>
    <border>
      <left style="medium">
        <color theme="4"/>
      </left>
      <right style="medium">
        <color theme="4"/>
      </right>
      <top/>
      <bottom style="medium">
        <color theme="4"/>
      </bottom>
      <diagonal/>
    </border>
    <border>
      <left/>
      <right/>
      <top/>
      <bottom style="thin">
        <color theme="0" tint="-0.14996795556505021"/>
      </bottom>
      <diagonal/>
    </border>
    <border>
      <left/>
      <right/>
      <top/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</borders>
  <cellStyleXfs count="10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Protection="0">
      <alignment horizontal="left"/>
    </xf>
    <xf numFmtId="0" fontId="4" fillId="0" borderId="0" applyNumberFormat="0" applyFill="0" applyBorder="0" applyAlignment="0" applyProtection="0"/>
    <xf numFmtId="0" fontId="5" fillId="0" borderId="1" applyNumberFormat="0" applyProtection="0">
      <alignment wrapText="1"/>
    </xf>
    <xf numFmtId="0" fontId="4" fillId="0" borderId="2" applyNumberFormat="0" applyFont="0" applyProtection="0">
      <alignment wrapText="1"/>
    </xf>
    <xf numFmtId="0" fontId="5" fillId="0" borderId="3" applyNumberFormat="0" applyProtection="0">
      <alignment wrapText="1"/>
    </xf>
    <xf numFmtId="0" fontId="4" fillId="0" borderId="4" applyNumberFormat="0" applyProtection="0">
      <alignment vertical="top" wrapText="1"/>
    </xf>
    <xf numFmtId="44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188">
    <xf numFmtId="0" fontId="0" fillId="0" borderId="0" xfId="0"/>
    <xf numFmtId="0" fontId="1" fillId="0" borderId="0" xfId="0" applyFont="1"/>
    <xf numFmtId="0" fontId="1" fillId="2" borderId="0" xfId="0" applyFont="1" applyFill="1"/>
    <xf numFmtId="0" fontId="2" fillId="0" borderId="0" xfId="1"/>
    <xf numFmtId="0" fontId="0" fillId="0" borderId="0" xfId="0" applyAlignment="1">
      <alignment horizontal="left"/>
    </xf>
    <xf numFmtId="1" fontId="0" fillId="0" borderId="0" xfId="0" applyNumberFormat="1"/>
    <xf numFmtId="0" fontId="1" fillId="0" borderId="0" xfId="0" applyFont="1" applyAlignment="1">
      <alignment horizontal="right"/>
    </xf>
    <xf numFmtId="164" fontId="7" fillId="0" borderId="6" xfId="0" applyNumberFormat="1" applyFont="1" applyBorder="1" applyAlignment="1">
      <alignment horizontal="left" vertical="center" wrapText="1"/>
    </xf>
    <xf numFmtId="165" fontId="7" fillId="0" borderId="6" xfId="0" applyNumberFormat="1" applyFont="1" applyBorder="1" applyAlignment="1">
      <alignment horizontal="left" vertical="center" wrapText="1"/>
    </xf>
    <xf numFmtId="164" fontId="7" fillId="0" borderId="0" xfId="0" applyNumberFormat="1" applyFont="1" applyAlignment="1">
      <alignment horizontal="left" vertical="top" wrapText="1"/>
    </xf>
    <xf numFmtId="166" fontId="7" fillId="0" borderId="7" xfId="0" applyNumberFormat="1" applyFont="1" applyBorder="1" applyAlignment="1">
      <alignment horizontal="left" vertical="top" wrapText="1"/>
    </xf>
    <xf numFmtId="166" fontId="7" fillId="0" borderId="9" xfId="0" applyNumberFormat="1" applyFont="1" applyBorder="1" applyAlignment="1">
      <alignment horizontal="left" vertical="center" wrapText="1"/>
    </xf>
    <xf numFmtId="165" fontId="7" fillId="0" borderId="0" xfId="0" applyNumberFormat="1" applyFont="1" applyAlignment="1">
      <alignment horizontal="left" vertical="top" wrapText="1"/>
    </xf>
    <xf numFmtId="164" fontId="7" fillId="0" borderId="10" xfId="0" applyNumberFormat="1" applyFont="1" applyBorder="1" applyAlignment="1">
      <alignment horizontal="left" vertical="top" wrapText="1"/>
    </xf>
    <xf numFmtId="164" fontId="7" fillId="0" borderId="12" xfId="0" applyNumberFormat="1" applyFont="1" applyBorder="1" applyAlignment="1">
      <alignment horizontal="left" vertical="center" wrapText="1"/>
    </xf>
    <xf numFmtId="0" fontId="0" fillId="0" borderId="7" xfId="0" applyBorder="1"/>
    <xf numFmtId="0" fontId="7" fillId="0" borderId="7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left" vertical="center" wrapText="1"/>
    </xf>
    <xf numFmtId="0" fontId="1" fillId="0" borderId="13" xfId="0" applyFont="1" applyBorder="1"/>
    <xf numFmtId="0" fontId="6" fillId="0" borderId="14" xfId="0" applyFont="1" applyBorder="1" applyAlignment="1">
      <alignment horizontal="left" vertical="top"/>
    </xf>
    <xf numFmtId="0" fontId="1" fillId="0" borderId="14" xfId="0" applyFont="1" applyBorder="1"/>
    <xf numFmtId="0" fontId="1" fillId="0" borderId="15" xfId="0" applyFont="1" applyBorder="1"/>
    <xf numFmtId="0" fontId="6" fillId="3" borderId="8" xfId="0" applyFont="1" applyFill="1" applyBorder="1" applyAlignment="1">
      <alignment horizontal="left" vertical="top" wrapText="1"/>
    </xf>
    <xf numFmtId="164" fontId="6" fillId="3" borderId="5" xfId="0" applyNumberFormat="1" applyFont="1" applyFill="1" applyBorder="1" applyAlignment="1">
      <alignment horizontal="left" vertical="top" wrapText="1"/>
    </xf>
    <xf numFmtId="165" fontId="6" fillId="3" borderId="5" xfId="0" applyNumberFormat="1" applyFont="1" applyFill="1" applyBorder="1" applyAlignment="1">
      <alignment horizontal="left" vertical="top" wrapText="1"/>
    </xf>
    <xf numFmtId="166" fontId="6" fillId="3" borderId="8" xfId="0" applyNumberFormat="1" applyFont="1" applyFill="1" applyBorder="1" applyAlignment="1">
      <alignment horizontal="left" vertical="top" wrapText="1"/>
    </xf>
    <xf numFmtId="164" fontId="6" fillId="3" borderId="11" xfId="0" applyNumberFormat="1" applyFont="1" applyFill="1" applyBorder="1" applyAlignment="1">
      <alignment horizontal="left" vertical="top" wrapText="1"/>
    </xf>
    <xf numFmtId="0" fontId="7" fillId="3" borderId="13" xfId="0" applyFont="1" applyFill="1" applyBorder="1" applyAlignment="1">
      <alignment horizontal="left" vertical="top" wrapText="1"/>
    </xf>
    <xf numFmtId="164" fontId="7" fillId="3" borderId="14" xfId="0" applyNumberFormat="1" applyFont="1" applyFill="1" applyBorder="1" applyAlignment="1">
      <alignment horizontal="left" vertical="top" wrapText="1"/>
    </xf>
    <xf numFmtId="165" fontId="7" fillId="3" borderId="14" xfId="0" applyNumberFormat="1" applyFont="1" applyFill="1" applyBorder="1" applyAlignment="1">
      <alignment horizontal="left" vertical="top" wrapText="1"/>
    </xf>
    <xf numFmtId="166" fontId="7" fillId="3" borderId="13" xfId="0" applyNumberFormat="1" applyFont="1" applyFill="1" applyBorder="1" applyAlignment="1">
      <alignment horizontal="left" vertical="top" wrapText="1"/>
    </xf>
    <xf numFmtId="164" fontId="7" fillId="3" borderId="15" xfId="0" applyNumberFormat="1" applyFont="1" applyFill="1" applyBorder="1" applyAlignment="1">
      <alignment horizontal="left" vertical="top" wrapText="1"/>
    </xf>
    <xf numFmtId="0" fontId="1" fillId="4" borderId="0" xfId="0" applyFont="1" applyFill="1"/>
    <xf numFmtId="0" fontId="0" fillId="4" borderId="0" xfId="0" applyFill="1"/>
    <xf numFmtId="0" fontId="7" fillId="0" borderId="0" xfId="0" applyFont="1" applyAlignment="1">
      <alignment horizontal="left" vertical="top"/>
    </xf>
    <xf numFmtId="166" fontId="0" fillId="0" borderId="0" xfId="0" applyNumberFormat="1"/>
    <xf numFmtId="2" fontId="0" fillId="0" borderId="0" xfId="0" applyNumberFormat="1"/>
    <xf numFmtId="0" fontId="0" fillId="0" borderId="0" xfId="0" applyAlignment="1">
      <alignment horizontal="right"/>
    </xf>
    <xf numFmtId="167" fontId="0" fillId="0" borderId="0" xfId="0" applyNumberFormat="1"/>
    <xf numFmtId="0" fontId="1" fillId="0" borderId="17" xfId="0" applyFont="1" applyBorder="1" applyAlignment="1">
      <alignment horizontal="center"/>
    </xf>
    <xf numFmtId="0" fontId="10" fillId="0" borderId="0" xfId="0" applyFont="1"/>
    <xf numFmtId="0" fontId="10" fillId="0" borderId="17" xfId="0" applyFont="1" applyBorder="1"/>
    <xf numFmtId="0" fontId="10" fillId="5" borderId="19" xfId="0" applyFont="1" applyFill="1" applyBorder="1" applyAlignment="1">
      <alignment horizontal="center"/>
    </xf>
    <xf numFmtId="0" fontId="10" fillId="3" borderId="20" xfId="0" applyFont="1" applyFill="1" applyBorder="1" applyAlignment="1">
      <alignment horizontal="center"/>
    </xf>
    <xf numFmtId="0" fontId="11" fillId="0" borderId="0" xfId="0" applyFont="1" applyAlignment="1">
      <alignment horizontal="right"/>
    </xf>
    <xf numFmtId="0" fontId="10" fillId="0" borderId="23" xfId="0" applyFont="1" applyBorder="1"/>
    <xf numFmtId="0" fontId="10" fillId="0" borderId="24" xfId="0" applyFont="1" applyBorder="1"/>
    <xf numFmtId="0" fontId="10" fillId="0" borderId="25" xfId="0" applyFont="1" applyBorder="1"/>
    <xf numFmtId="0" fontId="10" fillId="0" borderId="26" xfId="0" applyFont="1" applyBorder="1"/>
    <xf numFmtId="0" fontId="12" fillId="0" borderId="0" xfId="0" applyFont="1"/>
    <xf numFmtId="0" fontId="13" fillId="7" borderId="0" xfId="0" applyFont="1" applyFill="1" applyAlignment="1">
      <alignment horizontal="center"/>
    </xf>
    <xf numFmtId="0" fontId="13" fillId="7" borderId="27" xfId="0" applyFont="1" applyFill="1" applyBorder="1" applyAlignment="1">
      <alignment horizontal="center"/>
    </xf>
    <xf numFmtId="0" fontId="10" fillId="0" borderId="27" xfId="0" applyFont="1" applyBorder="1"/>
    <xf numFmtId="0" fontId="10" fillId="0" borderId="28" xfId="0" applyFont="1" applyBorder="1"/>
    <xf numFmtId="49" fontId="15" fillId="0" borderId="0" xfId="0" applyNumberFormat="1" applyFont="1" applyAlignment="1">
      <alignment wrapText="1"/>
    </xf>
    <xf numFmtId="49" fontId="0" fillId="0" borderId="0" xfId="0" applyNumberFormat="1" applyAlignment="1">
      <alignment wrapText="1"/>
    </xf>
    <xf numFmtId="0" fontId="18" fillId="0" borderId="0" xfId="0" applyFont="1"/>
    <xf numFmtId="0" fontId="20" fillId="0" borderId="0" xfId="0" applyFont="1"/>
    <xf numFmtId="0" fontId="0" fillId="0" borderId="0" xfId="0" applyAlignment="1">
      <alignment horizontal="center" vertical="center" wrapText="1"/>
    </xf>
    <xf numFmtId="5" fontId="10" fillId="5" borderId="38" xfId="0" applyNumberFormat="1" applyFont="1" applyFill="1" applyBorder="1"/>
    <xf numFmtId="9" fontId="0" fillId="0" borderId="0" xfId="9" applyFont="1"/>
    <xf numFmtId="0" fontId="16" fillId="0" borderId="39" xfId="0" applyFont="1" applyBorder="1" applyAlignment="1">
      <alignment horizontal="center" vertical="center" wrapText="1"/>
    </xf>
    <xf numFmtId="0" fontId="16" fillId="0" borderId="40" xfId="0" applyFont="1" applyBorder="1" applyAlignment="1">
      <alignment horizontal="center" vertical="center" wrapText="1"/>
    </xf>
    <xf numFmtId="0" fontId="16" fillId="0" borderId="41" xfId="0" applyFont="1" applyBorder="1" applyAlignment="1">
      <alignment horizontal="center" vertical="center" wrapText="1"/>
    </xf>
    <xf numFmtId="10" fontId="0" fillId="0" borderId="0" xfId="9" applyNumberFormat="1" applyFont="1"/>
    <xf numFmtId="44" fontId="0" fillId="0" borderId="0" xfId="8" applyFont="1"/>
    <xf numFmtId="0" fontId="10" fillId="12" borderId="42" xfId="0" applyFont="1" applyFill="1" applyBorder="1" applyAlignment="1">
      <alignment horizontal="center" vertical="center" wrapText="1"/>
    </xf>
    <xf numFmtId="0" fontId="10" fillId="12" borderId="43" xfId="0" applyFont="1" applyFill="1" applyBorder="1" applyAlignment="1">
      <alignment horizontal="center" vertical="center" wrapText="1"/>
    </xf>
    <xf numFmtId="0" fontId="10" fillId="12" borderId="44" xfId="0" applyFont="1" applyFill="1" applyBorder="1" applyAlignment="1">
      <alignment horizontal="center" vertical="center" wrapText="1"/>
    </xf>
    <xf numFmtId="0" fontId="10" fillId="0" borderId="45" xfId="0" applyFont="1" applyBorder="1" applyAlignment="1">
      <alignment horizontal="center" vertical="center" wrapText="1"/>
    </xf>
    <xf numFmtId="0" fontId="10" fillId="0" borderId="46" xfId="0" applyFont="1" applyBorder="1" applyAlignment="1">
      <alignment horizontal="center" vertical="center" wrapText="1"/>
    </xf>
    <xf numFmtId="0" fontId="10" fillId="0" borderId="47" xfId="0" applyFont="1" applyBorder="1" applyAlignment="1">
      <alignment horizontal="center" vertical="center" wrapText="1"/>
    </xf>
    <xf numFmtId="0" fontId="10" fillId="12" borderId="45" xfId="0" applyFont="1" applyFill="1" applyBorder="1" applyAlignment="1">
      <alignment horizontal="center" vertical="center" wrapText="1"/>
    </xf>
    <xf numFmtId="0" fontId="10" fillId="12" borderId="46" xfId="0" applyFont="1" applyFill="1" applyBorder="1" applyAlignment="1">
      <alignment horizontal="center" vertical="center" wrapText="1"/>
    </xf>
    <xf numFmtId="0" fontId="10" fillId="12" borderId="47" xfId="0" applyFont="1" applyFill="1" applyBorder="1" applyAlignment="1">
      <alignment horizontal="center" vertical="center" wrapText="1"/>
    </xf>
    <xf numFmtId="0" fontId="10" fillId="12" borderId="48" xfId="0" applyFont="1" applyFill="1" applyBorder="1" applyAlignment="1">
      <alignment horizontal="center" vertical="center" wrapText="1"/>
    </xf>
    <xf numFmtId="0" fontId="10" fillId="12" borderId="49" xfId="0" applyFont="1" applyFill="1" applyBorder="1" applyAlignment="1">
      <alignment horizontal="center" vertical="center" wrapText="1"/>
    </xf>
    <xf numFmtId="0" fontId="10" fillId="12" borderId="50" xfId="0" applyFont="1" applyFill="1" applyBorder="1" applyAlignment="1">
      <alignment horizontal="center" vertical="center" wrapText="1"/>
    </xf>
    <xf numFmtId="0" fontId="21" fillId="7" borderId="0" xfId="0" applyFont="1" applyFill="1" applyAlignment="1">
      <alignment horizontal="center"/>
    </xf>
    <xf numFmtId="0" fontId="11" fillId="0" borderId="37" xfId="0" applyFont="1" applyBorder="1" applyAlignment="1">
      <alignment horizontal="right" vertical="center"/>
    </xf>
    <xf numFmtId="168" fontId="11" fillId="0" borderId="0" xfId="9" applyNumberFormat="1" applyFont="1"/>
    <xf numFmtId="169" fontId="10" fillId="3" borderId="38" xfId="0" applyNumberFormat="1" applyFont="1" applyFill="1" applyBorder="1"/>
    <xf numFmtId="0" fontId="11" fillId="0" borderId="0" xfId="0" applyFont="1" applyAlignment="1">
      <alignment horizontal="right" vertical="center"/>
    </xf>
    <xf numFmtId="0" fontId="11" fillId="0" borderId="51" xfId="0" applyFont="1" applyBorder="1" applyAlignment="1">
      <alignment horizontal="right" vertical="center"/>
    </xf>
    <xf numFmtId="0" fontId="13" fillId="0" borderId="0" xfId="0" applyFont="1" applyAlignment="1">
      <alignment horizontal="center" vertical="center" wrapText="1"/>
    </xf>
    <xf numFmtId="0" fontId="10" fillId="0" borderId="0" xfId="0" applyFont="1" applyAlignment="1">
      <alignment vertical="center"/>
    </xf>
    <xf numFmtId="168" fontId="0" fillId="5" borderId="0" xfId="0" applyNumberFormat="1" applyFill="1"/>
    <xf numFmtId="0" fontId="17" fillId="0" borderId="0" xfId="0" applyFont="1" applyAlignment="1">
      <alignment vertical="center" textRotation="90" wrapText="1"/>
    </xf>
    <xf numFmtId="0" fontId="10" fillId="0" borderId="52" xfId="0" applyFont="1" applyBorder="1"/>
    <xf numFmtId="0" fontId="11" fillId="0" borderId="15" xfId="0" applyFont="1" applyBorder="1" applyAlignment="1">
      <alignment vertical="top"/>
    </xf>
    <xf numFmtId="0" fontId="11" fillId="0" borderId="55" xfId="0" applyFont="1" applyBorder="1" applyAlignment="1">
      <alignment vertical="top"/>
    </xf>
    <xf numFmtId="0" fontId="10" fillId="0" borderId="54" xfId="0" applyFont="1" applyBorder="1"/>
    <xf numFmtId="0" fontId="10" fillId="0" borderId="56" xfId="0" applyFont="1" applyBorder="1"/>
    <xf numFmtId="0" fontId="10" fillId="0" borderId="57" xfId="0" applyFont="1" applyBorder="1"/>
    <xf numFmtId="0" fontId="10" fillId="0" borderId="58" xfId="0" applyFont="1" applyBorder="1"/>
    <xf numFmtId="0" fontId="10" fillId="0" borderId="59" xfId="0" applyFont="1" applyBorder="1"/>
    <xf numFmtId="0" fontId="0" fillId="0" borderId="18" xfId="0" applyBorder="1"/>
    <xf numFmtId="0" fontId="0" fillId="0" borderId="21" xfId="0" applyBorder="1"/>
    <xf numFmtId="0" fontId="0" fillId="0" borderId="60" xfId="0" applyBorder="1"/>
    <xf numFmtId="0" fontId="0" fillId="0" borderId="61" xfId="0" applyBorder="1"/>
    <xf numFmtId="0" fontId="10" fillId="0" borderId="16" xfId="0" applyFont="1" applyBorder="1" applyAlignment="1">
      <alignment vertical="top"/>
    </xf>
    <xf numFmtId="0" fontId="10" fillId="0" borderId="17" xfId="0" applyFont="1" applyBorder="1" applyAlignment="1">
      <alignment vertical="top"/>
    </xf>
    <xf numFmtId="0" fontId="10" fillId="0" borderId="59" xfId="0" applyFont="1" applyBorder="1" applyAlignment="1">
      <alignment vertical="top"/>
    </xf>
    <xf numFmtId="0" fontId="10" fillId="0" borderId="21" xfId="0" applyFont="1" applyBorder="1" applyAlignment="1">
      <alignment vertical="top"/>
    </xf>
    <xf numFmtId="0" fontId="10" fillId="0" borderId="62" xfId="0" applyFont="1" applyBorder="1" applyAlignment="1">
      <alignment vertical="top"/>
    </xf>
    <xf numFmtId="0" fontId="2" fillId="0" borderId="64" xfId="1" applyBorder="1" applyAlignment="1">
      <alignment vertical="top" wrapText="1"/>
    </xf>
    <xf numFmtId="0" fontId="2" fillId="0" borderId="58" xfId="1" applyBorder="1" applyAlignment="1">
      <alignment vertical="top" wrapText="1"/>
    </xf>
    <xf numFmtId="0" fontId="2" fillId="0" borderId="65" xfId="1" applyBorder="1" applyAlignment="1">
      <alignment vertical="top" wrapText="1"/>
    </xf>
    <xf numFmtId="0" fontId="10" fillId="0" borderId="63" xfId="0" applyFont="1" applyBorder="1" applyAlignment="1">
      <alignment vertical="top"/>
    </xf>
    <xf numFmtId="0" fontId="10" fillId="0" borderId="58" xfId="0" applyFont="1" applyBorder="1" applyAlignment="1">
      <alignment vertical="top"/>
    </xf>
    <xf numFmtId="0" fontId="10" fillId="0" borderId="64" xfId="0" applyFont="1" applyBorder="1" applyAlignment="1">
      <alignment vertical="top"/>
    </xf>
    <xf numFmtId="0" fontId="10" fillId="0" borderId="65" xfId="0" applyFont="1" applyBorder="1" applyAlignment="1">
      <alignment vertical="top"/>
    </xf>
    <xf numFmtId="0" fontId="10" fillId="0" borderId="69" xfId="0" applyFont="1" applyBorder="1" applyAlignment="1">
      <alignment vertical="top"/>
    </xf>
    <xf numFmtId="0" fontId="10" fillId="0" borderId="67" xfId="0" applyFont="1" applyBorder="1" applyAlignment="1">
      <alignment vertical="top"/>
    </xf>
    <xf numFmtId="0" fontId="10" fillId="0" borderId="70" xfId="0" applyFont="1" applyBorder="1" applyAlignment="1">
      <alignment vertical="top"/>
    </xf>
    <xf numFmtId="0" fontId="10" fillId="0" borderId="71" xfId="0" applyFont="1" applyBorder="1" applyAlignment="1">
      <alignment vertical="top"/>
    </xf>
    <xf numFmtId="0" fontId="10" fillId="0" borderId="73" xfId="0" applyFont="1" applyBorder="1" applyAlignment="1">
      <alignment vertical="top"/>
    </xf>
    <xf numFmtId="0" fontId="10" fillId="0" borderId="0" xfId="0" applyFont="1" applyAlignment="1">
      <alignment vertical="top"/>
    </xf>
    <xf numFmtId="0" fontId="10" fillId="0" borderId="75" xfId="0" applyFont="1" applyBorder="1" applyAlignment="1">
      <alignment vertical="top"/>
    </xf>
    <xf numFmtId="0" fontId="10" fillId="0" borderId="72" xfId="0" applyFont="1" applyBorder="1" applyAlignment="1">
      <alignment vertical="top"/>
    </xf>
    <xf numFmtId="0" fontId="10" fillId="0" borderId="76" xfId="0" applyFont="1" applyBorder="1" applyAlignment="1">
      <alignment vertical="top"/>
    </xf>
    <xf numFmtId="0" fontId="10" fillId="0" borderId="18" xfId="0" applyFont="1" applyBorder="1" applyAlignment="1">
      <alignment vertical="top"/>
    </xf>
    <xf numFmtId="0" fontId="2" fillId="0" borderId="16" xfId="1" applyFill="1" applyBorder="1" applyAlignment="1"/>
    <xf numFmtId="0" fontId="2" fillId="0" borderId="17" xfId="1" applyFill="1" applyBorder="1" applyAlignment="1"/>
    <xf numFmtId="0" fontId="2" fillId="0" borderId="18" xfId="1" applyFill="1" applyBorder="1" applyAlignment="1"/>
    <xf numFmtId="0" fontId="2" fillId="0" borderId="21" xfId="1" applyFill="1" applyBorder="1" applyAlignment="1"/>
    <xf numFmtId="0" fontId="2" fillId="0" borderId="62" xfId="1" applyFill="1" applyBorder="1" applyAlignment="1"/>
    <xf numFmtId="0" fontId="10" fillId="0" borderId="58" xfId="0" applyFont="1" applyBorder="1" applyAlignment="1">
      <alignment horizontal="left"/>
    </xf>
    <xf numFmtId="0" fontId="2" fillId="0" borderId="58" xfId="1" applyBorder="1"/>
    <xf numFmtId="0" fontId="19" fillId="0" borderId="58" xfId="1" applyFont="1" applyBorder="1"/>
    <xf numFmtId="0" fontId="10" fillId="0" borderId="64" xfId="0" applyFont="1" applyBorder="1"/>
    <xf numFmtId="0" fontId="2" fillId="0" borderId="58" xfId="1" applyFill="1" applyBorder="1" applyAlignment="1"/>
    <xf numFmtId="0" fontId="2" fillId="0" borderId="59" xfId="1" applyFill="1" applyBorder="1" applyAlignment="1"/>
    <xf numFmtId="0" fontId="2" fillId="0" borderId="64" xfId="1" applyFill="1" applyBorder="1" applyAlignment="1"/>
    <xf numFmtId="0" fontId="2" fillId="0" borderId="65" xfId="1" applyFill="1" applyBorder="1" applyAlignment="1"/>
    <xf numFmtId="0" fontId="10" fillId="0" borderId="68" xfId="0" applyFont="1" applyBorder="1" applyAlignment="1">
      <alignment vertical="top"/>
    </xf>
    <xf numFmtId="166" fontId="7" fillId="0" borderId="0" xfId="0" applyNumberFormat="1" applyFont="1" applyAlignment="1">
      <alignment horizontal="left" vertical="top" wrapText="1"/>
    </xf>
    <xf numFmtId="166" fontId="7" fillId="0" borderId="6" xfId="0" applyNumberFormat="1" applyFont="1" applyBorder="1" applyAlignment="1">
      <alignment horizontal="left" vertical="center" wrapText="1"/>
    </xf>
    <xf numFmtId="166" fontId="7" fillId="3" borderId="14" xfId="0" applyNumberFormat="1" applyFont="1" applyFill="1" applyBorder="1" applyAlignment="1">
      <alignment horizontal="left" vertical="top" wrapText="1"/>
    </xf>
    <xf numFmtId="5" fontId="10" fillId="14" borderId="38" xfId="0" applyNumberFormat="1" applyFont="1" applyFill="1" applyBorder="1"/>
    <xf numFmtId="169" fontId="10" fillId="14" borderId="38" xfId="0" applyNumberFormat="1" applyFont="1" applyFill="1" applyBorder="1"/>
    <xf numFmtId="168" fontId="0" fillId="14" borderId="0" xfId="0" applyNumberFormat="1" applyFill="1"/>
    <xf numFmtId="14" fontId="0" fillId="0" borderId="0" xfId="0" applyNumberFormat="1"/>
    <xf numFmtId="0" fontId="10" fillId="0" borderId="57" xfId="0" applyFont="1" applyBorder="1"/>
    <xf numFmtId="0" fontId="10" fillId="0" borderId="58" xfId="0" applyFont="1" applyBorder="1"/>
    <xf numFmtId="0" fontId="10" fillId="0" borderId="59" xfId="0" applyFont="1" applyBorder="1"/>
    <xf numFmtId="0" fontId="10" fillId="0" borderId="66" xfId="0" applyFont="1" applyBorder="1"/>
    <xf numFmtId="0" fontId="10" fillId="0" borderId="67" xfId="0" applyFont="1" applyBorder="1"/>
    <xf numFmtId="0" fontId="10" fillId="0" borderId="68" xfId="0" applyFont="1" applyBorder="1"/>
    <xf numFmtId="0" fontId="2" fillId="0" borderId="63" xfId="1" applyFill="1" applyBorder="1" applyAlignment="1">
      <alignment horizontal="center" vertical="top" wrapText="1"/>
    </xf>
    <xf numFmtId="0" fontId="2" fillId="0" borderId="58" xfId="1" applyFill="1" applyBorder="1" applyAlignment="1">
      <alignment horizontal="center" vertical="top" wrapText="1"/>
    </xf>
    <xf numFmtId="0" fontId="2" fillId="0" borderId="59" xfId="1" applyFill="1" applyBorder="1" applyAlignment="1">
      <alignment horizontal="center" vertical="top" wrapText="1"/>
    </xf>
    <xf numFmtId="0" fontId="10" fillId="0" borderId="72" xfId="0" applyFont="1" applyBorder="1" applyAlignment="1">
      <alignment horizontal="left" vertical="center"/>
    </xf>
    <xf numFmtId="0" fontId="11" fillId="0" borderId="53" xfId="0" applyFont="1" applyBorder="1" applyAlignment="1">
      <alignment horizontal="left" vertical="center"/>
    </xf>
    <xf numFmtId="0" fontId="11" fillId="0" borderId="54" xfId="0" applyFont="1" applyBorder="1" applyAlignment="1">
      <alignment horizontal="left" vertical="center"/>
    </xf>
    <xf numFmtId="0" fontId="11" fillId="0" borderId="74" xfId="0" applyFont="1" applyBorder="1" applyAlignment="1">
      <alignment horizontal="left" vertical="center"/>
    </xf>
    <xf numFmtId="0" fontId="11" fillId="0" borderId="15" xfId="0" applyFont="1" applyBorder="1" applyAlignment="1">
      <alignment horizontal="center" vertical="top"/>
    </xf>
    <xf numFmtId="0" fontId="11" fillId="0" borderId="14" xfId="0" applyFont="1" applyBorder="1" applyAlignment="1">
      <alignment horizontal="center" vertical="top"/>
    </xf>
    <xf numFmtId="0" fontId="11" fillId="0" borderId="13" xfId="0" applyFont="1" applyBorder="1" applyAlignment="1">
      <alignment horizontal="center" vertical="top"/>
    </xf>
    <xf numFmtId="0" fontId="13" fillId="11" borderId="37" xfId="0" applyFont="1" applyFill="1" applyBorder="1" applyAlignment="1">
      <alignment horizontal="center" vertical="center" wrapText="1"/>
    </xf>
    <xf numFmtId="0" fontId="13" fillId="11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3" fillId="7" borderId="0" xfId="0" applyFont="1" applyFill="1" applyAlignment="1">
      <alignment horizontal="center"/>
    </xf>
    <xf numFmtId="0" fontId="13" fillId="7" borderId="26" xfId="0" applyFont="1" applyFill="1" applyBorder="1" applyAlignment="1">
      <alignment horizontal="center"/>
    </xf>
    <xf numFmtId="0" fontId="17" fillId="13" borderId="0" xfId="0" applyFont="1" applyFill="1" applyAlignment="1">
      <alignment horizontal="center" vertical="center" textRotation="90" wrapText="1"/>
    </xf>
    <xf numFmtId="0" fontId="0" fillId="0" borderId="0" xfId="0" applyAlignment="1">
      <alignment vertical="center" textRotation="90" wrapText="1"/>
    </xf>
    <xf numFmtId="0" fontId="9" fillId="0" borderId="14" xfId="0" applyFont="1" applyBorder="1"/>
    <xf numFmtId="0" fontId="10" fillId="6" borderId="21" xfId="0" applyFont="1" applyFill="1" applyBorder="1" applyAlignment="1">
      <alignment horizontal="center" wrapText="1"/>
    </xf>
    <xf numFmtId="0" fontId="10" fillId="6" borderId="22" xfId="0" applyFont="1" applyFill="1" applyBorder="1" applyAlignment="1">
      <alignment horizontal="center" wrapText="1"/>
    </xf>
    <xf numFmtId="0" fontId="13" fillId="8" borderId="0" xfId="0" applyFont="1" applyFill="1" applyAlignment="1">
      <alignment horizontal="center" vertical="center" textRotation="90" wrapText="1"/>
    </xf>
    <xf numFmtId="0" fontId="10" fillId="0" borderId="28" xfId="0" applyFont="1" applyBorder="1" applyAlignment="1">
      <alignment horizontal="center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4" fillId="9" borderId="31" xfId="0" applyFont="1" applyFill="1" applyBorder="1" applyAlignment="1">
      <alignment horizontal="center"/>
    </xf>
    <xf numFmtId="0" fontId="14" fillId="9" borderId="0" xfId="0" applyFont="1" applyFill="1" applyAlignment="1">
      <alignment horizontal="center"/>
    </xf>
    <xf numFmtId="0" fontId="0" fillId="0" borderId="0" xfId="0"/>
    <xf numFmtId="0" fontId="11" fillId="10" borderId="32" xfId="0" applyFont="1" applyFill="1" applyBorder="1" applyAlignment="1">
      <alignment horizontal="center"/>
    </xf>
    <xf numFmtId="0" fontId="11" fillId="10" borderId="33" xfId="0" applyFont="1" applyFill="1" applyBorder="1" applyAlignment="1">
      <alignment horizontal="center"/>
    </xf>
    <xf numFmtId="0" fontId="16" fillId="0" borderId="34" xfId="0" applyFont="1" applyBorder="1" applyAlignment="1">
      <alignment horizontal="left"/>
    </xf>
    <xf numFmtId="0" fontId="16" fillId="0" borderId="35" xfId="0" applyFont="1" applyBorder="1" applyAlignment="1">
      <alignment horizontal="left"/>
    </xf>
    <xf numFmtId="0" fontId="16" fillId="0" borderId="36" xfId="0" applyFont="1" applyBorder="1" applyAlignment="1">
      <alignment horizontal="left"/>
    </xf>
    <xf numFmtId="0" fontId="15" fillId="0" borderId="34" xfId="0" applyFont="1" applyBorder="1" applyAlignment="1">
      <alignment horizontal="left"/>
    </xf>
    <xf numFmtId="0" fontId="15" fillId="0" borderId="35" xfId="0" applyFont="1" applyBorder="1" applyAlignment="1">
      <alignment horizontal="left"/>
    </xf>
    <xf numFmtId="0" fontId="15" fillId="0" borderId="36" xfId="0" applyFont="1" applyBorder="1" applyAlignment="1">
      <alignment horizontal="left"/>
    </xf>
    <xf numFmtId="0" fontId="19" fillId="0" borderId="0" xfId="0" applyFont="1" applyAlignment="1">
      <alignment horizontal="center" vertical="center" wrapText="1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</cellXfs>
  <cellStyles count="10">
    <cellStyle name="Body: normal cell" xfId="5" xr:uid="{00000000-0005-0000-0000-000000000000}"/>
    <cellStyle name="Currency" xfId="8" builtinId="4"/>
    <cellStyle name="Font: Calibri, 9pt regular" xfId="3" xr:uid="{00000000-0005-0000-0000-000001000000}"/>
    <cellStyle name="Footnotes: top row" xfId="7" xr:uid="{00000000-0005-0000-0000-000002000000}"/>
    <cellStyle name="Header: bottom row" xfId="4" xr:uid="{00000000-0005-0000-0000-000003000000}"/>
    <cellStyle name="Hyperlink" xfId="1" builtinId="8"/>
    <cellStyle name="Normal" xfId="0" builtinId="0"/>
    <cellStyle name="Parent row" xfId="6" xr:uid="{00000000-0005-0000-0000-000006000000}"/>
    <cellStyle name="Percent" xfId="9" builtinId="5"/>
    <cellStyle name="Table title" xfId="2" xr:uid="{00000000-0005-0000-0000-000007000000}"/>
  </cellStyles>
  <dxfs count="0"/>
  <tableStyles count="0" defaultTableStyle="TableStyleMedium2" defaultPivotStyle="PivotStyleLight16"/>
  <colors>
    <mruColors>
      <color rgb="FF00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Battery Energy Costs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EPS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Calibration!$C$2:$AE$2</c:f>
              <c:numCache>
                <c:formatCode>General</c:formatCode>
                <c:ptCount val="29"/>
                <c:pt idx="0">
                  <c:v>306692</c:v>
                </c:pt>
                <c:pt idx="1">
                  <c:v>303546</c:v>
                </c:pt>
                <c:pt idx="2">
                  <c:v>277345</c:v>
                </c:pt>
                <c:pt idx="3">
                  <c:v>256728</c:v>
                </c:pt>
                <c:pt idx="4">
                  <c:v>240275</c:v>
                </c:pt>
                <c:pt idx="5">
                  <c:v>226464</c:v>
                </c:pt>
                <c:pt idx="6">
                  <c:v>214618</c:v>
                </c:pt>
                <c:pt idx="7">
                  <c:v>204553</c:v>
                </c:pt>
                <c:pt idx="8">
                  <c:v>196075</c:v>
                </c:pt>
                <c:pt idx="9">
                  <c:v>188655</c:v>
                </c:pt>
                <c:pt idx="10">
                  <c:v>182183</c:v>
                </c:pt>
                <c:pt idx="11">
                  <c:v>176401</c:v>
                </c:pt>
                <c:pt idx="12">
                  <c:v>171611</c:v>
                </c:pt>
                <c:pt idx="13">
                  <c:v>167430</c:v>
                </c:pt>
                <c:pt idx="14">
                  <c:v>163809</c:v>
                </c:pt>
                <c:pt idx="15">
                  <c:v>160633</c:v>
                </c:pt>
                <c:pt idx="16">
                  <c:v>157780</c:v>
                </c:pt>
                <c:pt idx="17">
                  <c:v>155218</c:v>
                </c:pt>
                <c:pt idx="18">
                  <c:v>152921</c:v>
                </c:pt>
                <c:pt idx="19">
                  <c:v>150890</c:v>
                </c:pt>
                <c:pt idx="20">
                  <c:v>149018</c:v>
                </c:pt>
                <c:pt idx="21">
                  <c:v>147310</c:v>
                </c:pt>
                <c:pt idx="22">
                  <c:v>145744</c:v>
                </c:pt>
                <c:pt idx="23">
                  <c:v>144287</c:v>
                </c:pt>
                <c:pt idx="24">
                  <c:v>142963</c:v>
                </c:pt>
                <c:pt idx="25">
                  <c:v>141726</c:v>
                </c:pt>
                <c:pt idx="26">
                  <c:v>140576</c:v>
                </c:pt>
                <c:pt idx="27">
                  <c:v>139495</c:v>
                </c:pt>
                <c:pt idx="28">
                  <c:v>138485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12-4E08-8945-7A2FDA4ED213}"/>
            </c:ext>
          </c:extLst>
        </c:ser>
        <c:ser>
          <c:idx val="1"/>
          <c:order val="1"/>
          <c:tx>
            <c:v>ATB 2024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Calibration!$C$3:$AE$3</c:f>
              <c:numCache>
                <c:formatCode>General</c:formatCode>
                <c:ptCount val="29"/>
                <c:pt idx="0">
                  <c:v>306878.94936720002</c:v>
                </c:pt>
                <c:pt idx="1">
                  <c:v>303731.66899460001</c:v>
                </c:pt>
                <c:pt idx="2">
                  <c:v>279266.77737264393</c:v>
                </c:pt>
                <c:pt idx="3">
                  <c:v>243293.47578553518</c:v>
                </c:pt>
                <c:pt idx="4">
                  <c:v>233252.14840633751</c:v>
                </c:pt>
                <c:pt idx="5">
                  <c:v>223191.51259439666</c:v>
                </c:pt>
                <c:pt idx="6">
                  <c:v>213109.23426421883</c:v>
                </c:pt>
                <c:pt idx="7">
                  <c:v>203002.58732914092</c:v>
                </c:pt>
                <c:pt idx="8">
                  <c:v>192868.36780069349</c:v>
                </c:pt>
                <c:pt idx="9">
                  <c:v>189356.03464602598</c:v>
                </c:pt>
                <c:pt idx="10">
                  <c:v>185846.97839553715</c:v>
                </c:pt>
                <c:pt idx="11">
                  <c:v>182341.32671366737</c:v>
                </c:pt>
                <c:pt idx="12">
                  <c:v>178839.21398365742</c:v>
                </c:pt>
                <c:pt idx="13">
                  <c:v>175340.78175544157</c:v>
                </c:pt>
                <c:pt idx="14">
                  <c:v>171846.17922985621</c:v>
                </c:pt>
                <c:pt idx="15">
                  <c:v>168355.56378264303</c:v>
                </c:pt>
                <c:pt idx="16">
                  <c:v>164869.10153211665</c:v>
                </c:pt>
                <c:pt idx="17">
                  <c:v>161386.96795480166</c:v>
                </c:pt>
                <c:pt idx="18">
                  <c:v>157909.34855383474</c:v>
                </c:pt>
                <c:pt idx="19">
                  <c:v>154436.43958548567</c:v>
                </c:pt>
                <c:pt idx="20">
                  <c:v>150968.44884977813</c:v>
                </c:pt>
                <c:pt idx="21">
                  <c:v>147505.59655190937</c:v>
                </c:pt>
                <c:pt idx="22">
                  <c:v>144048.11624197359</c:v>
                </c:pt>
                <c:pt idx="23">
                  <c:v>140596.25584142513</c:v>
                </c:pt>
                <c:pt idx="24">
                  <c:v>137150.27876576502</c:v>
                </c:pt>
                <c:pt idx="25">
                  <c:v>133710.46515414325</c:v>
                </c:pt>
                <c:pt idx="26">
                  <c:v>130277.11321794621</c:v>
                </c:pt>
                <c:pt idx="27">
                  <c:v>126850.54072202249</c:v>
                </c:pt>
                <c:pt idx="28">
                  <c:v>123431.08661402132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12-4E08-8945-7A2FDA4ED2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394144"/>
        <c:axId val="160397024"/>
      </c:lineChart>
      <c:catAx>
        <c:axId val="160394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97024"/>
        <c:crosses val="autoZero"/>
        <c:auto val="1"/>
        <c:lblAlgn val="ctr"/>
        <c:lblOffset val="100"/>
        <c:noMultiLvlLbl val="0"/>
      </c:catAx>
      <c:valAx>
        <c:axId val="16039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94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Battery Power Costs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EPS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Calibration!$C$6:$AE$6</c:f>
              <c:numCache>
                <c:formatCode>General</c:formatCode>
                <c:ptCount val="29"/>
                <c:pt idx="0">
                  <c:v>284786</c:v>
                </c:pt>
                <c:pt idx="1">
                  <c:v>281865</c:v>
                </c:pt>
                <c:pt idx="2">
                  <c:v>272120</c:v>
                </c:pt>
                <c:pt idx="3">
                  <c:v>244268</c:v>
                </c:pt>
                <c:pt idx="4">
                  <c:v>245045</c:v>
                </c:pt>
                <c:pt idx="5">
                  <c:v>245897</c:v>
                </c:pt>
                <c:pt idx="6">
                  <c:v>246831</c:v>
                </c:pt>
                <c:pt idx="7">
                  <c:v>247860</c:v>
                </c:pt>
                <c:pt idx="8">
                  <c:v>248994</c:v>
                </c:pt>
                <c:pt idx="9">
                  <c:v>247304</c:v>
                </c:pt>
                <c:pt idx="10">
                  <c:v>245600</c:v>
                </c:pt>
                <c:pt idx="11">
                  <c:v>243884</c:v>
                </c:pt>
                <c:pt idx="12">
                  <c:v>242154</c:v>
                </c:pt>
                <c:pt idx="13">
                  <c:v>240409</c:v>
                </c:pt>
                <c:pt idx="14">
                  <c:v>238650</c:v>
                </c:pt>
                <c:pt idx="15">
                  <c:v>236876</c:v>
                </c:pt>
                <c:pt idx="16">
                  <c:v>235085</c:v>
                </c:pt>
                <c:pt idx="17">
                  <c:v>233278</c:v>
                </c:pt>
                <c:pt idx="18">
                  <c:v>231454</c:v>
                </c:pt>
                <c:pt idx="19">
                  <c:v>229611</c:v>
                </c:pt>
                <c:pt idx="20">
                  <c:v>227750</c:v>
                </c:pt>
                <c:pt idx="21">
                  <c:v>225869</c:v>
                </c:pt>
                <c:pt idx="22">
                  <c:v>223967</c:v>
                </c:pt>
                <c:pt idx="23">
                  <c:v>222043</c:v>
                </c:pt>
                <c:pt idx="24">
                  <c:v>220097</c:v>
                </c:pt>
                <c:pt idx="25">
                  <c:v>218127</c:v>
                </c:pt>
                <c:pt idx="26">
                  <c:v>216133</c:v>
                </c:pt>
                <c:pt idx="27">
                  <c:v>214112</c:v>
                </c:pt>
                <c:pt idx="28">
                  <c:v>212064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46-48A7-957C-308E50A86B6B}"/>
            </c:ext>
          </c:extLst>
        </c:ser>
        <c:ser>
          <c:idx val="1"/>
          <c:order val="1"/>
          <c:tx>
            <c:v>ATB 2024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Calibration!$C$7:$AE$7</c:f>
              <c:numCache>
                <c:formatCode>General</c:formatCode>
                <c:ptCount val="29"/>
                <c:pt idx="0">
                  <c:v>284959.40253119997</c:v>
                </c:pt>
                <c:pt idx="1">
                  <c:v>282036.92402159999</c:v>
                </c:pt>
                <c:pt idx="2">
                  <c:v>272286.05370173522</c:v>
                </c:pt>
                <c:pt idx="3">
                  <c:v>244417.06594404427</c:v>
                </c:pt>
                <c:pt idx="4">
                  <c:v>245194.69990340629</c:v>
                </c:pt>
                <c:pt idx="5">
                  <c:v>246046.6784058107</c:v>
                </c:pt>
                <c:pt idx="6">
                  <c:v>246981.98853590409</c:v>
                </c:pt>
                <c:pt idx="7">
                  <c:v>248011.12672651189</c:v>
                </c:pt>
                <c:pt idx="8">
                  <c:v>249146.42950757674</c:v>
                </c:pt>
                <c:pt idx="9">
                  <c:v>247454.58509336127</c:v>
                </c:pt>
                <c:pt idx="10">
                  <c:v>245750.12339699775</c:v>
                </c:pt>
                <c:pt idx="11">
                  <c:v>244032.5528635988</c:v>
                </c:pt>
                <c:pt idx="12">
                  <c:v>242301.35606843285</c:v>
                </c:pt>
                <c:pt idx="13">
                  <c:v>240555.98799237184</c:v>
                </c:pt>
                <c:pt idx="14">
                  <c:v>238795.87415751003</c:v>
                </c:pt>
                <c:pt idx="15">
                  <c:v>237020.40860956014</c:v>
                </c:pt>
                <c:pt idx="16">
                  <c:v>235228.9517321249</c:v>
                </c:pt>
                <c:pt idx="17">
                  <c:v>233420.82787626804</c:v>
                </c:pt>
                <c:pt idx="18">
                  <c:v>231595.32278692271</c:v>
                </c:pt>
                <c:pt idx="19">
                  <c:v>229751.68080551774</c:v>
                </c:pt>
                <c:pt idx="20">
                  <c:v>227889.10182579816</c:v>
                </c:pt>
                <c:pt idx="21">
                  <c:v>226006.73797704489</c:v>
                </c:pt>
                <c:pt idx="22">
                  <c:v>224103.69000579341</c:v>
                </c:pt>
                <c:pt idx="23">
                  <c:v>222179.00332357589</c:v>
                </c:pt>
                <c:pt idx="24">
                  <c:v>220231.66368416525</c:v>
                </c:pt>
                <c:pt idx="25">
                  <c:v>218260.59244915689</c:v>
                </c:pt>
                <c:pt idx="26">
                  <c:v>216264.64139541212</c:v>
                </c:pt>
                <c:pt idx="27">
                  <c:v>214242.58701179549</c:v>
                </c:pt>
                <c:pt idx="28">
                  <c:v>212193.12422562522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46-48A7-957C-308E50A86B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4300832"/>
        <c:axId val="863851040"/>
      </c:lineChart>
      <c:catAx>
        <c:axId val="8243008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851040"/>
        <c:crosses val="autoZero"/>
        <c:auto val="1"/>
        <c:lblAlgn val="ctr"/>
        <c:lblOffset val="100"/>
        <c:noMultiLvlLbl val="0"/>
      </c:catAx>
      <c:valAx>
        <c:axId val="86385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300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66675</xdr:colOff>
      <xdr:row>11</xdr:row>
      <xdr:rowOff>157162</xdr:rowOff>
    </xdr:from>
    <xdr:to>
      <xdr:col>10</xdr:col>
      <xdr:colOff>371475</xdr:colOff>
      <xdr:row>26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D4DD73-B6DB-46AE-8B30-72589B45F3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523875</xdr:colOff>
      <xdr:row>11</xdr:row>
      <xdr:rowOff>119062</xdr:rowOff>
    </xdr:from>
    <xdr:to>
      <xdr:col>18</xdr:col>
      <xdr:colOff>219075</xdr:colOff>
      <xdr:row>26</xdr:row>
      <xdr:rowOff>4762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872683B-28B1-4FC2-BB63-C9028001B1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nrel.gov/docs/fy19osti/71714.pdf" TargetMode="External"/><Relationship Id="rId2" Type="http://schemas.openxmlformats.org/officeDocument/2006/relationships/hyperlink" Target="http://www.sandia.gov/ess/publications/SAND2013-5131.pdf" TargetMode="External"/><Relationship Id="rId1" Type="http://schemas.openxmlformats.org/officeDocument/2006/relationships/hyperlink" Target="http://www.rmi.org/electricity_grid_defection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doi.org/10.2172/1891204" TargetMode="External"/><Relationship Id="rId2" Type="http://schemas.openxmlformats.org/officeDocument/2006/relationships/hyperlink" Target="https://doi.org/10.2172/1891204" TargetMode="External"/><Relationship Id="rId1" Type="http://schemas.openxmlformats.org/officeDocument/2006/relationships/hyperlink" Target="https://atb.nrel.gov/electricity/2022/utility-scale_battery_storage" TargetMode="External"/><Relationship Id="rId6" Type="http://schemas.openxmlformats.org/officeDocument/2006/relationships/hyperlink" Target="https://www.nrel.gov/docs/fy23osti/85332.pdf" TargetMode="External"/><Relationship Id="rId5" Type="http://schemas.openxmlformats.org/officeDocument/2006/relationships/hyperlink" Target="https://www.nrel.gov/docs/fy23osti/85332.pdf" TargetMode="External"/><Relationship Id="rId4" Type="http://schemas.openxmlformats.org/officeDocument/2006/relationships/hyperlink" Target="https://www.nrel.gov/docs/fy23osti/85332.pdf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5"/>
  <sheetViews>
    <sheetView tabSelected="1" topLeftCell="A19" workbookViewId="0">
      <selection activeCell="A44" sqref="A44:XFD49"/>
    </sheetView>
  </sheetViews>
  <sheetFormatPr defaultRowHeight="15" x14ac:dyDescent="0.25"/>
  <cols>
    <col min="1" max="1" width="28.5703125" customWidth="1"/>
    <col min="2" max="2" width="67.140625" customWidth="1"/>
  </cols>
  <sheetData>
    <row r="1" spans="1:3" x14ac:dyDescent="0.25">
      <c r="A1" s="1" t="s">
        <v>16</v>
      </c>
      <c r="B1" t="s">
        <v>151</v>
      </c>
      <c r="C1" s="142">
        <v>45531</v>
      </c>
    </row>
    <row r="2" spans="1:3" x14ac:dyDescent="0.25">
      <c r="A2" s="1" t="s">
        <v>136</v>
      </c>
    </row>
    <row r="4" spans="1:3" x14ac:dyDescent="0.25">
      <c r="A4" s="1" t="s">
        <v>2</v>
      </c>
      <c r="B4" s="2" t="s">
        <v>3</v>
      </c>
    </row>
    <row r="5" spans="1:3" x14ac:dyDescent="0.25">
      <c r="B5" t="s">
        <v>4</v>
      </c>
    </row>
    <row r="6" spans="1:3" x14ac:dyDescent="0.25">
      <c r="B6" s="4">
        <v>2014</v>
      </c>
    </row>
    <row r="7" spans="1:3" x14ac:dyDescent="0.25">
      <c r="B7" t="s">
        <v>5</v>
      </c>
    </row>
    <row r="8" spans="1:3" x14ac:dyDescent="0.25">
      <c r="B8" s="3" t="s">
        <v>7</v>
      </c>
    </row>
    <row r="9" spans="1:3" x14ac:dyDescent="0.25">
      <c r="B9" t="s">
        <v>6</v>
      </c>
    </row>
    <row r="11" spans="1:3" x14ac:dyDescent="0.25">
      <c r="B11" s="2" t="s">
        <v>8</v>
      </c>
    </row>
    <row r="12" spans="1:3" x14ac:dyDescent="0.25">
      <c r="B12" t="s">
        <v>9</v>
      </c>
    </row>
    <row r="13" spans="1:3" x14ac:dyDescent="0.25">
      <c r="B13" s="4">
        <v>2013</v>
      </c>
    </row>
    <row r="14" spans="1:3" x14ac:dyDescent="0.25">
      <c r="B14" t="s">
        <v>10</v>
      </c>
    </row>
    <row r="15" spans="1:3" x14ac:dyDescent="0.25">
      <c r="B15" s="3" t="s">
        <v>11</v>
      </c>
    </row>
    <row r="16" spans="1:3" x14ac:dyDescent="0.25">
      <c r="B16" t="s">
        <v>12</v>
      </c>
    </row>
    <row r="18" spans="1:2" x14ac:dyDescent="0.25">
      <c r="B18" s="2" t="s">
        <v>62</v>
      </c>
    </row>
    <row r="19" spans="1:2" x14ac:dyDescent="0.25">
      <c r="B19" t="s">
        <v>46</v>
      </c>
    </row>
    <row r="20" spans="1:2" x14ac:dyDescent="0.25">
      <c r="B20" s="4">
        <v>2024</v>
      </c>
    </row>
    <row r="21" spans="1:2" x14ac:dyDescent="0.25">
      <c r="B21" t="s">
        <v>63</v>
      </c>
    </row>
    <row r="22" spans="1:2" x14ac:dyDescent="0.25">
      <c r="B22" s="3" t="s">
        <v>137</v>
      </c>
    </row>
    <row r="23" spans="1:2" x14ac:dyDescent="0.25">
      <c r="B23" t="s">
        <v>64</v>
      </c>
    </row>
    <row r="25" spans="1:2" x14ac:dyDescent="0.25">
      <c r="B25" s="2" t="s">
        <v>43</v>
      </c>
    </row>
    <row r="26" spans="1:2" x14ac:dyDescent="0.25">
      <c r="B26" t="s">
        <v>46</v>
      </c>
    </row>
    <row r="27" spans="1:2" x14ac:dyDescent="0.25">
      <c r="B27" s="4">
        <v>2018</v>
      </c>
    </row>
    <row r="28" spans="1:2" x14ac:dyDescent="0.25">
      <c r="B28" t="s">
        <v>47</v>
      </c>
    </row>
    <row r="29" spans="1:2" x14ac:dyDescent="0.25">
      <c r="B29" s="3" t="s">
        <v>44</v>
      </c>
    </row>
    <row r="30" spans="1:2" x14ac:dyDescent="0.25">
      <c r="B30" t="s">
        <v>45</v>
      </c>
    </row>
    <row r="32" spans="1:2" x14ac:dyDescent="0.25">
      <c r="A32" s="1" t="s">
        <v>14</v>
      </c>
    </row>
    <row r="33" spans="1:2" x14ac:dyDescent="0.25">
      <c r="A33" t="s">
        <v>140</v>
      </c>
    </row>
    <row r="34" spans="1:2" x14ac:dyDescent="0.25">
      <c r="A34" t="s">
        <v>141</v>
      </c>
    </row>
    <row r="35" spans="1:2" x14ac:dyDescent="0.25">
      <c r="A35" t="s">
        <v>17</v>
      </c>
    </row>
    <row r="36" spans="1:2" x14ac:dyDescent="0.25">
      <c r="A36" t="s">
        <v>142</v>
      </c>
    </row>
    <row r="37" spans="1:2" x14ac:dyDescent="0.25">
      <c r="A37" t="s">
        <v>143</v>
      </c>
    </row>
    <row r="39" spans="1:2" x14ac:dyDescent="0.25">
      <c r="A39" s="1" t="s">
        <v>18</v>
      </c>
    </row>
    <row r="40" spans="1:2" x14ac:dyDescent="0.25">
      <c r="A40" t="s">
        <v>144</v>
      </c>
    </row>
    <row r="41" spans="1:2" x14ac:dyDescent="0.25">
      <c r="A41" t="s">
        <v>51</v>
      </c>
    </row>
    <row r="42" spans="1:2" x14ac:dyDescent="0.25">
      <c r="A42" t="s">
        <v>52</v>
      </c>
    </row>
    <row r="43" spans="1:2" x14ac:dyDescent="0.25">
      <c r="A43" t="s">
        <v>145</v>
      </c>
    </row>
    <row r="45" spans="1:2" x14ac:dyDescent="0.25">
      <c r="A45" s="1" t="s">
        <v>53</v>
      </c>
    </row>
    <row r="46" spans="1:2" x14ac:dyDescent="0.25">
      <c r="A46" t="s">
        <v>55</v>
      </c>
    </row>
    <row r="47" spans="1:2" x14ac:dyDescent="0.25">
      <c r="A47">
        <v>1.0549999999999999</v>
      </c>
      <c r="B47" t="s">
        <v>54</v>
      </c>
    </row>
    <row r="48" spans="1:2" x14ac:dyDescent="0.25">
      <c r="A48" s="38">
        <v>0.9143273584567535</v>
      </c>
      <c r="B48" t="s">
        <v>58</v>
      </c>
    </row>
    <row r="49" spans="1:2" x14ac:dyDescent="0.25">
      <c r="A49" s="38">
        <v>0.89805481563188172</v>
      </c>
      <c r="B49" t="s">
        <v>66</v>
      </c>
    </row>
    <row r="50" spans="1:2" x14ac:dyDescent="0.25">
      <c r="A50" s="38">
        <v>0.88711067149387013</v>
      </c>
      <c r="B50" t="s">
        <v>65</v>
      </c>
    </row>
    <row r="51" spans="1:2" x14ac:dyDescent="0.25">
      <c r="A51" s="38">
        <v>0.84730412960844359</v>
      </c>
      <c r="B51" t="s">
        <v>139</v>
      </c>
    </row>
    <row r="52" spans="1:2" x14ac:dyDescent="0.25">
      <c r="A52" s="38">
        <v>0.78452102304761584</v>
      </c>
      <c r="B52" t="s">
        <v>138</v>
      </c>
    </row>
    <row r="53" spans="1:2" x14ac:dyDescent="0.25">
      <c r="A53" t="s">
        <v>15</v>
      </c>
    </row>
    <row r="55" spans="1:2" x14ac:dyDescent="0.25">
      <c r="A55" t="s">
        <v>135</v>
      </c>
      <c r="B55">
        <v>4</v>
      </c>
    </row>
  </sheetData>
  <hyperlinks>
    <hyperlink ref="B8" r:id="rId1" xr:uid="{00000000-0004-0000-0000-000000000000}"/>
    <hyperlink ref="B15" r:id="rId2" xr:uid="{00000000-0004-0000-0000-000001000000}"/>
    <hyperlink ref="B29" r:id="rId3" xr:uid="{CA93FE29-A0A0-406A-B94C-DC5006AB819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360E0-DC8F-4FFB-9748-D4950767514E}">
  <dimension ref="A1:DD222"/>
  <sheetViews>
    <sheetView topLeftCell="F10" zoomScale="85" zoomScaleNormal="85" workbookViewId="0">
      <selection activeCell="F19" sqref="F19"/>
    </sheetView>
  </sheetViews>
  <sheetFormatPr defaultColWidth="8.42578125" defaultRowHeight="15" x14ac:dyDescent="0.25"/>
  <cols>
    <col min="1" max="1" width="4.42578125" customWidth="1"/>
    <col min="4" max="4" width="36.42578125" customWidth="1"/>
    <col min="5" max="5" width="34.42578125" bestFit="1" customWidth="1"/>
    <col min="6" max="6" width="25.42578125" customWidth="1"/>
    <col min="7" max="7" width="12.42578125" customWidth="1"/>
    <col min="12" max="12" width="10" customWidth="1"/>
    <col min="13" max="13" width="10.42578125" customWidth="1"/>
  </cols>
  <sheetData>
    <row r="1" spans="1:108" s="40" customFormat="1" ht="18" x14ac:dyDescent="0.25">
      <c r="A1" s="166" t="s">
        <v>67</v>
      </c>
      <c r="B1" s="166"/>
      <c r="C1" s="166"/>
      <c r="D1" s="166"/>
      <c r="E1" s="166"/>
      <c r="F1" s="166"/>
      <c r="G1" s="166"/>
      <c r="H1" s="166"/>
      <c r="I1" s="166"/>
      <c r="J1" s="166"/>
      <c r="K1" s="166"/>
      <c r="M1" s="3" t="s">
        <v>68</v>
      </c>
    </row>
    <row r="2" spans="1:108" s="40" customFormat="1" ht="14.25" customHeight="1" x14ac:dyDescent="0.25">
      <c r="A2"/>
      <c r="B2"/>
      <c r="C2"/>
      <c r="D2"/>
      <c r="E2"/>
      <c r="F2"/>
      <c r="G2" s="41"/>
      <c r="H2" s="41"/>
      <c r="I2" s="41"/>
      <c r="J2" s="41"/>
      <c r="K2" s="41"/>
      <c r="L2" s="42" t="s">
        <v>69</v>
      </c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  <c r="AF2" s="41"/>
      <c r="AG2" s="41"/>
      <c r="AH2" s="41"/>
      <c r="AI2" s="41"/>
      <c r="AJ2" s="41"/>
      <c r="AK2" s="41"/>
      <c r="AL2" s="41"/>
      <c r="AM2" s="41"/>
      <c r="AN2" s="41"/>
      <c r="AO2" s="41"/>
      <c r="AP2" s="41"/>
      <c r="AQ2" s="41"/>
      <c r="AR2" s="41"/>
      <c r="AS2" s="41"/>
      <c r="AT2" s="41"/>
      <c r="AU2" s="41"/>
      <c r="AV2" s="41"/>
      <c r="AW2" s="41"/>
      <c r="AX2" s="41"/>
      <c r="AY2" s="41"/>
      <c r="AZ2" s="41"/>
      <c r="BA2" s="41"/>
      <c r="BB2" s="41"/>
      <c r="BC2" s="41"/>
      <c r="BD2" s="41"/>
      <c r="BE2" s="41"/>
      <c r="BF2" s="41"/>
      <c r="BG2" s="41"/>
      <c r="BH2" s="41"/>
      <c r="BI2" s="41"/>
      <c r="BJ2" s="41"/>
      <c r="BK2" s="41"/>
      <c r="BL2" s="41"/>
      <c r="BM2" s="41"/>
      <c r="BN2" s="41"/>
      <c r="BO2" s="41"/>
      <c r="BP2" s="41"/>
      <c r="BQ2" s="41"/>
      <c r="BR2" s="41"/>
      <c r="BS2" s="41"/>
      <c r="BT2" s="41"/>
      <c r="BU2" s="41"/>
      <c r="BV2" s="41"/>
      <c r="BW2" s="41"/>
      <c r="BX2" s="41"/>
      <c r="BY2" s="41"/>
      <c r="BZ2" s="41"/>
      <c r="CA2" s="41"/>
      <c r="CB2" s="41"/>
      <c r="CC2" s="41"/>
      <c r="CD2" s="41"/>
      <c r="CE2" s="41"/>
      <c r="CF2" s="41"/>
      <c r="CG2" s="41"/>
      <c r="CH2" s="41"/>
      <c r="CI2" s="41"/>
      <c r="CJ2" s="41"/>
      <c r="CK2" s="41"/>
      <c r="CL2" s="41"/>
      <c r="CM2" s="41"/>
      <c r="CN2" s="41"/>
      <c r="CO2" s="41"/>
      <c r="CP2" s="41"/>
      <c r="CQ2" s="41"/>
      <c r="CR2" s="41"/>
      <c r="CS2" s="41"/>
      <c r="CT2" s="41"/>
      <c r="CU2" s="41"/>
      <c r="CV2" s="41"/>
      <c r="CW2" s="41"/>
      <c r="CX2" s="41"/>
      <c r="CY2" s="41"/>
      <c r="CZ2" s="41"/>
      <c r="DA2" s="41"/>
      <c r="DB2" s="41"/>
      <c r="DC2" s="41"/>
      <c r="DD2" s="41"/>
    </row>
    <row r="3" spans="1:108" s="40" customFormat="1" ht="14.25" customHeight="1" x14ac:dyDescent="0.25">
      <c r="A3"/>
      <c r="B3"/>
      <c r="C3"/>
      <c r="D3"/>
      <c r="E3"/>
      <c r="F3"/>
      <c r="L3" s="43" t="s">
        <v>70</v>
      </c>
    </row>
    <row r="4" spans="1:108" s="40" customFormat="1" ht="14.25" customHeight="1" x14ac:dyDescent="0.2">
      <c r="D4" s="44"/>
      <c r="L4" s="167" t="s">
        <v>71</v>
      </c>
    </row>
    <row r="5" spans="1:108" ht="14.85" customHeight="1" x14ac:dyDescent="0.25">
      <c r="L5" s="168"/>
    </row>
    <row r="6" spans="1:108" s="40" customFormat="1" ht="14.25" customHeight="1" x14ac:dyDescent="0.2">
      <c r="H6" s="45"/>
      <c r="I6" s="46"/>
      <c r="J6" s="46"/>
      <c r="K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  <c r="AE6" s="47"/>
      <c r="AF6" s="48"/>
    </row>
    <row r="7" spans="1:108" s="40" customFormat="1" ht="14.25" customHeight="1" x14ac:dyDescent="0.2">
      <c r="B7" s="49" t="s">
        <v>72</v>
      </c>
      <c r="C7" s="162" t="s">
        <v>73</v>
      </c>
      <c r="D7" s="162"/>
      <c r="E7" s="162"/>
      <c r="F7" s="162"/>
      <c r="G7" s="162"/>
      <c r="H7" s="162"/>
      <c r="I7" s="162"/>
      <c r="J7" s="162"/>
      <c r="K7" s="162"/>
      <c r="L7" s="162"/>
      <c r="M7" s="162"/>
      <c r="N7" s="162"/>
      <c r="O7" s="162"/>
      <c r="P7" s="162"/>
      <c r="Q7" s="162"/>
      <c r="R7" s="50"/>
      <c r="S7" s="50"/>
      <c r="T7" s="50"/>
      <c r="U7" s="50"/>
      <c r="V7" s="50"/>
      <c r="W7" s="50"/>
      <c r="X7" s="50"/>
      <c r="Y7" s="50"/>
      <c r="Z7" s="50"/>
      <c r="AA7" s="51"/>
      <c r="AB7" s="48"/>
    </row>
    <row r="8" spans="1:108" s="40" customFormat="1" ht="14.25" customHeight="1" thickBot="1" x14ac:dyDescent="0.25">
      <c r="O8" s="52"/>
    </row>
    <row r="9" spans="1:108" s="40" customFormat="1" ht="14.25" customHeight="1" thickBot="1" x14ac:dyDescent="0.3">
      <c r="A9"/>
      <c r="B9" s="169" t="s">
        <v>74</v>
      </c>
      <c r="D9" s="170" t="s">
        <v>75</v>
      </c>
      <c r="E9" s="171"/>
      <c r="F9" s="172"/>
      <c r="G9" s="173">
        <v>2021</v>
      </c>
      <c r="H9" s="174"/>
      <c r="I9" s="174"/>
      <c r="J9" s="174"/>
      <c r="K9" s="175"/>
      <c r="L9" s="175"/>
    </row>
    <row r="10" spans="1:108" s="40" customFormat="1" ht="14.25" customHeight="1" thickBot="1" x14ac:dyDescent="0.25">
      <c r="B10" s="169"/>
      <c r="D10" s="53" t="s">
        <v>76</v>
      </c>
      <c r="J10" s="52"/>
    </row>
    <row r="11" spans="1:108" s="40" customFormat="1" ht="13.5" customHeight="1" thickBot="1" x14ac:dyDescent="0.3">
      <c r="B11" s="169"/>
      <c r="D11" s="176" t="s">
        <v>77</v>
      </c>
      <c r="E11" s="177"/>
      <c r="F11" s="177"/>
      <c r="G11" s="177"/>
      <c r="H11" s="177"/>
      <c r="I11" s="177"/>
      <c r="J11" s="177"/>
      <c r="K11" s="177"/>
      <c r="L11" s="177"/>
      <c r="W11" s="54"/>
      <c r="X11" s="55"/>
      <c r="Y11" s="55"/>
      <c r="Z11" s="55"/>
      <c r="AA11" s="55"/>
    </row>
    <row r="12" spans="1:108" s="40" customFormat="1" ht="17.25" customHeight="1" thickBot="1" x14ac:dyDescent="0.3">
      <c r="B12" s="169"/>
      <c r="D12" s="178" t="s">
        <v>78</v>
      </c>
      <c r="E12" s="179"/>
      <c r="F12" s="179"/>
      <c r="G12" s="179"/>
      <c r="H12" s="179"/>
      <c r="I12" s="179"/>
      <c r="J12" s="179"/>
      <c r="K12" s="179"/>
      <c r="L12" s="180"/>
      <c r="M12" s="56"/>
      <c r="W12" s="54"/>
      <c r="X12" s="55"/>
      <c r="Y12" s="55"/>
      <c r="Z12" s="55"/>
      <c r="AA12" s="55"/>
    </row>
    <row r="13" spans="1:108" s="40" customFormat="1" ht="13.5" customHeight="1" thickBot="1" x14ac:dyDescent="0.3">
      <c r="B13" s="169"/>
      <c r="D13" s="181"/>
      <c r="E13" s="182"/>
      <c r="F13" s="182"/>
      <c r="G13" s="182"/>
      <c r="H13" s="182"/>
      <c r="I13" s="182"/>
      <c r="J13" s="182"/>
      <c r="K13" s="182"/>
      <c r="L13" s="183"/>
      <c r="W13" s="54"/>
      <c r="X13" s="55"/>
      <c r="Y13" s="55"/>
      <c r="Z13" s="55"/>
      <c r="AA13" s="55"/>
    </row>
    <row r="14" spans="1:108" ht="37.35" customHeight="1" x14ac:dyDescent="0.25">
      <c r="B14" s="169"/>
    </row>
    <row r="15" spans="1:108" x14ac:dyDescent="0.25">
      <c r="B15" s="169"/>
      <c r="C15" s="184" t="s">
        <v>79</v>
      </c>
      <c r="D15" s="184"/>
      <c r="E15" s="184"/>
      <c r="F15" s="184"/>
      <c r="G15" s="184"/>
      <c r="H15" s="184"/>
      <c r="I15" s="184"/>
      <c r="J15" s="184"/>
      <c r="K15" s="184"/>
      <c r="L15" s="184"/>
      <c r="M15" s="184"/>
      <c r="N15" s="184"/>
      <c r="O15" s="184"/>
      <c r="P15" s="184"/>
      <c r="Q15" s="57"/>
    </row>
    <row r="16" spans="1:108" x14ac:dyDescent="0.25">
      <c r="B16" s="169"/>
      <c r="C16" s="184"/>
      <c r="D16" s="184"/>
      <c r="E16" s="184"/>
      <c r="F16" s="184"/>
      <c r="G16" s="184"/>
      <c r="H16" s="184"/>
      <c r="I16" s="184"/>
      <c r="J16" s="184"/>
      <c r="K16" s="184"/>
      <c r="L16" s="184"/>
      <c r="M16" s="184"/>
      <c r="N16" s="184"/>
      <c r="O16" s="184"/>
      <c r="P16" s="184"/>
    </row>
    <row r="17" spans="2:39" ht="15" customHeight="1" x14ac:dyDescent="0.25">
      <c r="B17" s="169"/>
      <c r="C17" s="58"/>
      <c r="D17" s="159" t="s">
        <v>80</v>
      </c>
      <c r="E17" s="1" t="s">
        <v>81</v>
      </c>
    </row>
    <row r="18" spans="2:39" ht="15" customHeight="1" x14ac:dyDescent="0.25">
      <c r="B18" s="169"/>
      <c r="C18" s="58"/>
      <c r="D18" s="160"/>
      <c r="F18" s="1">
        <v>2021</v>
      </c>
      <c r="G18" s="1">
        <v>2022</v>
      </c>
      <c r="H18" s="1">
        <v>2023</v>
      </c>
      <c r="I18" s="1">
        <v>2024</v>
      </c>
      <c r="J18" s="1">
        <v>2025</v>
      </c>
      <c r="K18" s="1">
        <v>2026</v>
      </c>
      <c r="L18" s="1">
        <v>2027</v>
      </c>
      <c r="M18" s="1">
        <v>2028</v>
      </c>
      <c r="N18" s="1">
        <v>2029</v>
      </c>
      <c r="O18" s="1">
        <v>2030</v>
      </c>
      <c r="P18" s="1">
        <v>2031</v>
      </c>
      <c r="Q18" s="1">
        <v>2032</v>
      </c>
      <c r="R18" s="1">
        <v>2033</v>
      </c>
      <c r="S18" s="1">
        <v>2034</v>
      </c>
      <c r="T18" s="1">
        <v>2035</v>
      </c>
      <c r="U18" s="1">
        <v>2036</v>
      </c>
      <c r="V18" s="1">
        <v>2037</v>
      </c>
      <c r="W18" s="1">
        <v>2038</v>
      </c>
      <c r="X18" s="1">
        <v>2039</v>
      </c>
      <c r="Y18" s="1">
        <v>2040</v>
      </c>
      <c r="Z18" s="1">
        <v>2041</v>
      </c>
      <c r="AA18" s="1">
        <v>2042</v>
      </c>
      <c r="AB18" s="1">
        <v>2043</v>
      </c>
      <c r="AC18" s="1">
        <v>2044</v>
      </c>
      <c r="AD18" s="1">
        <v>2045</v>
      </c>
      <c r="AE18" s="1">
        <v>2046</v>
      </c>
      <c r="AF18" s="1">
        <v>2047</v>
      </c>
      <c r="AG18" s="1">
        <v>2048</v>
      </c>
      <c r="AH18" s="1">
        <v>2049</v>
      </c>
      <c r="AI18" s="1">
        <v>2050</v>
      </c>
    </row>
    <row r="19" spans="2:39" ht="15" customHeight="1" x14ac:dyDescent="0.25">
      <c r="B19" s="169"/>
      <c r="C19" s="58"/>
      <c r="D19" s="160"/>
      <c r="E19" t="s">
        <v>82</v>
      </c>
      <c r="F19" s="59">
        <v>322.051049922</v>
      </c>
      <c r="G19" s="139">
        <v>390.92859792000002</v>
      </c>
      <c r="H19" s="139">
        <v>386.91932356000001</v>
      </c>
      <c r="I19" s="139">
        <v>319.42973460964845</v>
      </c>
      <c r="J19" s="139">
        <v>252.16371135813651</v>
      </c>
      <c r="K19" s="139">
        <v>241.37114705366977</v>
      </c>
      <c r="L19" s="139">
        <v>230.59282252821924</v>
      </c>
      <c r="M19" s="139">
        <v>219.78980859494726</v>
      </c>
      <c r="N19" s="139">
        <v>208.97961498915245</v>
      </c>
      <c r="O19" s="139">
        <v>198.50613234762025</v>
      </c>
      <c r="P19" s="139">
        <v>195.06705156072391</v>
      </c>
      <c r="Q19" s="139">
        <v>191.62796341630556</v>
      </c>
      <c r="R19" s="139">
        <v>187.86185859761096</v>
      </c>
      <c r="S19" s="139">
        <v>184.42307347185084</v>
      </c>
      <c r="T19" s="139">
        <v>181.3337710457462</v>
      </c>
      <c r="U19" s="139">
        <v>177.56604003680545</v>
      </c>
      <c r="V19" s="139">
        <v>174.12768277241486</v>
      </c>
      <c r="W19" s="139">
        <v>170.68934699931677</v>
      </c>
      <c r="X19" s="139">
        <v>167.251034077724</v>
      </c>
      <c r="Y19" s="139">
        <v>163.47927720412986</v>
      </c>
      <c r="Z19" s="139">
        <v>160.04125346833737</v>
      </c>
      <c r="AA19" s="139">
        <v>156.96008629197249</v>
      </c>
      <c r="AB19" s="139">
        <v>153.5224444365509</v>
      </c>
      <c r="AC19" s="139">
        <v>149.74865440841438</v>
      </c>
      <c r="AD19" s="139">
        <v>146.31134000532478</v>
      </c>
      <c r="AE19" s="139">
        <v>142.87410473914247</v>
      </c>
      <c r="AF19" s="139">
        <v>139.43695477639977</v>
      </c>
      <c r="AG19" s="139">
        <v>135.65735064893082</v>
      </c>
      <c r="AH19" s="139">
        <v>132.22045332129136</v>
      </c>
      <c r="AI19" s="139">
        <v>129.15171555556242</v>
      </c>
    </row>
    <row r="20" spans="2:39" ht="15" customHeight="1" x14ac:dyDescent="0.25">
      <c r="B20" s="169"/>
      <c r="C20" s="58"/>
      <c r="D20" s="161"/>
      <c r="E20" t="s">
        <v>83</v>
      </c>
      <c r="F20" s="59">
        <v>322.051049922</v>
      </c>
      <c r="G20" s="139">
        <v>390.92859792000002</v>
      </c>
      <c r="H20" s="139">
        <v>386.91932356000001</v>
      </c>
      <c r="I20" s="139">
        <v>355.75385652566109</v>
      </c>
      <c r="J20" s="139">
        <v>309.92799463125499</v>
      </c>
      <c r="K20" s="139">
        <v>297.13649478514333</v>
      </c>
      <c r="L20" s="139">
        <v>284.32039820942248</v>
      </c>
      <c r="M20" s="139">
        <v>271.47673154677557</v>
      </c>
      <c r="N20" s="139">
        <v>258.60202207533877</v>
      </c>
      <c r="O20" s="139">
        <v>245.69218828113821</v>
      </c>
      <c r="P20" s="139">
        <v>241.2178785299694</v>
      </c>
      <c r="Q20" s="139">
        <v>236.74774317902819</v>
      </c>
      <c r="R20" s="139">
        <v>232.281944858175</v>
      </c>
      <c r="S20" s="139">
        <v>227.82065475625149</v>
      </c>
      <c r="T20" s="139">
        <v>223.3640531916453</v>
      </c>
      <c r="U20" s="139">
        <v>218.91233022911618</v>
      </c>
      <c r="V20" s="139">
        <v>214.46568634731594</v>
      </c>
      <c r="W20" s="139">
        <v>210.02433316193202</v>
      </c>
      <c r="X20" s="139">
        <v>205.5884942099384</v>
      </c>
      <c r="Y20" s="139">
        <v>201.15840580106337</v>
      </c>
      <c r="Z20" s="139">
        <v>196.73431794329383</v>
      </c>
      <c r="AA20" s="139">
        <v>192.31649535003584</v>
      </c>
      <c r="AB20" s="139">
        <v>187.90521853746415</v>
      </c>
      <c r="AC20" s="139">
        <v>183.50078502162239</v>
      </c>
      <c r="AD20" s="139">
        <v>179.10351062601924</v>
      </c>
      <c r="AE20" s="139">
        <v>174.71373091180257</v>
      </c>
      <c r="AF20" s="139">
        <v>170.33180274413155</v>
      </c>
      <c r="AG20" s="139">
        <v>165.95810601012255</v>
      </c>
      <c r="AH20" s="139">
        <v>161.59304550576113</v>
      </c>
      <c r="AI20" s="139">
        <v>157.23705301149212</v>
      </c>
    </row>
    <row r="21" spans="2:39" ht="15" customHeight="1" x14ac:dyDescent="0.25">
      <c r="B21" s="169"/>
      <c r="C21" s="58"/>
      <c r="D21" s="161"/>
      <c r="E21" t="s">
        <v>84</v>
      </c>
      <c r="F21" s="59">
        <v>322.051049922</v>
      </c>
      <c r="G21" s="139">
        <v>390.92859792000002</v>
      </c>
      <c r="H21" s="139">
        <v>386.91932356000001</v>
      </c>
      <c r="I21" s="139">
        <v>408.27509269213226</v>
      </c>
      <c r="J21" s="139">
        <v>402.30868347004071</v>
      </c>
      <c r="K21" s="139">
        <v>385.51586079042539</v>
      </c>
      <c r="L21" s="139">
        <v>368.74458887537446</v>
      </c>
      <c r="M21" s="139">
        <v>351.99714335973744</v>
      </c>
      <c r="N21" s="139">
        <v>335.27613195860403</v>
      </c>
      <c r="O21" s="139">
        <v>318.58455733589824</v>
      </c>
      <c r="P21" s="139">
        <v>316.40327814479258</v>
      </c>
      <c r="Q21" s="139">
        <v>314.22199895368698</v>
      </c>
      <c r="R21" s="139">
        <v>312.04071976258132</v>
      </c>
      <c r="S21" s="139">
        <v>309.85944057147566</v>
      </c>
      <c r="T21" s="139">
        <v>307.67816138037006</v>
      </c>
      <c r="U21" s="139">
        <v>305.4968821892644</v>
      </c>
      <c r="V21" s="139">
        <v>303.31560299815879</v>
      </c>
      <c r="W21" s="139">
        <v>301.13432380705314</v>
      </c>
      <c r="X21" s="139">
        <v>298.95304461594748</v>
      </c>
      <c r="Y21" s="139">
        <v>296.77176542484187</v>
      </c>
      <c r="Z21" s="139">
        <v>294.59048623373621</v>
      </c>
      <c r="AA21" s="139">
        <v>292.40920704263056</v>
      </c>
      <c r="AB21" s="139">
        <v>290.22792785152495</v>
      </c>
      <c r="AC21" s="139">
        <v>288.04664866041929</v>
      </c>
      <c r="AD21" s="139">
        <v>285.86536946931369</v>
      </c>
      <c r="AE21" s="139">
        <v>283.68409027820803</v>
      </c>
      <c r="AF21" s="139">
        <v>281.50281108710237</v>
      </c>
      <c r="AG21" s="139">
        <v>279.32153189599677</v>
      </c>
      <c r="AH21" s="139">
        <v>277.14025270489111</v>
      </c>
      <c r="AI21" s="139">
        <v>274.95897351378562</v>
      </c>
    </row>
    <row r="22" spans="2:39" ht="15" customHeight="1" x14ac:dyDescent="0.25">
      <c r="B22" s="169"/>
      <c r="C22" s="58"/>
      <c r="D22" s="161"/>
      <c r="F22" s="60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</row>
    <row r="23" spans="2:39" ht="15" customHeight="1" x14ac:dyDescent="0.25">
      <c r="B23" s="169"/>
      <c r="C23" s="58"/>
      <c r="D23" s="161"/>
      <c r="E23" s="1" t="s">
        <v>85</v>
      </c>
      <c r="F23" s="60"/>
    </row>
    <row r="24" spans="2:39" ht="15" customHeight="1" x14ac:dyDescent="0.25">
      <c r="B24" s="169"/>
      <c r="C24" s="58"/>
      <c r="D24" s="161"/>
      <c r="F24" s="1">
        <v>2021</v>
      </c>
      <c r="G24" s="1">
        <v>2022</v>
      </c>
      <c r="H24" s="1">
        <v>2023</v>
      </c>
      <c r="I24" s="1">
        <v>2024</v>
      </c>
      <c r="J24" s="1">
        <v>2025</v>
      </c>
      <c r="K24" s="1">
        <v>2026</v>
      </c>
      <c r="L24" s="1">
        <v>2027</v>
      </c>
      <c r="M24" s="1">
        <v>2028</v>
      </c>
      <c r="N24" s="1">
        <v>2029</v>
      </c>
      <c r="O24" s="1">
        <v>2030</v>
      </c>
      <c r="P24" s="1">
        <v>2031</v>
      </c>
      <c r="Q24" s="1">
        <v>2032</v>
      </c>
      <c r="R24" s="1">
        <v>2033</v>
      </c>
      <c r="S24" s="1">
        <v>2034</v>
      </c>
      <c r="T24" s="1">
        <v>2035</v>
      </c>
      <c r="U24" s="1">
        <v>2036</v>
      </c>
      <c r="V24" s="1">
        <v>2037</v>
      </c>
      <c r="W24" s="1">
        <v>2038</v>
      </c>
      <c r="X24" s="1">
        <v>2039</v>
      </c>
      <c r="Y24" s="1">
        <v>2040</v>
      </c>
      <c r="Z24" s="1">
        <v>2041</v>
      </c>
      <c r="AA24" s="1">
        <v>2042</v>
      </c>
      <c r="AB24" s="1">
        <v>2043</v>
      </c>
      <c r="AC24" s="1">
        <v>2044</v>
      </c>
      <c r="AD24" s="1">
        <v>2045</v>
      </c>
      <c r="AE24" s="1">
        <v>2046</v>
      </c>
      <c r="AF24" s="1">
        <v>2047</v>
      </c>
      <c r="AG24" s="1">
        <v>2048</v>
      </c>
      <c r="AH24" s="1">
        <v>2049</v>
      </c>
      <c r="AI24" s="1">
        <v>2050</v>
      </c>
    </row>
    <row r="25" spans="2:39" ht="15" customHeight="1" x14ac:dyDescent="0.25">
      <c r="B25" s="169"/>
      <c r="C25" s="58"/>
      <c r="D25" s="161"/>
      <c r="E25" t="s">
        <v>82</v>
      </c>
      <c r="F25" s="59">
        <v>299.04780031199999</v>
      </c>
      <c r="G25" s="139">
        <v>363.00560831999996</v>
      </c>
      <c r="H25" s="139">
        <v>359.28270576</v>
      </c>
      <c r="I25" s="139">
        <v>296.61371857783774</v>
      </c>
      <c r="J25" s="139">
        <v>233.06201580269595</v>
      </c>
      <c r="K25" s="139">
        <v>223.52592824186164</v>
      </c>
      <c r="L25" s="139">
        <v>213.93361705171665</v>
      </c>
      <c r="M25" s="139">
        <v>204.43878828118483</v>
      </c>
      <c r="N25" s="139">
        <v>194.97230736956564</v>
      </c>
      <c r="O25" s="139">
        <v>184.17637377345832</v>
      </c>
      <c r="P25" s="139">
        <v>180.78164234122013</v>
      </c>
      <c r="Q25" s="139">
        <v>177.38693995905294</v>
      </c>
      <c r="R25" s="139">
        <v>175.28341381298176</v>
      </c>
      <c r="S25" s="139">
        <v>171.88751500714136</v>
      </c>
      <c r="T25" s="139">
        <v>167.11173623731906</v>
      </c>
      <c r="U25" s="139">
        <v>165.0146308592586</v>
      </c>
      <c r="V25" s="139">
        <v>161.61704270704513</v>
      </c>
      <c r="W25" s="139">
        <v>158.21936969968996</v>
      </c>
      <c r="X25" s="139">
        <v>154.82160646659736</v>
      </c>
      <c r="Y25" s="139">
        <v>152.74039661062824</v>
      </c>
      <c r="Z25" s="139">
        <v>149.34149157082516</v>
      </c>
      <c r="AA25" s="139">
        <v>144.53359198893125</v>
      </c>
      <c r="AB25" s="139">
        <v>141.13317915182378</v>
      </c>
      <c r="AC25" s="139">
        <v>139.05999690128266</v>
      </c>
      <c r="AD25" s="139">
        <v>135.65829116781003</v>
      </c>
      <c r="AE25" s="139">
        <v>132.25627297414167</v>
      </c>
      <c r="AF25" s="139">
        <v>128.85391797265041</v>
      </c>
      <c r="AG25" s="139">
        <v>126.80369182032342</v>
      </c>
      <c r="AH25" s="139">
        <v>123.40033932706066</v>
      </c>
      <c r="AI25" s="139">
        <v>118.54336408357527</v>
      </c>
    </row>
    <row r="26" spans="2:39" ht="15" customHeight="1" x14ac:dyDescent="0.25">
      <c r="B26" s="169"/>
      <c r="C26" s="58"/>
      <c r="D26" s="161"/>
      <c r="E26" t="s">
        <v>83</v>
      </c>
      <c r="F26" s="59">
        <v>299.04780031199999</v>
      </c>
      <c r="G26" s="139">
        <v>363.00560831999996</v>
      </c>
      <c r="H26" s="139">
        <v>359.28270576</v>
      </c>
      <c r="I26" s="139">
        <v>346.86121490666903</v>
      </c>
      <c r="J26" s="139">
        <v>311.35931967394174</v>
      </c>
      <c r="K26" s="139">
        <v>312.34993618268317</v>
      </c>
      <c r="L26" s="139">
        <v>313.43525911568241</v>
      </c>
      <c r="M26" s="139">
        <v>314.62673698841286</v>
      </c>
      <c r="N26" s="139">
        <v>315.93774105288139</v>
      </c>
      <c r="O26" s="139">
        <v>317.38398663385573</v>
      </c>
      <c r="P26" s="139">
        <v>315.22877081956847</v>
      </c>
      <c r="Q26" s="139">
        <v>313.05748203439202</v>
      </c>
      <c r="R26" s="139">
        <v>310.86949409375643</v>
      </c>
      <c r="S26" s="139">
        <v>308.66414785787623</v>
      </c>
      <c r="T26" s="139">
        <v>306.44074903486859</v>
      </c>
      <c r="U26" s="139">
        <v>304.19856580574526</v>
      </c>
      <c r="V26" s="139">
        <v>301.93682625421673</v>
      </c>
      <c r="W26" s="139">
        <v>299.65471558232468</v>
      </c>
      <c r="X26" s="139">
        <v>297.35137309078732</v>
      </c>
      <c r="Y26" s="139">
        <v>295.02588890053846</v>
      </c>
      <c r="Z26" s="139">
        <v>292.67730038919456</v>
      </c>
      <c r="AA26" s="139">
        <v>290.30458831311864</v>
      </c>
      <c r="AB26" s="139">
        <v>287.90667258222277</v>
      </c>
      <c r="AC26" s="139">
        <v>285.48240765069221</v>
      </c>
      <c r="AD26" s="139">
        <v>283.03057748226229</v>
      </c>
      <c r="AE26" s="139">
        <v>280.54989004352262</v>
      </c>
      <c r="AF26" s="139">
        <v>278.0389712728113</v>
      </c>
      <c r="AG26" s="139">
        <v>275.49635846549313</v>
      </c>
      <c r="AH26" s="139">
        <v>272.92049300865665</v>
      </c>
      <c r="AI26" s="139">
        <v>270.30971238933148</v>
      </c>
    </row>
    <row r="27" spans="2:39" ht="15" customHeight="1" x14ac:dyDescent="0.25">
      <c r="B27" s="169"/>
      <c r="C27" s="58"/>
      <c r="D27" s="161"/>
      <c r="E27" t="s">
        <v>84</v>
      </c>
      <c r="F27" s="59">
        <v>299.04780031199999</v>
      </c>
      <c r="G27" s="139">
        <v>363.00560831999996</v>
      </c>
      <c r="H27" s="139">
        <v>359.28270576</v>
      </c>
      <c r="I27" s="139">
        <v>379.25035399347507</v>
      </c>
      <c r="J27" s="139">
        <v>374.56405741115378</v>
      </c>
      <c r="K27" s="139">
        <v>367.44224457016668</v>
      </c>
      <c r="L27" s="139">
        <v>360.23520635731757</v>
      </c>
      <c r="M27" s="139">
        <v>352.93394347118038</v>
      </c>
      <c r="N27" s="139">
        <v>345.52814335474199</v>
      </c>
      <c r="O27" s="139">
        <v>338.00593157316615</v>
      </c>
      <c r="P27" s="139">
        <v>335.69167845563851</v>
      </c>
      <c r="Q27" s="139">
        <v>333.37742533811058</v>
      </c>
      <c r="R27" s="139">
        <v>331.06317222058283</v>
      </c>
      <c r="S27" s="139">
        <v>328.7489191030549</v>
      </c>
      <c r="T27" s="139">
        <v>326.43466598552715</v>
      </c>
      <c r="U27" s="139">
        <v>324.12041286799922</v>
      </c>
      <c r="V27" s="139">
        <v>321.80615975047152</v>
      </c>
      <c r="W27" s="139">
        <v>319.4919066329436</v>
      </c>
      <c r="X27" s="139">
        <v>317.1776535154159</v>
      </c>
      <c r="Y27" s="139">
        <v>314.86340039788792</v>
      </c>
      <c r="Z27" s="139">
        <v>312.54914728036022</v>
      </c>
      <c r="AA27" s="139">
        <v>310.23489416283229</v>
      </c>
      <c r="AB27" s="139">
        <v>307.92064104530454</v>
      </c>
      <c r="AC27" s="139">
        <v>305.60638792777684</v>
      </c>
      <c r="AD27" s="139">
        <v>303.29213481024891</v>
      </c>
      <c r="AE27" s="139">
        <v>300.97788169272121</v>
      </c>
      <c r="AF27" s="139">
        <v>298.66362857519323</v>
      </c>
      <c r="AG27" s="139">
        <v>296.3493754576653</v>
      </c>
      <c r="AH27" s="139">
        <v>294.0351223401376</v>
      </c>
      <c r="AI27" s="139">
        <v>291.72086922260991</v>
      </c>
    </row>
    <row r="28" spans="2:39" ht="15" customHeight="1" x14ac:dyDescent="0.25">
      <c r="B28" s="169"/>
      <c r="C28" s="58"/>
      <c r="D28" s="58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</row>
    <row r="29" spans="2:39" ht="15" customHeight="1" x14ac:dyDescent="0.25">
      <c r="B29" s="169"/>
      <c r="C29" s="58"/>
      <c r="D29" s="58"/>
      <c r="E29" s="1" t="s">
        <v>86</v>
      </c>
      <c r="F29" s="1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</row>
    <row r="30" spans="2:39" ht="15" customHeight="1" thickBot="1" x14ac:dyDescent="0.3">
      <c r="B30" s="169"/>
      <c r="C30" s="58"/>
      <c r="D30" s="58"/>
      <c r="E30" s="1"/>
      <c r="F30" s="1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</row>
    <row r="31" spans="2:39" ht="15" customHeight="1" thickBot="1" x14ac:dyDescent="0.3">
      <c r="B31" s="169"/>
      <c r="C31" s="58"/>
      <c r="D31" s="160" t="s">
        <v>87</v>
      </c>
      <c r="E31" s="61" t="s">
        <v>88</v>
      </c>
      <c r="F31" s="62" t="s">
        <v>89</v>
      </c>
      <c r="G31" s="62" t="s">
        <v>90</v>
      </c>
      <c r="H31" s="62" t="s">
        <v>91</v>
      </c>
      <c r="I31" s="63" t="s">
        <v>92</v>
      </c>
      <c r="J31" s="5"/>
      <c r="K31" s="64"/>
      <c r="L31" s="60"/>
      <c r="M31" s="65"/>
      <c r="N31" s="60"/>
      <c r="O31" s="60"/>
      <c r="P31" s="60"/>
      <c r="Q31" s="60"/>
      <c r="R31" s="60"/>
      <c r="S31" s="60"/>
      <c r="T31" s="60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</row>
    <row r="32" spans="2:39" ht="15" customHeight="1" x14ac:dyDescent="0.25">
      <c r="B32" s="169"/>
      <c r="C32" s="58"/>
      <c r="D32" s="160"/>
      <c r="E32" s="66" t="s">
        <v>93</v>
      </c>
      <c r="F32" s="67" t="s">
        <v>94</v>
      </c>
      <c r="G32" s="67" t="s">
        <v>95</v>
      </c>
      <c r="H32" s="67" t="s">
        <v>96</v>
      </c>
      <c r="I32" s="68" t="s">
        <v>97</v>
      </c>
      <c r="J32" s="5"/>
      <c r="K32" s="64"/>
      <c r="L32" s="60"/>
      <c r="M32" s="65"/>
      <c r="N32" s="60"/>
      <c r="O32" s="60"/>
      <c r="P32" s="60"/>
      <c r="Q32" s="60"/>
      <c r="R32" s="60"/>
      <c r="S32" s="60"/>
      <c r="T32" s="60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</row>
    <row r="33" spans="2:74" ht="15" customHeight="1" x14ac:dyDescent="0.25">
      <c r="B33" s="169"/>
      <c r="C33" s="58"/>
      <c r="D33" s="160"/>
      <c r="E33" s="69" t="s">
        <v>98</v>
      </c>
      <c r="F33" s="70" t="s">
        <v>99</v>
      </c>
      <c r="G33" s="70" t="s">
        <v>95</v>
      </c>
      <c r="H33" s="70" t="s">
        <v>96</v>
      </c>
      <c r="I33" s="71" t="s">
        <v>97</v>
      </c>
      <c r="J33" s="5"/>
      <c r="K33" s="64"/>
      <c r="L33" s="60"/>
      <c r="M33" s="64"/>
      <c r="N33" s="60"/>
      <c r="O33" s="60"/>
      <c r="P33" s="60"/>
      <c r="Q33" s="60"/>
      <c r="R33" s="60"/>
      <c r="S33" s="60"/>
      <c r="T33" s="60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</row>
    <row r="34" spans="2:74" ht="15" customHeight="1" x14ac:dyDescent="0.25">
      <c r="B34" s="169"/>
      <c r="C34" s="58"/>
      <c r="D34" s="160"/>
      <c r="E34" s="72" t="s">
        <v>100</v>
      </c>
      <c r="F34" s="73" t="s">
        <v>101</v>
      </c>
      <c r="G34" s="73" t="s">
        <v>95</v>
      </c>
      <c r="H34" s="73" t="s">
        <v>96</v>
      </c>
      <c r="I34" s="74" t="s">
        <v>97</v>
      </c>
      <c r="J34" s="5"/>
      <c r="K34" s="64"/>
      <c r="L34" s="60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</row>
    <row r="35" spans="2:74" ht="15" customHeight="1" x14ac:dyDescent="0.25">
      <c r="B35" s="169"/>
      <c r="C35" s="58"/>
      <c r="D35" s="160"/>
      <c r="E35" s="69" t="s">
        <v>102</v>
      </c>
      <c r="F35" s="70" t="s">
        <v>103</v>
      </c>
      <c r="G35" s="70" t="s">
        <v>95</v>
      </c>
      <c r="H35" s="70" t="s">
        <v>96</v>
      </c>
      <c r="I35" s="71" t="s">
        <v>97</v>
      </c>
      <c r="J35" s="5"/>
      <c r="K35" s="64"/>
      <c r="L35" s="60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</row>
    <row r="36" spans="2:74" ht="15" customHeight="1" thickBot="1" x14ac:dyDescent="0.3">
      <c r="B36" s="169"/>
      <c r="C36" s="58"/>
      <c r="D36" s="160"/>
      <c r="E36" s="75" t="s">
        <v>104</v>
      </c>
      <c r="F36" s="76" t="s">
        <v>105</v>
      </c>
      <c r="G36" s="76" t="s">
        <v>95</v>
      </c>
      <c r="H36" s="76" t="s">
        <v>96</v>
      </c>
      <c r="I36" s="77" t="s">
        <v>97</v>
      </c>
      <c r="J36" s="5"/>
      <c r="K36" s="64"/>
      <c r="L36" s="60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</row>
    <row r="37" spans="2:74" ht="15" customHeight="1" x14ac:dyDescent="0.25">
      <c r="C37" s="58"/>
      <c r="D37" s="58"/>
      <c r="E37" s="1"/>
      <c r="F37" s="1"/>
      <c r="G37" s="5"/>
      <c r="H37" s="5"/>
      <c r="I37" s="5"/>
      <c r="J37" s="5"/>
      <c r="K37" s="64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</row>
    <row r="38" spans="2:74" s="40" customFormat="1" ht="14.25" customHeight="1" x14ac:dyDescent="0.2">
      <c r="C38" s="162" t="s">
        <v>106</v>
      </c>
      <c r="D38" s="162"/>
      <c r="E38" s="162"/>
      <c r="F38" s="162"/>
      <c r="G38" s="162"/>
      <c r="H38" s="162"/>
      <c r="I38" s="162"/>
      <c r="J38" s="162"/>
      <c r="K38" s="162"/>
      <c r="L38" s="162"/>
      <c r="M38" s="162"/>
      <c r="N38" s="162"/>
      <c r="O38" s="162"/>
      <c r="P38" s="162"/>
      <c r="Q38" s="162"/>
      <c r="R38" s="50"/>
      <c r="S38" s="50"/>
      <c r="T38" s="50"/>
      <c r="U38" s="50"/>
      <c r="V38" s="50"/>
      <c r="W38" s="50"/>
      <c r="X38" s="50"/>
      <c r="Y38" s="50"/>
      <c r="Z38" s="78"/>
      <c r="AA38" s="78"/>
      <c r="AB38" s="78"/>
      <c r="AC38" s="78"/>
      <c r="AD38" s="78"/>
      <c r="AE38" s="78"/>
      <c r="AF38" s="78"/>
      <c r="AG38" s="78"/>
      <c r="AH38" s="78"/>
      <c r="AI38" s="78"/>
      <c r="AJ38" s="78"/>
      <c r="AK38" s="78"/>
      <c r="AL38" s="78"/>
      <c r="AM38" s="78"/>
      <c r="AN38" s="78"/>
      <c r="AO38" s="78"/>
      <c r="AP38" s="78"/>
      <c r="AQ38" s="78"/>
      <c r="AR38" s="78"/>
    </row>
    <row r="39" spans="2:74" s="40" customFormat="1" ht="14.25" customHeight="1" thickBot="1" x14ac:dyDescent="0.25"/>
    <row r="40" spans="2:74" ht="15.75" thickBot="1" x14ac:dyDescent="0.3">
      <c r="D40" s="53" t="s">
        <v>107</v>
      </c>
    </row>
    <row r="41" spans="2:74" x14ac:dyDescent="0.25">
      <c r="D41" t="s">
        <v>108</v>
      </c>
    </row>
    <row r="42" spans="2:74" x14ac:dyDescent="0.25">
      <c r="G42" s="1">
        <v>2021</v>
      </c>
      <c r="H42" s="1">
        <v>2022</v>
      </c>
      <c r="I42" s="1">
        <v>2023</v>
      </c>
      <c r="J42" s="1">
        <v>2024</v>
      </c>
      <c r="K42" s="1">
        <v>2025</v>
      </c>
      <c r="L42" s="1">
        <v>2026</v>
      </c>
      <c r="M42" s="1">
        <v>2027</v>
      </c>
      <c r="N42" s="1">
        <v>2028</v>
      </c>
      <c r="O42" s="1">
        <v>2029</v>
      </c>
      <c r="P42" s="1">
        <v>2030</v>
      </c>
      <c r="Q42" s="1">
        <v>2031</v>
      </c>
      <c r="R42" s="1">
        <v>2032</v>
      </c>
      <c r="S42" s="1">
        <v>2033</v>
      </c>
      <c r="T42" s="1">
        <v>2034</v>
      </c>
      <c r="U42" s="1">
        <v>2035</v>
      </c>
      <c r="V42" s="1">
        <v>2036</v>
      </c>
      <c r="W42" s="1">
        <v>2037</v>
      </c>
      <c r="X42" s="1">
        <v>2038</v>
      </c>
      <c r="Y42" s="1">
        <v>2039</v>
      </c>
      <c r="Z42" s="1">
        <v>2040</v>
      </c>
      <c r="AA42" s="1">
        <v>2041</v>
      </c>
      <c r="AB42" s="1">
        <v>2042</v>
      </c>
      <c r="AC42" s="1">
        <v>2043</v>
      </c>
      <c r="AD42" s="1">
        <v>2044</v>
      </c>
      <c r="AE42" s="1">
        <v>2045</v>
      </c>
      <c r="AF42" s="1">
        <v>2046</v>
      </c>
      <c r="AG42" s="1">
        <v>2047</v>
      </c>
      <c r="AH42" s="1">
        <v>2048</v>
      </c>
      <c r="AI42" s="1">
        <v>2049</v>
      </c>
      <c r="AJ42" s="1">
        <v>2050</v>
      </c>
    </row>
    <row r="43" spans="2:74" ht="15" customHeight="1" x14ac:dyDescent="0.25">
      <c r="B43" s="164" t="s">
        <v>61</v>
      </c>
      <c r="D43" s="159" t="s">
        <v>109</v>
      </c>
      <c r="E43" s="79" t="s">
        <v>93</v>
      </c>
      <c r="F43" s="80" t="s">
        <v>82</v>
      </c>
      <c r="G43" s="81">
        <f>F19*2+F25</f>
        <v>943.14990015600006</v>
      </c>
      <c r="H43" s="140">
        <v>1144.86280416</v>
      </c>
      <c r="I43" s="140">
        <v>1133.1213528799999</v>
      </c>
      <c r="J43" s="140">
        <v>935.47318779713464</v>
      </c>
      <c r="K43" s="140">
        <v>737.38943851896897</v>
      </c>
      <c r="L43" s="140">
        <v>706.26822234920121</v>
      </c>
      <c r="M43" s="140">
        <v>675.11926210815511</v>
      </c>
      <c r="N43" s="140">
        <v>644.0184054710794</v>
      </c>
      <c r="O43" s="140">
        <v>612.93153734787052</v>
      </c>
      <c r="P43" s="140">
        <v>581.18863846869885</v>
      </c>
      <c r="Q43" s="140">
        <v>570.91574546266793</v>
      </c>
      <c r="R43" s="140">
        <v>560.64286679166412</v>
      </c>
      <c r="S43" s="140">
        <v>551.00713100820371</v>
      </c>
      <c r="T43" s="140">
        <v>540.73366195084304</v>
      </c>
      <c r="U43" s="140">
        <v>529.77927832881142</v>
      </c>
      <c r="V43" s="140">
        <v>520.1467109328695</v>
      </c>
      <c r="W43" s="140">
        <v>509.87240825187484</v>
      </c>
      <c r="X43" s="140">
        <v>499.59806369832347</v>
      </c>
      <c r="Y43" s="140">
        <v>489.32367462204536</v>
      </c>
      <c r="Z43" s="140">
        <v>479.69895101888795</v>
      </c>
      <c r="AA43" s="140">
        <v>469.4239985074999</v>
      </c>
      <c r="AB43" s="140">
        <v>458.45376457287625</v>
      </c>
      <c r="AC43" s="140">
        <v>448.17806802492555</v>
      </c>
      <c r="AD43" s="140">
        <v>438.55730571811142</v>
      </c>
      <c r="AE43" s="140">
        <v>428.28097117845959</v>
      </c>
      <c r="AF43" s="140">
        <v>418.0044824524266</v>
      </c>
      <c r="AG43" s="140">
        <v>407.72782752544992</v>
      </c>
      <c r="AH43" s="140">
        <v>398.11839311818505</v>
      </c>
      <c r="AI43" s="140">
        <v>387.84124596964341</v>
      </c>
      <c r="AJ43" s="140">
        <v>376.84679519470012</v>
      </c>
    </row>
    <row r="44" spans="2:74" x14ac:dyDescent="0.25">
      <c r="B44" s="164"/>
      <c r="D44" s="160"/>
      <c r="E44" s="82" t="s">
        <v>93</v>
      </c>
      <c r="F44" s="80" t="s">
        <v>83</v>
      </c>
      <c r="G44" s="81">
        <f t="shared" ref="G44:G45" si="0">F20*2+F26</f>
        <v>943.14990015600006</v>
      </c>
      <c r="H44" s="140">
        <v>1144.86280416</v>
      </c>
      <c r="I44" s="140">
        <v>1133.1213528799999</v>
      </c>
      <c r="J44" s="140">
        <v>1058.3689279579912</v>
      </c>
      <c r="K44" s="140">
        <v>931.21530893645172</v>
      </c>
      <c r="L44" s="140">
        <v>906.62292575296988</v>
      </c>
      <c r="M44" s="140">
        <v>882.07605553452731</v>
      </c>
      <c r="N44" s="140">
        <v>857.58020008196399</v>
      </c>
      <c r="O44" s="140">
        <v>833.14178520355892</v>
      </c>
      <c r="P44" s="140">
        <v>808.76836319613221</v>
      </c>
      <c r="Q44" s="140">
        <v>797.6645278795072</v>
      </c>
      <c r="R44" s="140">
        <v>786.55296839244841</v>
      </c>
      <c r="S44" s="140">
        <v>775.43338381010642</v>
      </c>
      <c r="T44" s="140">
        <v>764.30545737037914</v>
      </c>
      <c r="U44" s="140">
        <v>753.16885541815918</v>
      </c>
      <c r="V44" s="140">
        <v>742.02322626397768</v>
      </c>
      <c r="W44" s="140">
        <v>730.86819894884866</v>
      </c>
      <c r="X44" s="140">
        <v>719.70338190618872</v>
      </c>
      <c r="Y44" s="140">
        <v>708.52836151066413</v>
      </c>
      <c r="Z44" s="140">
        <v>697.34270050266514</v>
      </c>
      <c r="AA44" s="140">
        <v>686.14593627578222</v>
      </c>
      <c r="AB44" s="140">
        <v>674.93757901319032</v>
      </c>
      <c r="AC44" s="140">
        <v>663.71710965715101</v>
      </c>
      <c r="AD44" s="140">
        <v>652.48397769393705</v>
      </c>
      <c r="AE44" s="140">
        <v>641.23759873430072</v>
      </c>
      <c r="AF44" s="140">
        <v>629.97735186712771</v>
      </c>
      <c r="AG44" s="140">
        <v>618.7025767610744</v>
      </c>
      <c r="AH44" s="140">
        <v>607.41257048573823</v>
      </c>
      <c r="AI44" s="140">
        <v>596.10658402017884</v>
      </c>
      <c r="AJ44" s="140">
        <v>584.78381841231567</v>
      </c>
    </row>
    <row r="45" spans="2:74" x14ac:dyDescent="0.25">
      <c r="B45" s="164"/>
      <c r="D45" s="160"/>
      <c r="E45" s="83" t="s">
        <v>93</v>
      </c>
      <c r="F45" s="80" t="s">
        <v>84</v>
      </c>
      <c r="G45" s="81">
        <f t="shared" si="0"/>
        <v>943.14990015600006</v>
      </c>
      <c r="H45" s="140">
        <v>1144.86280416</v>
      </c>
      <c r="I45" s="140">
        <v>1133.1213528799999</v>
      </c>
      <c r="J45" s="140">
        <v>1195.8005393777396</v>
      </c>
      <c r="K45" s="140">
        <v>1179.1814243512351</v>
      </c>
      <c r="L45" s="140">
        <v>1138.4739661510175</v>
      </c>
      <c r="M45" s="140">
        <v>1097.7243841080665</v>
      </c>
      <c r="N45" s="140">
        <v>1056.9282301906553</v>
      </c>
      <c r="O45" s="140">
        <v>1016.08040727195</v>
      </c>
      <c r="P45" s="140">
        <v>975.17504624496269</v>
      </c>
      <c r="Q45" s="140">
        <v>968.49823474522373</v>
      </c>
      <c r="R45" s="140">
        <v>961.82142324548454</v>
      </c>
      <c r="S45" s="140">
        <v>955.14461174574546</v>
      </c>
      <c r="T45" s="140">
        <v>948.46780024600616</v>
      </c>
      <c r="U45" s="140">
        <v>941.7909887462672</v>
      </c>
      <c r="V45" s="140">
        <v>935.11417724652802</v>
      </c>
      <c r="W45" s="140">
        <v>928.43736574678906</v>
      </c>
      <c r="X45" s="140">
        <v>921.76055424704987</v>
      </c>
      <c r="Y45" s="140">
        <v>915.08374274731091</v>
      </c>
      <c r="Z45" s="140">
        <v>908.40693124757172</v>
      </c>
      <c r="AA45" s="140">
        <v>901.73011974783265</v>
      </c>
      <c r="AB45" s="140">
        <v>895.05330824809334</v>
      </c>
      <c r="AC45" s="140">
        <v>888.37649674835438</v>
      </c>
      <c r="AD45" s="140">
        <v>881.69968524861542</v>
      </c>
      <c r="AE45" s="140">
        <v>875.02287374887624</v>
      </c>
      <c r="AF45" s="140">
        <v>868.34606224913728</v>
      </c>
      <c r="AG45" s="140">
        <v>861.66925074939797</v>
      </c>
      <c r="AH45" s="140">
        <v>854.9924392496589</v>
      </c>
      <c r="AI45" s="140">
        <v>848.31562774991983</v>
      </c>
      <c r="AJ45" s="140">
        <v>841.63881625018121</v>
      </c>
    </row>
    <row r="46" spans="2:74" x14ac:dyDescent="0.25">
      <c r="B46" s="164"/>
      <c r="D46" s="161"/>
      <c r="E46" s="79" t="s">
        <v>98</v>
      </c>
      <c r="F46" s="80" t="s">
        <v>82</v>
      </c>
      <c r="G46" s="81">
        <f>F19*4+F25</f>
        <v>1587.252</v>
      </c>
      <c r="H46" s="140">
        <v>1926.72</v>
      </c>
      <c r="I46" s="140">
        <v>1906.96</v>
      </c>
      <c r="J46" s="140">
        <v>1574.3326570164315</v>
      </c>
      <c r="K46" s="140">
        <v>1241.716861235242</v>
      </c>
      <c r="L46" s="140">
        <v>1189.0105164565407</v>
      </c>
      <c r="M46" s="140">
        <v>1136.3049071645937</v>
      </c>
      <c r="N46" s="140">
        <v>1083.5980226609738</v>
      </c>
      <c r="O46" s="140">
        <v>1030.8907673261754</v>
      </c>
      <c r="P46" s="140">
        <v>978.2009031639393</v>
      </c>
      <c r="Q46" s="140">
        <v>961.04984858411581</v>
      </c>
      <c r="R46" s="140">
        <v>943.89879362427519</v>
      </c>
      <c r="S46" s="140">
        <v>926.73084820342558</v>
      </c>
      <c r="T46" s="140">
        <v>909.57980889454473</v>
      </c>
      <c r="U46" s="140">
        <v>892.44682042030388</v>
      </c>
      <c r="V46" s="140">
        <v>875.27879100648033</v>
      </c>
      <c r="W46" s="140">
        <v>858.12777379670456</v>
      </c>
      <c r="X46" s="140">
        <v>840.97675769695707</v>
      </c>
      <c r="Y46" s="140">
        <v>823.82574277749336</v>
      </c>
      <c r="Z46" s="140">
        <v>806.65750542714773</v>
      </c>
      <c r="AA46" s="140">
        <v>789.50650544417465</v>
      </c>
      <c r="AB46" s="140">
        <v>772.37393715682117</v>
      </c>
      <c r="AC46" s="140">
        <v>755.22295689802741</v>
      </c>
      <c r="AD46" s="140">
        <v>738.05461453494013</v>
      </c>
      <c r="AE46" s="140">
        <v>720.90365118910915</v>
      </c>
      <c r="AF46" s="140">
        <v>703.75269193071153</v>
      </c>
      <c r="AG46" s="140">
        <v>686.60173707824947</v>
      </c>
      <c r="AH46" s="140">
        <v>669.43309441604674</v>
      </c>
      <c r="AI46" s="140">
        <v>652.28215261222613</v>
      </c>
      <c r="AJ46" s="140">
        <v>635.15022630582496</v>
      </c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</row>
    <row r="47" spans="2:74" x14ac:dyDescent="0.25">
      <c r="B47" s="164"/>
      <c r="D47" s="161"/>
      <c r="E47" s="79" t="s">
        <v>98</v>
      </c>
      <c r="F47" s="80" t="s">
        <v>83</v>
      </c>
      <c r="G47" s="81">
        <f>F20*4+F26</f>
        <v>1587.252</v>
      </c>
      <c r="H47" s="140">
        <v>1926.72</v>
      </c>
      <c r="I47" s="140">
        <v>1906.96</v>
      </c>
      <c r="J47" s="140">
        <v>1769.8766410093135</v>
      </c>
      <c r="K47" s="140">
        <v>1551.0712981989618</v>
      </c>
      <c r="L47" s="140">
        <v>1500.8959153232565</v>
      </c>
      <c r="M47" s="140">
        <v>1450.7168519533723</v>
      </c>
      <c r="N47" s="140">
        <v>1400.5336631755151</v>
      </c>
      <c r="O47" s="140">
        <v>1350.3458293542365</v>
      </c>
      <c r="P47" s="140">
        <v>1300.1527397584086</v>
      </c>
      <c r="Q47" s="140">
        <v>1280.1002849394461</v>
      </c>
      <c r="R47" s="140">
        <v>1260.0484547505048</v>
      </c>
      <c r="S47" s="140">
        <v>1239.9972735264564</v>
      </c>
      <c r="T47" s="140">
        <v>1219.9467668828822</v>
      </c>
      <c r="U47" s="140">
        <v>1199.8969618014498</v>
      </c>
      <c r="V47" s="140">
        <v>1179.84788672221</v>
      </c>
      <c r="W47" s="140">
        <v>1159.7995716434805</v>
      </c>
      <c r="X47" s="140">
        <v>1139.7520482300529</v>
      </c>
      <c r="Y47" s="140">
        <v>1119.7053499305409</v>
      </c>
      <c r="Z47" s="140">
        <v>1099.6595121047919</v>
      </c>
      <c r="AA47" s="140">
        <v>1079.6145721623698</v>
      </c>
      <c r="AB47" s="140">
        <v>1059.5705697132621</v>
      </c>
      <c r="AC47" s="140">
        <v>1039.5275467320794</v>
      </c>
      <c r="AD47" s="140">
        <v>1019.4855477371818</v>
      </c>
      <c r="AE47" s="140">
        <v>999.44461998633926</v>
      </c>
      <c r="AF47" s="140">
        <v>979.40481369073291</v>
      </c>
      <c r="AG47" s="140">
        <v>959.3661822493375</v>
      </c>
      <c r="AH47" s="140">
        <v>939.32878250598333</v>
      </c>
      <c r="AI47" s="140">
        <v>919.29267503170115</v>
      </c>
      <c r="AJ47" s="140">
        <v>899.25792443529997</v>
      </c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</row>
    <row r="48" spans="2:74" x14ac:dyDescent="0.25">
      <c r="B48" s="164"/>
      <c r="D48" s="161"/>
      <c r="E48" s="79" t="s">
        <v>98</v>
      </c>
      <c r="F48" s="80" t="s">
        <v>84</v>
      </c>
      <c r="G48" s="81">
        <f t="shared" ref="G48" si="1">F21*4+F27</f>
        <v>1587.252</v>
      </c>
      <c r="H48" s="140">
        <v>1926.72</v>
      </c>
      <c r="I48" s="140">
        <v>1906.96</v>
      </c>
      <c r="J48" s="140">
        <v>2012.3507247620041</v>
      </c>
      <c r="K48" s="140">
        <v>1983.7987912913165</v>
      </c>
      <c r="L48" s="140">
        <v>1909.5056877318682</v>
      </c>
      <c r="M48" s="140">
        <v>1835.2135618588154</v>
      </c>
      <c r="N48" s="140">
        <v>1760.9225169101301</v>
      </c>
      <c r="O48" s="140">
        <v>1686.6326711891581</v>
      </c>
      <c r="P48" s="140">
        <v>1612.3441609167592</v>
      </c>
      <c r="Q48" s="140">
        <v>1601.3047910348089</v>
      </c>
      <c r="R48" s="140">
        <v>1590.2654211528584</v>
      </c>
      <c r="S48" s="140">
        <v>1579.2260512709081</v>
      </c>
      <c r="T48" s="140">
        <v>1568.1866813889576</v>
      </c>
      <c r="U48" s="140">
        <v>1557.1473115070073</v>
      </c>
      <c r="V48" s="140">
        <v>1546.1079416250568</v>
      </c>
      <c r="W48" s="140">
        <v>1535.0685717431068</v>
      </c>
      <c r="X48" s="140">
        <v>1524.0292018611563</v>
      </c>
      <c r="Y48" s="140">
        <v>1512.9898319792057</v>
      </c>
      <c r="Z48" s="140">
        <v>1501.9504620972555</v>
      </c>
      <c r="AA48" s="140">
        <v>1490.911092215305</v>
      </c>
      <c r="AB48" s="140">
        <v>1479.8717223333545</v>
      </c>
      <c r="AC48" s="140">
        <v>1468.8323524514044</v>
      </c>
      <c r="AD48" s="140">
        <v>1457.7929825694541</v>
      </c>
      <c r="AE48" s="140">
        <v>1446.7536126875036</v>
      </c>
      <c r="AF48" s="140">
        <v>1435.7142428055533</v>
      </c>
      <c r="AG48" s="140">
        <v>1424.6748729236028</v>
      </c>
      <c r="AH48" s="140">
        <v>1413.6355030416523</v>
      </c>
      <c r="AI48" s="140">
        <v>1402.596133159702</v>
      </c>
      <c r="AJ48" s="140">
        <v>1391.5567632777525</v>
      </c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</row>
    <row r="49" spans="2:74" x14ac:dyDescent="0.25">
      <c r="B49" s="164"/>
      <c r="D49" s="161"/>
      <c r="E49" s="79" t="s">
        <v>100</v>
      </c>
      <c r="F49" s="80" t="s">
        <v>82</v>
      </c>
      <c r="G49" s="81">
        <f t="shared" ref="G49:G51" si="2">F19*6+F25</f>
        <v>2231.3540998440003</v>
      </c>
      <c r="H49" s="140">
        <v>2708.5771958400001</v>
      </c>
      <c r="I49" s="140">
        <v>2680.7986471200002</v>
      </c>
      <c r="J49" s="140">
        <v>2213.1921262357282</v>
      </c>
      <c r="K49" s="140">
        <v>1746.0442839515149</v>
      </c>
      <c r="L49" s="140">
        <v>1671.7528105638803</v>
      </c>
      <c r="M49" s="140">
        <v>1597.4905522210322</v>
      </c>
      <c r="N49" s="140">
        <v>1523.1776398508682</v>
      </c>
      <c r="O49" s="140">
        <v>1448.8499973044804</v>
      </c>
      <c r="P49" s="140">
        <v>1375.21316785918</v>
      </c>
      <c r="Q49" s="140">
        <v>1351.1839517055635</v>
      </c>
      <c r="R49" s="140">
        <v>1327.1547204568865</v>
      </c>
      <c r="S49" s="140">
        <v>1302.4545653986474</v>
      </c>
      <c r="T49" s="140">
        <v>1278.4259558382464</v>
      </c>
      <c r="U49" s="140">
        <v>1255.1143625117963</v>
      </c>
      <c r="V49" s="140">
        <v>1230.4108710800913</v>
      </c>
      <c r="W49" s="140">
        <v>1206.3831393415344</v>
      </c>
      <c r="X49" s="140">
        <v>1182.3554516955905</v>
      </c>
      <c r="Y49" s="140">
        <v>1158.3278109329412</v>
      </c>
      <c r="Z49" s="140">
        <v>1133.6160598354074</v>
      </c>
      <c r="AA49" s="140">
        <v>1109.5890123808495</v>
      </c>
      <c r="AB49" s="140">
        <v>1086.2941097407661</v>
      </c>
      <c r="AC49" s="140">
        <v>1062.267845771129</v>
      </c>
      <c r="AD49" s="140">
        <v>1037.5519233517689</v>
      </c>
      <c r="AE49" s="140">
        <v>1013.5263311997587</v>
      </c>
      <c r="AF49" s="140">
        <v>989.50090140899647</v>
      </c>
      <c r="AG49" s="140">
        <v>965.47564663104902</v>
      </c>
      <c r="AH49" s="140">
        <v>940.74779571390832</v>
      </c>
      <c r="AI49" s="140">
        <v>916.72305925480885</v>
      </c>
      <c r="AJ49" s="140">
        <v>893.4536574169498</v>
      </c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</row>
    <row r="50" spans="2:74" x14ac:dyDescent="0.25">
      <c r="B50" s="164"/>
      <c r="D50" s="161"/>
      <c r="E50" s="79" t="s">
        <v>100</v>
      </c>
      <c r="F50" s="80" t="s">
        <v>83</v>
      </c>
      <c r="G50" s="81">
        <f t="shared" si="2"/>
        <v>2231.3540998440003</v>
      </c>
      <c r="H50" s="140">
        <v>2708.5771958400001</v>
      </c>
      <c r="I50" s="140">
        <v>2680.7986471200002</v>
      </c>
      <c r="J50" s="140">
        <v>2481.3843540606354</v>
      </c>
      <c r="K50" s="140">
        <v>2170.9272874614717</v>
      </c>
      <c r="L50" s="140">
        <v>2095.1689048935432</v>
      </c>
      <c r="M50" s="140">
        <v>2019.3576483722172</v>
      </c>
      <c r="N50" s="140">
        <v>1943.4871262690663</v>
      </c>
      <c r="O50" s="140">
        <v>1867.5498735049141</v>
      </c>
      <c r="P50" s="140">
        <v>1791.5371163206851</v>
      </c>
      <c r="Q50" s="140">
        <v>1762.5360419993849</v>
      </c>
      <c r="R50" s="140">
        <v>1733.5439411085611</v>
      </c>
      <c r="S50" s="140">
        <v>1704.5611632428065</v>
      </c>
      <c r="T50" s="140">
        <v>1675.5880763953851</v>
      </c>
      <c r="U50" s="140">
        <v>1646.6250681847403</v>
      </c>
      <c r="V50" s="140">
        <v>1617.6725471804425</v>
      </c>
      <c r="W50" s="140">
        <v>1588.7309443381123</v>
      </c>
      <c r="X50" s="140">
        <v>1559.8007145539168</v>
      </c>
      <c r="Y50" s="140">
        <v>1530.8823383504177</v>
      </c>
      <c r="Z50" s="140">
        <v>1501.9763237069187</v>
      </c>
      <c r="AA50" s="140">
        <v>1473.0832080489577</v>
      </c>
      <c r="AB50" s="140">
        <v>1444.2035604133334</v>
      </c>
      <c r="AC50" s="140">
        <v>1415.3379838070077</v>
      </c>
      <c r="AD50" s="140">
        <v>1386.4871177804266</v>
      </c>
      <c r="AE50" s="140">
        <v>1357.6516412383778</v>
      </c>
      <c r="AF50" s="140">
        <v>1328.8322755143381</v>
      </c>
      <c r="AG50" s="140">
        <v>1300.0297877376006</v>
      </c>
      <c r="AH50" s="140">
        <v>1271.2449945262283</v>
      </c>
      <c r="AI50" s="140">
        <v>1242.4787660432235</v>
      </c>
      <c r="AJ50" s="140">
        <v>1213.7320304582843</v>
      </c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</row>
    <row r="51" spans="2:74" x14ac:dyDescent="0.25">
      <c r="B51" s="164"/>
      <c r="D51" s="161"/>
      <c r="E51" s="79" t="s">
        <v>100</v>
      </c>
      <c r="F51" s="80" t="s">
        <v>84</v>
      </c>
      <c r="G51" s="81">
        <f t="shared" si="2"/>
        <v>2231.3540998440003</v>
      </c>
      <c r="H51" s="140">
        <v>2708.5771958400001</v>
      </c>
      <c r="I51" s="140">
        <v>2680.7986471200002</v>
      </c>
      <c r="J51" s="140">
        <v>2828.9009101462689</v>
      </c>
      <c r="K51" s="140">
        <v>2788.4161582313982</v>
      </c>
      <c r="L51" s="140">
        <v>2680.5374093127189</v>
      </c>
      <c r="M51" s="140">
        <v>2572.7027396095641</v>
      </c>
      <c r="N51" s="140">
        <v>2464.9168036296051</v>
      </c>
      <c r="O51" s="140">
        <v>2357.1849351063661</v>
      </c>
      <c r="P51" s="140">
        <v>2249.5132755885556</v>
      </c>
      <c r="Q51" s="140">
        <v>2234.111347324394</v>
      </c>
      <c r="R51" s="140">
        <v>2218.7094190602324</v>
      </c>
      <c r="S51" s="140">
        <v>2203.3074907960709</v>
      </c>
      <c r="T51" s="140">
        <v>2187.9055625319088</v>
      </c>
      <c r="U51" s="140">
        <v>2172.5036342677477</v>
      </c>
      <c r="V51" s="140">
        <v>2157.1017060035856</v>
      </c>
      <c r="W51" s="140">
        <v>2141.6997777394245</v>
      </c>
      <c r="X51" s="140">
        <v>2126.2978494752624</v>
      </c>
      <c r="Y51" s="140">
        <v>2110.8959212111008</v>
      </c>
      <c r="Z51" s="140">
        <v>2095.4939929469392</v>
      </c>
      <c r="AA51" s="140">
        <v>2080.0920646827776</v>
      </c>
      <c r="AB51" s="140">
        <v>2064.6901364186156</v>
      </c>
      <c r="AC51" s="140">
        <v>2049.288208154454</v>
      </c>
      <c r="AD51" s="140">
        <v>2033.8862798902924</v>
      </c>
      <c r="AE51" s="140">
        <v>2018.484351626131</v>
      </c>
      <c r="AF51" s="140">
        <v>2003.0824233619694</v>
      </c>
      <c r="AG51" s="140">
        <v>1987.6804950978076</v>
      </c>
      <c r="AH51" s="140">
        <v>1972.278566833646</v>
      </c>
      <c r="AI51" s="140">
        <v>1956.8766385694844</v>
      </c>
      <c r="AJ51" s="140">
        <v>1941.4747103053237</v>
      </c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</row>
    <row r="52" spans="2:74" x14ac:dyDescent="0.25">
      <c r="B52" s="164"/>
      <c r="D52" s="161"/>
      <c r="E52" s="79" t="s">
        <v>102</v>
      </c>
      <c r="F52" s="80" t="s">
        <v>82</v>
      </c>
      <c r="G52" s="81">
        <f t="shared" ref="G52:G54" si="3">F19*8+F25</f>
        <v>2875.4561996880002</v>
      </c>
      <c r="H52" s="140">
        <v>3490.4343916799999</v>
      </c>
      <c r="I52" s="140">
        <v>3454.6372942400003</v>
      </c>
      <c r="J52" s="140">
        <v>2852.0515954550256</v>
      </c>
      <c r="K52" s="140">
        <v>2250.3717066677882</v>
      </c>
      <c r="L52" s="140">
        <v>2154.4951046712199</v>
      </c>
      <c r="M52" s="140">
        <v>2058.6761972774707</v>
      </c>
      <c r="N52" s="140">
        <v>1962.7572570407629</v>
      </c>
      <c r="O52" s="140">
        <v>1866.8092272827853</v>
      </c>
      <c r="P52" s="140">
        <v>1772.2254325544204</v>
      </c>
      <c r="Q52" s="140">
        <v>1741.3180548270113</v>
      </c>
      <c r="R52" s="140">
        <v>1710.4106472894973</v>
      </c>
      <c r="S52" s="140">
        <v>1678.1782825938694</v>
      </c>
      <c r="T52" s="140">
        <v>1647.272102781948</v>
      </c>
      <c r="U52" s="140">
        <v>1617.7819046032887</v>
      </c>
      <c r="V52" s="140">
        <v>1585.5429511537022</v>
      </c>
      <c r="W52" s="140">
        <v>1554.638504886364</v>
      </c>
      <c r="X52" s="140">
        <v>1523.734145694224</v>
      </c>
      <c r="Y52" s="140">
        <v>1492.8298790883894</v>
      </c>
      <c r="Z52" s="140">
        <v>1460.5746142436672</v>
      </c>
      <c r="AA52" s="140">
        <v>1429.6715193175241</v>
      </c>
      <c r="AB52" s="140">
        <v>1400.2142823247111</v>
      </c>
      <c r="AC52" s="140">
        <v>1369.3127346442309</v>
      </c>
      <c r="AD52" s="140">
        <v>1337.0492321685977</v>
      </c>
      <c r="AE52" s="140">
        <v>1306.1490112104084</v>
      </c>
      <c r="AF52" s="140">
        <v>1275.2491108872814</v>
      </c>
      <c r="AG52" s="140">
        <v>1244.3495561838486</v>
      </c>
      <c r="AH52" s="140">
        <v>1212.0624970117699</v>
      </c>
      <c r="AI52" s="140">
        <v>1181.1639658973916</v>
      </c>
      <c r="AJ52" s="140">
        <v>1151.7570885280745</v>
      </c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</row>
    <row r="53" spans="2:74" x14ac:dyDescent="0.25">
      <c r="B53" s="164"/>
      <c r="D53" s="161"/>
      <c r="E53" s="79" t="s">
        <v>102</v>
      </c>
      <c r="F53" s="80" t="s">
        <v>83</v>
      </c>
      <c r="G53" s="81">
        <f t="shared" si="3"/>
        <v>2875.4561996880002</v>
      </c>
      <c r="H53" s="140">
        <v>3490.4343916799999</v>
      </c>
      <c r="I53" s="140">
        <v>3454.6372942400003</v>
      </c>
      <c r="J53" s="140">
        <v>3192.8920671119577</v>
      </c>
      <c r="K53" s="140">
        <v>2790.7832767239815</v>
      </c>
      <c r="L53" s="140">
        <v>2689.4418944638296</v>
      </c>
      <c r="M53" s="140">
        <v>2587.9984447910624</v>
      </c>
      <c r="N53" s="140">
        <v>2486.4405893626172</v>
      </c>
      <c r="O53" s="140">
        <v>2384.7539176555915</v>
      </c>
      <c r="P53" s="140">
        <v>2282.9214928829615</v>
      </c>
      <c r="Q53" s="140">
        <v>2244.9717990593235</v>
      </c>
      <c r="R53" s="140">
        <v>2207.0394274666178</v>
      </c>
      <c r="S53" s="140">
        <v>2169.1250529591562</v>
      </c>
      <c r="T53" s="140">
        <v>2131.2293859078882</v>
      </c>
      <c r="U53" s="140">
        <v>2093.3531745680311</v>
      </c>
      <c r="V53" s="140">
        <v>2055.4972076386748</v>
      </c>
      <c r="W53" s="140">
        <v>2017.6623170327443</v>
      </c>
      <c r="X53" s="140">
        <v>1979.8493808777807</v>
      </c>
      <c r="Y53" s="140">
        <v>1942.0593267702945</v>
      </c>
      <c r="Z53" s="140">
        <v>1904.2931353090453</v>
      </c>
      <c r="AA53" s="140">
        <v>1866.5518439355451</v>
      </c>
      <c r="AB53" s="140">
        <v>1828.8365511134052</v>
      </c>
      <c r="AC53" s="140">
        <v>1791.1484208819361</v>
      </c>
      <c r="AD53" s="140">
        <v>1753.4886878236714</v>
      </c>
      <c r="AE53" s="140">
        <v>1715.8586624904162</v>
      </c>
      <c r="AF53" s="140">
        <v>1678.2597373379431</v>
      </c>
      <c r="AG53" s="140">
        <v>1640.6933932258637</v>
      </c>
      <c r="AH53" s="140">
        <v>1603.1612065464735</v>
      </c>
      <c r="AI53" s="140">
        <v>1565.6648570547457</v>
      </c>
      <c r="AJ53" s="140">
        <v>1528.2061364812685</v>
      </c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</row>
    <row r="54" spans="2:74" x14ac:dyDescent="0.25">
      <c r="B54" s="164"/>
      <c r="D54" s="161"/>
      <c r="E54" s="79" t="s">
        <v>102</v>
      </c>
      <c r="F54" s="80" t="s">
        <v>84</v>
      </c>
      <c r="G54" s="81">
        <f t="shared" si="3"/>
        <v>2875.4561996880002</v>
      </c>
      <c r="H54" s="140">
        <v>3490.4343916799999</v>
      </c>
      <c r="I54" s="140">
        <v>3454.6372942400003</v>
      </c>
      <c r="J54" s="140">
        <v>3645.4510955305332</v>
      </c>
      <c r="K54" s="140">
        <v>3593.0335251714796</v>
      </c>
      <c r="L54" s="140">
        <v>3451.5691308935698</v>
      </c>
      <c r="M54" s="140">
        <v>3310.1919173603133</v>
      </c>
      <c r="N54" s="140">
        <v>3168.91109034908</v>
      </c>
      <c r="O54" s="140">
        <v>3027.7371990235742</v>
      </c>
      <c r="P54" s="140">
        <v>2886.6823902603519</v>
      </c>
      <c r="Q54" s="140">
        <v>2866.917903613979</v>
      </c>
      <c r="R54" s="140">
        <v>2847.1534169676065</v>
      </c>
      <c r="S54" s="140">
        <v>2827.3889303212336</v>
      </c>
      <c r="T54" s="140">
        <v>2807.6244436748602</v>
      </c>
      <c r="U54" s="140">
        <v>2787.8599570284878</v>
      </c>
      <c r="V54" s="140">
        <v>2768.0954703821144</v>
      </c>
      <c r="W54" s="140">
        <v>2748.3309837357419</v>
      </c>
      <c r="X54" s="140">
        <v>2728.5664970893686</v>
      </c>
      <c r="Y54" s="140">
        <v>2708.8020104429957</v>
      </c>
      <c r="Z54" s="140">
        <v>2689.0375237966227</v>
      </c>
      <c r="AA54" s="140">
        <v>2669.2730371502498</v>
      </c>
      <c r="AB54" s="140">
        <v>2649.5085505038769</v>
      </c>
      <c r="AC54" s="140">
        <v>2629.744063857504</v>
      </c>
      <c r="AD54" s="140">
        <v>2609.9795772111311</v>
      </c>
      <c r="AE54" s="140">
        <v>2590.2150905647586</v>
      </c>
      <c r="AF54" s="140">
        <v>2570.4506039183852</v>
      </c>
      <c r="AG54" s="140">
        <v>2550.6861172720123</v>
      </c>
      <c r="AH54" s="140">
        <v>2530.9216306256394</v>
      </c>
      <c r="AI54" s="140">
        <v>2511.1571439792665</v>
      </c>
      <c r="AJ54" s="140">
        <v>2491.3926573328949</v>
      </c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</row>
    <row r="55" spans="2:74" x14ac:dyDescent="0.25">
      <c r="B55" s="164"/>
      <c r="D55" s="161"/>
      <c r="E55" s="79" t="s">
        <v>104</v>
      </c>
      <c r="F55" s="80" t="s">
        <v>82</v>
      </c>
      <c r="G55" s="81">
        <f t="shared" ref="G55:G57" si="4">F19*10+F25</f>
        <v>3519.5582995320001</v>
      </c>
      <c r="H55" s="140">
        <v>4272.2915875199997</v>
      </c>
      <c r="I55" s="140">
        <v>4228.4759413600004</v>
      </c>
      <c r="J55" s="140">
        <v>3490.911064674322</v>
      </c>
      <c r="K55" s="140">
        <v>2754.6991293840611</v>
      </c>
      <c r="L55" s="140">
        <v>2637.2373987785591</v>
      </c>
      <c r="M55" s="140">
        <v>2519.861842333909</v>
      </c>
      <c r="N55" s="140">
        <v>2402.3368742306575</v>
      </c>
      <c r="O55" s="140">
        <v>2284.7684572610901</v>
      </c>
      <c r="P55" s="140">
        <v>2169.2376972496609</v>
      </c>
      <c r="Q55" s="140">
        <v>2131.4521579484594</v>
      </c>
      <c r="R55" s="140">
        <v>2093.6665741221086</v>
      </c>
      <c r="S55" s="140">
        <v>2053.9019997890914</v>
      </c>
      <c r="T55" s="140">
        <v>2016.1182497256495</v>
      </c>
      <c r="U55" s="140">
        <v>1980.449446694781</v>
      </c>
      <c r="V55" s="140">
        <v>1940.6750312273132</v>
      </c>
      <c r="W55" s="140">
        <v>1902.8938704311936</v>
      </c>
      <c r="X55" s="140">
        <v>1865.1128396928575</v>
      </c>
      <c r="Y55" s="140">
        <v>1827.3319472438372</v>
      </c>
      <c r="Z55" s="140">
        <v>1787.5331686519269</v>
      </c>
      <c r="AA55" s="140">
        <v>1749.7540262541988</v>
      </c>
      <c r="AB55" s="140">
        <v>1714.1344549086562</v>
      </c>
      <c r="AC55" s="140">
        <v>1676.3576235173327</v>
      </c>
      <c r="AD55" s="140">
        <v>1636.5465409854264</v>
      </c>
      <c r="AE55" s="140">
        <v>1598.7716912210581</v>
      </c>
      <c r="AF55" s="140">
        <v>1560.9973203655663</v>
      </c>
      <c r="AG55" s="140">
        <v>1523.223465736648</v>
      </c>
      <c r="AH55" s="140">
        <v>1483.3771983096315</v>
      </c>
      <c r="AI55" s="140">
        <v>1445.6048725399744</v>
      </c>
      <c r="AJ55" s="140">
        <v>1410.0605196391994</v>
      </c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</row>
    <row r="56" spans="2:74" x14ac:dyDescent="0.25">
      <c r="B56" s="164"/>
      <c r="D56" s="161"/>
      <c r="E56" s="79" t="s">
        <v>104</v>
      </c>
      <c r="F56" s="80" t="s">
        <v>83</v>
      </c>
      <c r="G56" s="81">
        <f t="shared" si="4"/>
        <v>3519.5582995320001</v>
      </c>
      <c r="H56" s="140">
        <v>4272.2915875199997</v>
      </c>
      <c r="I56" s="140">
        <v>4228.4759413600004</v>
      </c>
      <c r="J56" s="140">
        <v>3904.39978016328</v>
      </c>
      <c r="K56" s="140">
        <v>3410.6392659864914</v>
      </c>
      <c r="L56" s="140">
        <v>3283.7148840341165</v>
      </c>
      <c r="M56" s="140">
        <v>3156.6392412099071</v>
      </c>
      <c r="N56" s="140">
        <v>3029.3940524561685</v>
      </c>
      <c r="O56" s="140">
        <v>2901.9579618062689</v>
      </c>
      <c r="P56" s="140">
        <v>2774.3058694452379</v>
      </c>
      <c r="Q56" s="140">
        <v>2727.4075561192626</v>
      </c>
      <c r="R56" s="140">
        <v>2680.5349138246738</v>
      </c>
      <c r="S56" s="140">
        <v>2633.688942675506</v>
      </c>
      <c r="T56" s="140">
        <v>2586.8706954203913</v>
      </c>
      <c r="U56" s="140">
        <v>2540.0812809513213</v>
      </c>
      <c r="V56" s="140">
        <v>2493.3218680969071</v>
      </c>
      <c r="W56" s="140">
        <v>2446.5936897273759</v>
      </c>
      <c r="X56" s="140">
        <v>2399.8980472016447</v>
      </c>
      <c r="Y56" s="140">
        <v>2353.2363151901709</v>
      </c>
      <c r="Z56" s="140">
        <v>2306.6099469111723</v>
      </c>
      <c r="AA56" s="140">
        <v>2260.020479822133</v>
      </c>
      <c r="AB56" s="140">
        <v>2213.469541813477</v>
      </c>
      <c r="AC56" s="140">
        <v>2166.9588579568644</v>
      </c>
      <c r="AD56" s="140">
        <v>2120.4902578669162</v>
      </c>
      <c r="AE56" s="140">
        <v>2074.0656837424549</v>
      </c>
      <c r="AF56" s="140">
        <v>2027.6871991615485</v>
      </c>
      <c r="AG56" s="140">
        <v>1981.3569987141268</v>
      </c>
      <c r="AH56" s="140">
        <v>1935.0774185667185</v>
      </c>
      <c r="AI56" s="140">
        <v>1888.8509480662678</v>
      </c>
      <c r="AJ56" s="140">
        <v>1842.6802425042526</v>
      </c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</row>
    <row r="57" spans="2:74" x14ac:dyDescent="0.25">
      <c r="B57" s="164"/>
      <c r="D57" s="161"/>
      <c r="E57" s="79" t="s">
        <v>104</v>
      </c>
      <c r="F57" s="80" t="s">
        <v>84</v>
      </c>
      <c r="G57" s="81">
        <f t="shared" si="4"/>
        <v>3519.5582995320001</v>
      </c>
      <c r="H57" s="140">
        <v>4272.2915875199997</v>
      </c>
      <c r="I57" s="140">
        <v>4228.4759413600004</v>
      </c>
      <c r="J57" s="140">
        <v>4462.0012809147975</v>
      </c>
      <c r="K57" s="140">
        <v>4397.650892111561</v>
      </c>
      <c r="L57" s="140">
        <v>4222.6008524744211</v>
      </c>
      <c r="M57" s="140">
        <v>4047.6810951110624</v>
      </c>
      <c r="N57" s="140">
        <v>3872.905377068555</v>
      </c>
      <c r="O57" s="140">
        <v>3698.2894629407824</v>
      </c>
      <c r="P57" s="140">
        <v>3523.8515049321486</v>
      </c>
      <c r="Q57" s="140">
        <v>3499.7244599035644</v>
      </c>
      <c r="R57" s="140">
        <v>3475.5974148749806</v>
      </c>
      <c r="S57" s="140">
        <v>3451.4703698463964</v>
      </c>
      <c r="T57" s="140">
        <v>3427.3433248178117</v>
      </c>
      <c r="U57" s="140">
        <v>3403.2162797892279</v>
      </c>
      <c r="V57" s="140">
        <v>3379.0892347606432</v>
      </c>
      <c r="W57" s="140">
        <v>3354.9621897320594</v>
      </c>
      <c r="X57" s="140">
        <v>3330.8351447034747</v>
      </c>
      <c r="Y57" s="140">
        <v>3306.7080996748905</v>
      </c>
      <c r="Z57" s="140">
        <v>3282.5810546463063</v>
      </c>
      <c r="AA57" s="140">
        <v>3258.454009617722</v>
      </c>
      <c r="AB57" s="140">
        <v>3234.3269645891378</v>
      </c>
      <c r="AC57" s="140">
        <v>3210.199919560554</v>
      </c>
      <c r="AD57" s="140">
        <v>3186.0728745319698</v>
      </c>
      <c r="AE57" s="140">
        <v>3161.945829503386</v>
      </c>
      <c r="AF57" s="140">
        <v>3137.8187844748018</v>
      </c>
      <c r="AG57" s="140">
        <v>3113.6917394462171</v>
      </c>
      <c r="AH57" s="140">
        <v>3089.5646944176328</v>
      </c>
      <c r="AI57" s="140">
        <v>3065.4376493890486</v>
      </c>
      <c r="AJ57" s="140">
        <v>3041.3106043604662</v>
      </c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</row>
    <row r="58" spans="2:74" x14ac:dyDescent="0.25">
      <c r="B58" s="164"/>
      <c r="D58" s="58"/>
      <c r="E58" s="82"/>
      <c r="F58" s="82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</row>
    <row r="59" spans="2:74" x14ac:dyDescent="0.25">
      <c r="B59" s="164"/>
      <c r="D59" s="58"/>
      <c r="E59" s="82"/>
      <c r="F59" s="82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</row>
    <row r="60" spans="2:74" x14ac:dyDescent="0.25">
      <c r="B60" s="164"/>
      <c r="D60" s="58"/>
      <c r="E60" s="82"/>
      <c r="F60" s="82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</row>
    <row r="61" spans="2:74" x14ac:dyDescent="0.25">
      <c r="B61" s="164"/>
      <c r="D61" s="84"/>
      <c r="E61" s="82"/>
      <c r="F61" s="82"/>
      <c r="G61" s="1">
        <v>2021</v>
      </c>
      <c r="H61" s="1">
        <v>2022</v>
      </c>
      <c r="I61" s="1">
        <v>2023</v>
      </c>
      <c r="J61" s="1">
        <v>2024</v>
      </c>
      <c r="K61" s="1">
        <v>2025</v>
      </c>
      <c r="L61" s="1">
        <v>2026</v>
      </c>
      <c r="M61" s="1">
        <v>2027</v>
      </c>
      <c r="N61" s="1">
        <v>2028</v>
      </c>
      <c r="O61" s="1">
        <v>2029</v>
      </c>
      <c r="P61" s="1">
        <v>2030</v>
      </c>
      <c r="Q61" s="1">
        <v>2031</v>
      </c>
      <c r="R61" s="1">
        <v>2032</v>
      </c>
      <c r="S61" s="1">
        <v>2033</v>
      </c>
      <c r="T61" s="1">
        <v>2034</v>
      </c>
      <c r="U61" s="1">
        <v>2035</v>
      </c>
      <c r="V61" s="1">
        <v>2036</v>
      </c>
      <c r="W61" s="1">
        <v>2037</v>
      </c>
      <c r="X61" s="1">
        <v>2038</v>
      </c>
      <c r="Y61" s="1">
        <v>2039</v>
      </c>
      <c r="Z61" s="1">
        <v>2040</v>
      </c>
      <c r="AA61" s="1">
        <v>2041</v>
      </c>
      <c r="AB61" s="1">
        <v>2042</v>
      </c>
      <c r="AC61" s="1">
        <v>2043</v>
      </c>
      <c r="AD61" s="1">
        <v>2044</v>
      </c>
      <c r="AE61" s="1">
        <v>2045</v>
      </c>
      <c r="AF61" s="1">
        <v>2046</v>
      </c>
      <c r="AG61" s="1">
        <v>2047</v>
      </c>
      <c r="AH61" s="1">
        <v>2048</v>
      </c>
      <c r="AI61" s="1">
        <v>2049</v>
      </c>
      <c r="AJ61" s="1">
        <v>2050</v>
      </c>
    </row>
    <row r="62" spans="2:74" x14ac:dyDescent="0.25">
      <c r="B62" s="164"/>
      <c r="D62" s="159" t="s">
        <v>110</v>
      </c>
      <c r="E62" s="79" t="s">
        <v>93</v>
      </c>
      <c r="F62" s="80" t="s">
        <v>82</v>
      </c>
      <c r="G62" s="81">
        <f t="shared" ref="G62:G70" si="5">0.025*G43</f>
        <v>23.578747503900004</v>
      </c>
      <c r="H62" s="140">
        <v>28.621570104</v>
      </c>
      <c r="I62" s="140">
        <v>28.328033821999998</v>
      </c>
      <c r="J62" s="140">
        <v>23.386829694928366</v>
      </c>
      <c r="K62" s="140">
        <v>18.434735962974226</v>
      </c>
      <c r="L62" s="140">
        <v>17.656705558730032</v>
      </c>
      <c r="M62" s="140">
        <v>16.877981552703879</v>
      </c>
      <c r="N62" s="140">
        <v>16.100460136776984</v>
      </c>
      <c r="O62" s="140">
        <v>15.323288433696764</v>
      </c>
      <c r="P62" s="140">
        <v>14.529715961717471</v>
      </c>
      <c r="Q62" s="140">
        <v>14.2728936365667</v>
      </c>
      <c r="R62" s="140">
        <v>14.016071669791604</v>
      </c>
      <c r="S62" s="140">
        <v>13.775178275205093</v>
      </c>
      <c r="T62" s="140">
        <v>13.518341548771076</v>
      </c>
      <c r="U62" s="140">
        <v>13.244481958220286</v>
      </c>
      <c r="V62" s="140">
        <v>13.003667773321737</v>
      </c>
      <c r="W62" s="140">
        <v>12.746810206296871</v>
      </c>
      <c r="X62" s="140">
        <v>12.489951592458088</v>
      </c>
      <c r="Y62" s="140">
        <v>12.233091865551135</v>
      </c>
      <c r="Z62" s="140">
        <v>11.992473775472199</v>
      </c>
      <c r="AA62" s="140">
        <v>11.735599962687498</v>
      </c>
      <c r="AB62" s="140">
        <v>11.461344114321907</v>
      </c>
      <c r="AC62" s="140">
        <v>11.204451700623139</v>
      </c>
      <c r="AD62" s="140">
        <v>10.963932642952786</v>
      </c>
      <c r="AE62" s="140">
        <v>10.707024279461491</v>
      </c>
      <c r="AF62" s="140">
        <v>10.450112061310666</v>
      </c>
      <c r="AG62" s="140">
        <v>10.19319568813625</v>
      </c>
      <c r="AH62" s="140">
        <v>9.9529598279546274</v>
      </c>
      <c r="AI62" s="140">
        <v>9.6960311492410867</v>
      </c>
      <c r="AJ62" s="140">
        <v>9.4211698798675041</v>
      </c>
    </row>
    <row r="63" spans="2:74" x14ac:dyDescent="0.25">
      <c r="B63" s="164"/>
      <c r="D63" s="160"/>
      <c r="E63" s="82" t="s">
        <v>93</v>
      </c>
      <c r="F63" s="80" t="s">
        <v>83</v>
      </c>
      <c r="G63" s="81">
        <f t="shared" si="5"/>
        <v>23.578747503900004</v>
      </c>
      <c r="H63" s="140">
        <v>28.621570104</v>
      </c>
      <c r="I63" s="140">
        <v>28.328033821999998</v>
      </c>
      <c r="J63" s="140">
        <v>26.459223198949783</v>
      </c>
      <c r="K63" s="140">
        <v>23.280382723411293</v>
      </c>
      <c r="L63" s="140">
        <v>22.665573143824247</v>
      </c>
      <c r="M63" s="140">
        <v>22.051901388363184</v>
      </c>
      <c r="N63" s="140">
        <v>21.439505002049103</v>
      </c>
      <c r="O63" s="140">
        <v>20.828544630088974</v>
      </c>
      <c r="P63" s="140">
        <v>20.219209079903308</v>
      </c>
      <c r="Q63" s="140">
        <v>19.941613196987682</v>
      </c>
      <c r="R63" s="140">
        <v>19.66382420981121</v>
      </c>
      <c r="S63" s="140">
        <v>19.385834595252661</v>
      </c>
      <c r="T63" s="140">
        <v>19.107636434259479</v>
      </c>
      <c r="U63" s="140">
        <v>18.82922138545398</v>
      </c>
      <c r="V63" s="140">
        <v>18.550580656599443</v>
      </c>
      <c r="W63" s="140">
        <v>18.271704973721217</v>
      </c>
      <c r="X63" s="140">
        <v>17.992584547654719</v>
      </c>
      <c r="Y63" s="140">
        <v>17.713209037766603</v>
      </c>
      <c r="Z63" s="140">
        <v>17.433567512566629</v>
      </c>
      <c r="AA63" s="140">
        <v>17.153648406894558</v>
      </c>
      <c r="AB63" s="140">
        <v>16.873439475329757</v>
      </c>
      <c r="AC63" s="140">
        <v>16.592927741428777</v>
      </c>
      <c r="AD63" s="140">
        <v>16.312099442348426</v>
      </c>
      <c r="AE63" s="140">
        <v>16.030939968357519</v>
      </c>
      <c r="AF63" s="140">
        <v>15.749433796678193</v>
      </c>
      <c r="AG63" s="140">
        <v>15.467564419026861</v>
      </c>
      <c r="AH63" s="140">
        <v>15.185314262143457</v>
      </c>
      <c r="AI63" s="140">
        <v>14.902664600504473</v>
      </c>
      <c r="AJ63" s="140">
        <v>14.619595460307892</v>
      </c>
    </row>
    <row r="64" spans="2:74" x14ac:dyDescent="0.25">
      <c r="B64" s="164"/>
      <c r="D64" s="160"/>
      <c r="E64" s="83" t="s">
        <v>93</v>
      </c>
      <c r="F64" s="80" t="s">
        <v>84</v>
      </c>
      <c r="G64" s="81">
        <f t="shared" si="5"/>
        <v>23.578747503900004</v>
      </c>
      <c r="H64" s="140">
        <v>28.621570104</v>
      </c>
      <c r="I64" s="140">
        <v>28.328033821999998</v>
      </c>
      <c r="J64" s="140">
        <v>29.895013484443492</v>
      </c>
      <c r="K64" s="140">
        <v>29.479535608780878</v>
      </c>
      <c r="L64" s="140">
        <v>28.461849153775439</v>
      </c>
      <c r="M64" s="140">
        <v>27.443109602701664</v>
      </c>
      <c r="N64" s="140">
        <v>26.423205754766386</v>
      </c>
      <c r="O64" s="140">
        <v>25.402010181798751</v>
      </c>
      <c r="P64" s="140">
        <v>24.379376156124067</v>
      </c>
      <c r="Q64" s="140">
        <v>24.212455868630595</v>
      </c>
      <c r="R64" s="140">
        <v>24.045535581137116</v>
      </c>
      <c r="S64" s="140">
        <v>23.878615293643637</v>
      </c>
      <c r="T64" s="140">
        <v>23.711695006150155</v>
      </c>
      <c r="U64" s="140">
        <v>23.544774718656683</v>
      </c>
      <c r="V64" s="140">
        <v>23.3778544311632</v>
      </c>
      <c r="W64" s="140">
        <v>23.210934143669729</v>
      </c>
      <c r="X64" s="140">
        <v>23.04401385617625</v>
      </c>
      <c r="Y64" s="140">
        <v>22.877093568682774</v>
      </c>
      <c r="Z64" s="140">
        <v>22.710173281189295</v>
      </c>
      <c r="AA64" s="140">
        <v>22.543252993695816</v>
      </c>
      <c r="AB64" s="140">
        <v>22.376332706202334</v>
      </c>
      <c r="AC64" s="140">
        <v>22.209412418708862</v>
      </c>
      <c r="AD64" s="140">
        <v>22.042492131215386</v>
      </c>
      <c r="AE64" s="140">
        <v>21.875571843721907</v>
      </c>
      <c r="AF64" s="140">
        <v>21.708651556228432</v>
      </c>
      <c r="AG64" s="140">
        <v>21.541731268734949</v>
      </c>
      <c r="AH64" s="140">
        <v>21.374810981241474</v>
      </c>
      <c r="AI64" s="140">
        <v>21.207890693747999</v>
      </c>
      <c r="AJ64" s="140">
        <v>21.04097040625453</v>
      </c>
    </row>
    <row r="65" spans="2:74" x14ac:dyDescent="0.25">
      <c r="B65" s="164"/>
      <c r="D65" s="161"/>
      <c r="E65" s="79" t="s">
        <v>98</v>
      </c>
      <c r="F65" s="80" t="s">
        <v>82</v>
      </c>
      <c r="G65" s="81">
        <f t="shared" si="5"/>
        <v>39.6813</v>
      </c>
      <c r="H65" s="140">
        <v>48.168000000000006</v>
      </c>
      <c r="I65" s="140">
        <v>47.674000000000007</v>
      </c>
      <c r="J65" s="140">
        <v>39.358316425410791</v>
      </c>
      <c r="K65" s="140">
        <v>31.042921530881053</v>
      </c>
      <c r="L65" s="140">
        <v>29.72526291141352</v>
      </c>
      <c r="M65" s="140">
        <v>28.407622679114844</v>
      </c>
      <c r="N65" s="140">
        <v>27.089950566524347</v>
      </c>
      <c r="O65" s="140">
        <v>25.772269183154386</v>
      </c>
      <c r="P65" s="140">
        <v>24.455022579098483</v>
      </c>
      <c r="Q65" s="140">
        <v>24.026246214602896</v>
      </c>
      <c r="R65" s="140">
        <v>23.59746984060688</v>
      </c>
      <c r="S65" s="140">
        <v>23.168271205085642</v>
      </c>
      <c r="T65" s="140">
        <v>22.739495222363619</v>
      </c>
      <c r="U65" s="140">
        <v>22.311170510507598</v>
      </c>
      <c r="V65" s="140">
        <v>21.881969775162009</v>
      </c>
      <c r="W65" s="140">
        <v>21.453194344917616</v>
      </c>
      <c r="X65" s="140">
        <v>21.024418942423928</v>
      </c>
      <c r="Y65" s="140">
        <v>20.595643569437335</v>
      </c>
      <c r="Z65" s="140">
        <v>20.166437635678694</v>
      </c>
      <c r="AA65" s="140">
        <v>19.737662636104368</v>
      </c>
      <c r="AB65" s="140">
        <v>19.309348428920529</v>
      </c>
      <c r="AC65" s="140">
        <v>18.880573922450687</v>
      </c>
      <c r="AD65" s="140">
        <v>18.451365363373505</v>
      </c>
      <c r="AE65" s="140">
        <v>18.022591279727731</v>
      </c>
      <c r="AF65" s="140">
        <v>17.593817298267791</v>
      </c>
      <c r="AG65" s="140">
        <v>17.165043426956238</v>
      </c>
      <c r="AH65" s="140">
        <v>16.735827360401171</v>
      </c>
      <c r="AI65" s="140">
        <v>16.307053815305654</v>
      </c>
      <c r="AJ65" s="140">
        <v>15.878755657645625</v>
      </c>
    </row>
    <row r="66" spans="2:74" x14ac:dyDescent="0.25">
      <c r="B66" s="164"/>
      <c r="D66" s="161"/>
      <c r="E66" s="79" t="s">
        <v>98</v>
      </c>
      <c r="F66" s="80" t="s">
        <v>83</v>
      </c>
      <c r="G66" s="81">
        <f t="shared" si="5"/>
        <v>39.6813</v>
      </c>
      <c r="H66" s="140">
        <v>48.168000000000006</v>
      </c>
      <c r="I66" s="140">
        <v>47.674000000000007</v>
      </c>
      <c r="J66" s="140">
        <v>44.246916025232842</v>
      </c>
      <c r="K66" s="140">
        <v>38.776782454974047</v>
      </c>
      <c r="L66" s="140">
        <v>37.522397883081418</v>
      </c>
      <c r="M66" s="140">
        <v>36.26792129883431</v>
      </c>
      <c r="N66" s="140">
        <v>35.013341579387877</v>
      </c>
      <c r="O66" s="140">
        <v>33.758645733855914</v>
      </c>
      <c r="P66" s="140">
        <v>32.503818493960217</v>
      </c>
      <c r="Q66" s="140">
        <v>32.002507123486154</v>
      </c>
      <c r="R66" s="140">
        <v>31.501211368762622</v>
      </c>
      <c r="S66" s="140">
        <v>30.999931838161412</v>
      </c>
      <c r="T66" s="140">
        <v>30.498669172072056</v>
      </c>
      <c r="U66" s="140">
        <v>29.997424045036247</v>
      </c>
      <c r="V66" s="140">
        <v>29.49619716805525</v>
      </c>
      <c r="W66" s="140">
        <v>28.994989291087013</v>
      </c>
      <c r="X66" s="140">
        <v>28.493801205751325</v>
      </c>
      <c r="Y66" s="140">
        <v>27.992633748263525</v>
      </c>
      <c r="Z66" s="140">
        <v>27.491487802619801</v>
      </c>
      <c r="AA66" s="140">
        <v>26.990364304059245</v>
      </c>
      <c r="AB66" s="140">
        <v>26.489264242831553</v>
      </c>
      <c r="AC66" s="140">
        <v>25.988188668301987</v>
      </c>
      <c r="AD66" s="140">
        <v>25.487138693429547</v>
      </c>
      <c r="AE66" s="140">
        <v>24.986115499658482</v>
      </c>
      <c r="AF66" s="140">
        <v>24.485120342268324</v>
      </c>
      <c r="AG66" s="140">
        <v>23.984154556233438</v>
      </c>
      <c r="AH66" s="140">
        <v>23.483219562649584</v>
      </c>
      <c r="AI66" s="140">
        <v>22.982316875792531</v>
      </c>
      <c r="AJ66" s="140">
        <v>22.4814481108825</v>
      </c>
    </row>
    <row r="67" spans="2:74" x14ac:dyDescent="0.25">
      <c r="B67" s="164"/>
      <c r="D67" s="161"/>
      <c r="E67" s="79" t="s">
        <v>98</v>
      </c>
      <c r="F67" s="80" t="s">
        <v>84</v>
      </c>
      <c r="G67" s="81">
        <f t="shared" si="5"/>
        <v>39.6813</v>
      </c>
      <c r="H67" s="140">
        <v>48.168000000000006</v>
      </c>
      <c r="I67" s="140">
        <v>47.674000000000007</v>
      </c>
      <c r="J67" s="140">
        <v>50.308768119050107</v>
      </c>
      <c r="K67" s="140">
        <v>49.594969782282917</v>
      </c>
      <c r="L67" s="140">
        <v>47.737642193296708</v>
      </c>
      <c r="M67" s="140">
        <v>45.88033904647039</v>
      </c>
      <c r="N67" s="140">
        <v>44.023062922753255</v>
      </c>
      <c r="O67" s="140">
        <v>42.165816779728956</v>
      </c>
      <c r="P67" s="140">
        <v>40.308604022918985</v>
      </c>
      <c r="Q67" s="140">
        <v>40.032619775870224</v>
      </c>
      <c r="R67" s="140">
        <v>39.756635528821462</v>
      </c>
      <c r="S67" s="140">
        <v>39.480651281772708</v>
      </c>
      <c r="T67" s="140">
        <v>39.20466703472394</v>
      </c>
      <c r="U67" s="140">
        <v>38.928682787675186</v>
      </c>
      <c r="V67" s="140">
        <v>38.652698540626425</v>
      </c>
      <c r="W67" s="140">
        <v>38.37671429357767</v>
      </c>
      <c r="X67" s="140">
        <v>38.100730046528909</v>
      </c>
      <c r="Y67" s="140">
        <v>37.824745799480148</v>
      </c>
      <c r="Z67" s="140">
        <v>37.548761552431387</v>
      </c>
      <c r="AA67" s="140">
        <v>37.272777305382625</v>
      </c>
      <c r="AB67" s="140">
        <v>36.996793058333864</v>
      </c>
      <c r="AC67" s="140">
        <v>36.72080881128511</v>
      </c>
      <c r="AD67" s="140">
        <v>36.444824564236356</v>
      </c>
      <c r="AE67" s="140">
        <v>36.168840317187595</v>
      </c>
      <c r="AF67" s="140">
        <v>35.892856070138834</v>
      </c>
      <c r="AG67" s="140">
        <v>35.616871823090072</v>
      </c>
      <c r="AH67" s="140">
        <v>35.340887576041311</v>
      </c>
      <c r="AI67" s="140">
        <v>35.06490332899255</v>
      </c>
      <c r="AJ67" s="140">
        <v>34.78891908194381</v>
      </c>
    </row>
    <row r="68" spans="2:74" x14ac:dyDescent="0.25">
      <c r="B68" s="164"/>
      <c r="D68" s="161"/>
      <c r="E68" s="79" t="s">
        <v>100</v>
      </c>
      <c r="F68" s="80" t="s">
        <v>82</v>
      </c>
      <c r="G68" s="81">
        <f t="shared" si="5"/>
        <v>55.78385249610001</v>
      </c>
      <c r="H68" s="140">
        <v>67.714429895999999</v>
      </c>
      <c r="I68" s="140">
        <v>67.019966178000004</v>
      </c>
      <c r="J68" s="140">
        <v>55.32980315589321</v>
      </c>
      <c r="K68" s="140">
        <v>43.651107098787875</v>
      </c>
      <c r="L68" s="140">
        <v>41.793820264097008</v>
      </c>
      <c r="M68" s="140">
        <v>39.937263805525809</v>
      </c>
      <c r="N68" s="140">
        <v>38.079440996271707</v>
      </c>
      <c r="O68" s="140">
        <v>36.221249932612011</v>
      </c>
      <c r="P68" s="140">
        <v>34.380329196479501</v>
      </c>
      <c r="Q68" s="140">
        <v>33.779598792639085</v>
      </c>
      <c r="R68" s="140">
        <v>33.178868011422161</v>
      </c>
      <c r="S68" s="140">
        <v>32.56136413496619</v>
      </c>
      <c r="T68" s="140">
        <v>31.960648895956162</v>
      </c>
      <c r="U68" s="140">
        <v>31.377859062794911</v>
      </c>
      <c r="V68" s="140">
        <v>30.760271777002284</v>
      </c>
      <c r="W68" s="140">
        <v>30.159578483538361</v>
      </c>
      <c r="X68" s="140">
        <v>29.558886292389765</v>
      </c>
      <c r="Y68" s="140">
        <v>28.958195273323533</v>
      </c>
      <c r="Z68" s="140">
        <v>28.340401495885189</v>
      </c>
      <c r="AA68" s="140">
        <v>27.739725309521237</v>
      </c>
      <c r="AB68" s="140">
        <v>27.157352743519155</v>
      </c>
      <c r="AC68" s="140">
        <v>26.556696144278227</v>
      </c>
      <c r="AD68" s="140">
        <v>25.938798083794225</v>
      </c>
      <c r="AE68" s="140">
        <v>25.338158279993969</v>
      </c>
      <c r="AF68" s="140">
        <v>24.737522535224912</v>
      </c>
      <c r="AG68" s="140">
        <v>24.136891165776227</v>
      </c>
      <c r="AH68" s="140">
        <v>23.518694892847709</v>
      </c>
      <c r="AI68" s="140">
        <v>22.918076481370221</v>
      </c>
      <c r="AJ68" s="140">
        <v>22.336341435423748</v>
      </c>
    </row>
    <row r="69" spans="2:74" x14ac:dyDescent="0.25">
      <c r="B69" s="164"/>
      <c r="D69" s="161"/>
      <c r="E69" s="79" t="s">
        <v>100</v>
      </c>
      <c r="F69" s="80" t="s">
        <v>83</v>
      </c>
      <c r="G69" s="81">
        <f t="shared" si="5"/>
        <v>55.78385249610001</v>
      </c>
      <c r="H69" s="140">
        <v>67.714429895999999</v>
      </c>
      <c r="I69" s="140">
        <v>67.019966178000004</v>
      </c>
      <c r="J69" s="140">
        <v>62.034608851515884</v>
      </c>
      <c r="K69" s="140">
        <v>54.273182186536793</v>
      </c>
      <c r="L69" s="140">
        <v>52.379222622338581</v>
      </c>
      <c r="M69" s="140">
        <v>50.483941209305435</v>
      </c>
      <c r="N69" s="140">
        <v>48.587178156726658</v>
      </c>
      <c r="O69" s="140">
        <v>46.688746837622858</v>
      </c>
      <c r="P69" s="140">
        <v>44.788427908017127</v>
      </c>
      <c r="Q69" s="140">
        <v>44.063401049984627</v>
      </c>
      <c r="R69" s="140">
        <v>43.338598527714026</v>
      </c>
      <c r="S69" s="140">
        <v>42.614029081070164</v>
      </c>
      <c r="T69" s="140">
        <v>41.889701909884629</v>
      </c>
      <c r="U69" s="140">
        <v>41.165626704618511</v>
      </c>
      <c r="V69" s="140">
        <v>40.441813679511064</v>
      </c>
      <c r="W69" s="140">
        <v>39.718273608452812</v>
      </c>
      <c r="X69" s="140">
        <v>38.99501786384792</v>
      </c>
      <c r="Y69" s="140">
        <v>38.272058458760448</v>
      </c>
      <c r="Z69" s="140">
        <v>37.549408092672969</v>
      </c>
      <c r="AA69" s="140">
        <v>36.827080201223943</v>
      </c>
      <c r="AB69" s="140">
        <v>36.105089010333337</v>
      </c>
      <c r="AC69" s="140">
        <v>35.383449595175193</v>
      </c>
      <c r="AD69" s="140">
        <v>34.662177944510667</v>
      </c>
      <c r="AE69" s="140">
        <v>33.941291030959448</v>
      </c>
      <c r="AF69" s="140">
        <v>33.220806887858451</v>
      </c>
      <c r="AG69" s="140">
        <v>32.500744693440019</v>
      </c>
      <c r="AH69" s="140">
        <v>31.781124863155711</v>
      </c>
      <c r="AI69" s="140">
        <v>31.061969151080589</v>
      </c>
      <c r="AJ69" s="140">
        <v>30.343300761457108</v>
      </c>
    </row>
    <row r="70" spans="2:74" x14ac:dyDescent="0.25">
      <c r="B70" s="164"/>
      <c r="D70" s="161"/>
      <c r="E70" s="79" t="s">
        <v>100</v>
      </c>
      <c r="F70" s="80" t="s">
        <v>84</v>
      </c>
      <c r="G70" s="81">
        <f t="shared" si="5"/>
        <v>55.78385249610001</v>
      </c>
      <c r="H70" s="140">
        <v>67.714429895999999</v>
      </c>
      <c r="I70" s="140">
        <v>67.019966178000004</v>
      </c>
      <c r="J70" s="140">
        <v>70.722522753656719</v>
      </c>
      <c r="K70" s="140">
        <v>69.710403955784955</v>
      </c>
      <c r="L70" s="140">
        <v>67.013435232817969</v>
      </c>
      <c r="M70" s="140">
        <v>64.317568490239111</v>
      </c>
      <c r="N70" s="140">
        <v>61.622920090740131</v>
      </c>
      <c r="O70" s="140">
        <v>58.929623377659155</v>
      </c>
      <c r="P70" s="140">
        <v>56.237831889713895</v>
      </c>
      <c r="Q70" s="140">
        <v>55.852783683109855</v>
      </c>
      <c r="R70" s="140">
        <v>55.467735476505815</v>
      </c>
      <c r="S70" s="140">
        <v>55.082687269901776</v>
      </c>
      <c r="T70" s="140">
        <v>54.697639063297721</v>
      </c>
      <c r="U70" s="140">
        <v>54.312590856693696</v>
      </c>
      <c r="V70" s="140">
        <v>53.927542650089642</v>
      </c>
      <c r="W70" s="140">
        <v>53.542494443485616</v>
      </c>
      <c r="X70" s="140">
        <v>53.157446236881562</v>
      </c>
      <c r="Y70" s="140">
        <v>52.772398030277522</v>
      </c>
      <c r="Z70" s="140">
        <v>52.387349823673482</v>
      </c>
      <c r="AA70" s="140">
        <v>52.002301617069442</v>
      </c>
      <c r="AB70" s="140">
        <v>51.617253410465395</v>
      </c>
      <c r="AC70" s="140">
        <v>51.232205203861355</v>
      </c>
      <c r="AD70" s="140">
        <v>50.847156997257315</v>
      </c>
      <c r="AE70" s="140">
        <v>50.462108790653275</v>
      </c>
      <c r="AF70" s="140">
        <v>50.077060584049235</v>
      </c>
      <c r="AG70" s="140">
        <v>49.692012377445195</v>
      </c>
      <c r="AH70" s="140">
        <v>49.306964170841155</v>
      </c>
      <c r="AI70" s="140">
        <v>48.921915964237115</v>
      </c>
      <c r="AJ70" s="140">
        <v>48.536867757633097</v>
      </c>
    </row>
    <row r="71" spans="2:74" x14ac:dyDescent="0.25">
      <c r="B71" s="164"/>
      <c r="D71" s="161"/>
      <c r="E71" s="79" t="s">
        <v>102</v>
      </c>
      <c r="F71" s="80" t="s">
        <v>82</v>
      </c>
      <c r="G71" s="81">
        <f t="shared" ref="G71:G76" si="6">0.025*G52</f>
        <v>71.886404992200013</v>
      </c>
      <c r="H71" s="140">
        <v>87.260859792000005</v>
      </c>
      <c r="I71" s="140">
        <v>86.365932356000016</v>
      </c>
      <c r="J71" s="140">
        <v>71.301289886375642</v>
      </c>
      <c r="K71" s="140">
        <v>56.259292666694705</v>
      </c>
      <c r="L71" s="140">
        <v>53.862377616780499</v>
      </c>
      <c r="M71" s="140">
        <v>51.466904931936767</v>
      </c>
      <c r="N71" s="140">
        <v>49.068931426019077</v>
      </c>
      <c r="O71" s="140">
        <v>46.670230682069636</v>
      </c>
      <c r="P71" s="140">
        <v>44.305635813860512</v>
      </c>
      <c r="Q71" s="140">
        <v>43.532951370675285</v>
      </c>
      <c r="R71" s="140">
        <v>42.760266182237437</v>
      </c>
      <c r="S71" s="140">
        <v>41.954457064846736</v>
      </c>
      <c r="T71" s="140">
        <v>41.181802569548701</v>
      </c>
      <c r="U71" s="140">
        <v>40.444547615082222</v>
      </c>
      <c r="V71" s="140">
        <v>39.638573778842556</v>
      </c>
      <c r="W71" s="140">
        <v>38.865962622159103</v>
      </c>
      <c r="X71" s="140">
        <v>38.093353642355602</v>
      </c>
      <c r="Y71" s="140">
        <v>37.320746977209737</v>
      </c>
      <c r="Z71" s="140">
        <v>36.51436535609168</v>
      </c>
      <c r="AA71" s="140">
        <v>35.741787982938106</v>
      </c>
      <c r="AB71" s="140">
        <v>35.005357058117781</v>
      </c>
      <c r="AC71" s="140">
        <v>34.232818366105775</v>
      </c>
      <c r="AD71" s="140">
        <v>33.426230804214946</v>
      </c>
      <c r="AE71" s="140">
        <v>32.653725280260211</v>
      </c>
      <c r="AF71" s="140">
        <v>31.881227772182037</v>
      </c>
      <c r="AG71" s="140">
        <v>31.108738904596215</v>
      </c>
      <c r="AH71" s="140">
        <v>30.30156242529425</v>
      </c>
      <c r="AI71" s="140">
        <v>29.529099147434792</v>
      </c>
      <c r="AJ71" s="140">
        <v>28.793927213201865</v>
      </c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</row>
    <row r="72" spans="2:74" x14ac:dyDescent="0.25">
      <c r="B72" s="164"/>
      <c r="D72" s="161"/>
      <c r="E72" s="79" t="s">
        <v>102</v>
      </c>
      <c r="F72" s="80" t="s">
        <v>83</v>
      </c>
      <c r="G72" s="81">
        <f t="shared" si="6"/>
        <v>71.886404992200013</v>
      </c>
      <c r="H72" s="140">
        <v>87.260859792000005</v>
      </c>
      <c r="I72" s="140">
        <v>86.365932356000016</v>
      </c>
      <c r="J72" s="140">
        <v>79.822301677798947</v>
      </c>
      <c r="K72" s="140">
        <v>69.769581918099547</v>
      </c>
      <c r="L72" s="140">
        <v>67.236047361595737</v>
      </c>
      <c r="M72" s="140">
        <v>64.69996111977656</v>
      </c>
      <c r="N72" s="140">
        <v>62.161014734065432</v>
      </c>
      <c r="O72" s="140">
        <v>59.618847941389788</v>
      </c>
      <c r="P72" s="140">
        <v>57.073037322074043</v>
      </c>
      <c r="Q72" s="140">
        <v>56.124294976483093</v>
      </c>
      <c r="R72" s="140">
        <v>55.175985686665449</v>
      </c>
      <c r="S72" s="140">
        <v>54.228126323978906</v>
      </c>
      <c r="T72" s="140">
        <v>53.280734647697209</v>
      </c>
      <c r="U72" s="140">
        <v>52.333829364200781</v>
      </c>
      <c r="V72" s="140">
        <v>51.387430190966874</v>
      </c>
      <c r="W72" s="140">
        <v>50.441557925818614</v>
      </c>
      <c r="X72" s="140">
        <v>49.496234521944523</v>
      </c>
      <c r="Y72" s="140">
        <v>48.551483169257367</v>
      </c>
      <c r="Z72" s="140">
        <v>47.607328382726138</v>
      </c>
      <c r="AA72" s="140">
        <v>46.66379609838863</v>
      </c>
      <c r="AB72" s="140">
        <v>45.720913777835136</v>
      </c>
      <c r="AC72" s="140">
        <v>44.778710522048407</v>
      </c>
      <c r="AD72" s="140">
        <v>43.837217195591791</v>
      </c>
      <c r="AE72" s="140">
        <v>42.896466562260407</v>
      </c>
      <c r="AF72" s="140">
        <v>41.956493433448578</v>
      </c>
      <c r="AG72" s="140">
        <v>41.017334830646597</v>
      </c>
      <c r="AH72" s="140">
        <v>40.079030163661841</v>
      </c>
      <c r="AI72" s="140">
        <v>39.141621426368644</v>
      </c>
      <c r="AJ72" s="140">
        <v>38.205153412031713</v>
      </c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</row>
    <row r="73" spans="2:74" x14ac:dyDescent="0.25">
      <c r="B73" s="164"/>
      <c r="D73" s="161"/>
      <c r="E73" s="79" t="s">
        <v>102</v>
      </c>
      <c r="F73" s="80" t="s">
        <v>84</v>
      </c>
      <c r="G73" s="81">
        <f t="shared" si="6"/>
        <v>71.886404992200013</v>
      </c>
      <c r="H73" s="140">
        <v>87.260859792000005</v>
      </c>
      <c r="I73" s="140">
        <v>86.365932356000016</v>
      </c>
      <c r="J73" s="140">
        <v>91.136277388263338</v>
      </c>
      <c r="K73" s="140">
        <v>89.825838129286993</v>
      </c>
      <c r="L73" s="140">
        <v>86.289228272339244</v>
      </c>
      <c r="M73" s="140">
        <v>82.75479793400784</v>
      </c>
      <c r="N73" s="140">
        <v>79.222777258727007</v>
      </c>
      <c r="O73" s="140">
        <v>75.693429975589353</v>
      </c>
      <c r="P73" s="140">
        <v>72.167059756508806</v>
      </c>
      <c r="Q73" s="140">
        <v>71.67294759034948</v>
      </c>
      <c r="R73" s="140">
        <v>71.178835424190169</v>
      </c>
      <c r="S73" s="140">
        <v>70.684723258030843</v>
      </c>
      <c r="T73" s="140">
        <v>70.190611091871503</v>
      </c>
      <c r="U73" s="140">
        <v>69.696498925712191</v>
      </c>
      <c r="V73" s="140">
        <v>69.202386759552866</v>
      </c>
      <c r="W73" s="140">
        <v>68.708274593393554</v>
      </c>
      <c r="X73" s="140">
        <v>68.214162427234214</v>
      </c>
      <c r="Y73" s="140">
        <v>67.720050261074888</v>
      </c>
      <c r="Z73" s="140">
        <v>67.225938094915577</v>
      </c>
      <c r="AA73" s="140">
        <v>66.731825928756251</v>
      </c>
      <c r="AB73" s="140">
        <v>66.237713762596925</v>
      </c>
      <c r="AC73" s="140">
        <v>65.7436015964376</v>
      </c>
      <c r="AD73" s="140">
        <v>65.249489430278274</v>
      </c>
      <c r="AE73" s="140">
        <v>64.755377264118962</v>
      </c>
      <c r="AF73" s="140">
        <v>64.261265097959637</v>
      </c>
      <c r="AG73" s="140">
        <v>63.767152931800311</v>
      </c>
      <c r="AH73" s="140">
        <v>63.273040765640985</v>
      </c>
      <c r="AI73" s="140">
        <v>62.778928599481667</v>
      </c>
      <c r="AJ73" s="140">
        <v>62.284816433322376</v>
      </c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</row>
    <row r="74" spans="2:74" x14ac:dyDescent="0.25">
      <c r="B74" s="164"/>
      <c r="D74" s="161"/>
      <c r="E74" s="79" t="s">
        <v>104</v>
      </c>
      <c r="F74" s="80" t="s">
        <v>82</v>
      </c>
      <c r="G74" s="81">
        <f t="shared" si="6"/>
        <v>87.988957488300002</v>
      </c>
      <c r="H74" s="140">
        <v>106.807289688</v>
      </c>
      <c r="I74" s="140">
        <v>105.71189853400001</v>
      </c>
      <c r="J74" s="140">
        <v>87.272776616858053</v>
      </c>
      <c r="K74" s="140">
        <v>68.867478234601535</v>
      </c>
      <c r="L74" s="140">
        <v>65.930934969463976</v>
      </c>
      <c r="M74" s="140">
        <v>62.996546058347725</v>
      </c>
      <c r="N74" s="140">
        <v>60.05842185576644</v>
      </c>
      <c r="O74" s="140">
        <v>57.119211431527255</v>
      </c>
      <c r="P74" s="140">
        <v>54.230942431241523</v>
      </c>
      <c r="Q74" s="140">
        <v>53.286303948711492</v>
      </c>
      <c r="R74" s="140">
        <v>52.341664353052721</v>
      </c>
      <c r="S74" s="140">
        <v>51.347549994727288</v>
      </c>
      <c r="T74" s="140">
        <v>50.40295624314124</v>
      </c>
      <c r="U74" s="140">
        <v>49.511236167369532</v>
      </c>
      <c r="V74" s="140">
        <v>48.516875780682831</v>
      </c>
      <c r="W74" s="140">
        <v>47.572346760779844</v>
      </c>
      <c r="X74" s="140">
        <v>46.627820992321439</v>
      </c>
      <c r="Y74" s="140">
        <v>45.683298681095934</v>
      </c>
      <c r="Z74" s="140">
        <v>44.688329216298172</v>
      </c>
      <c r="AA74" s="140">
        <v>43.743850656354972</v>
      </c>
      <c r="AB74" s="140">
        <v>42.853361372716407</v>
      </c>
      <c r="AC74" s="140">
        <v>41.908940587933323</v>
      </c>
      <c r="AD74" s="140">
        <v>40.913663524635666</v>
      </c>
      <c r="AE74" s="140">
        <v>39.969292280526453</v>
      </c>
      <c r="AF74" s="140">
        <v>39.024933009139161</v>
      </c>
      <c r="AG74" s="140">
        <v>38.080586643416204</v>
      </c>
      <c r="AH74" s="140">
        <v>37.084429957740788</v>
      </c>
      <c r="AI74" s="140">
        <v>36.140121813499363</v>
      </c>
      <c r="AJ74" s="140">
        <v>35.251512990979982</v>
      </c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</row>
    <row r="75" spans="2:74" x14ac:dyDescent="0.25">
      <c r="B75" s="164"/>
      <c r="D75" s="161"/>
      <c r="E75" s="79" t="s">
        <v>104</v>
      </c>
      <c r="F75" s="80" t="s">
        <v>83</v>
      </c>
      <c r="G75" s="81">
        <f t="shared" si="6"/>
        <v>87.988957488300002</v>
      </c>
      <c r="H75" s="140">
        <v>106.807289688</v>
      </c>
      <c r="I75" s="140">
        <v>105.71189853400001</v>
      </c>
      <c r="J75" s="140">
        <v>97.60999450408201</v>
      </c>
      <c r="K75" s="140">
        <v>85.265981649662294</v>
      </c>
      <c r="L75" s="140">
        <v>82.092872100852915</v>
      </c>
      <c r="M75" s="140">
        <v>78.915981030247679</v>
      </c>
      <c r="N75" s="140">
        <v>75.734851311404213</v>
      </c>
      <c r="O75" s="140">
        <v>72.548949045156732</v>
      </c>
      <c r="P75" s="140">
        <v>69.357646736130945</v>
      </c>
      <c r="Q75" s="140">
        <v>68.185188902981565</v>
      </c>
      <c r="R75" s="140">
        <v>67.013372845616843</v>
      </c>
      <c r="S75" s="140">
        <v>65.842223566887654</v>
      </c>
      <c r="T75" s="140">
        <v>64.671767385509781</v>
      </c>
      <c r="U75" s="140">
        <v>63.502032023783038</v>
      </c>
      <c r="V75" s="140">
        <v>62.333046702422678</v>
      </c>
      <c r="W75" s="140">
        <v>61.164842243184403</v>
      </c>
      <c r="X75" s="140">
        <v>59.997451180041118</v>
      </c>
      <c r="Y75" s="140">
        <v>58.830907879754278</v>
      </c>
      <c r="Z75" s="140">
        <v>57.665248672779313</v>
      </c>
      <c r="AA75" s="140">
        <v>56.500511995553325</v>
      </c>
      <c r="AB75" s="140">
        <v>55.336738545336928</v>
      </c>
      <c r="AC75" s="140">
        <v>54.173971448921613</v>
      </c>
      <c r="AD75" s="140">
        <v>53.012256446672907</v>
      </c>
      <c r="AE75" s="140">
        <v>51.851642093561374</v>
      </c>
      <c r="AF75" s="140">
        <v>50.692179979038713</v>
      </c>
      <c r="AG75" s="140">
        <v>49.533924967853174</v>
      </c>
      <c r="AH75" s="140">
        <v>48.376935464167964</v>
      </c>
      <c r="AI75" s="140">
        <v>47.221273701656699</v>
      </c>
      <c r="AJ75" s="140">
        <v>46.067006062606318</v>
      </c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</row>
    <row r="76" spans="2:74" x14ac:dyDescent="0.25">
      <c r="B76" s="164"/>
      <c r="D76" s="161"/>
      <c r="E76" s="79" t="s">
        <v>104</v>
      </c>
      <c r="F76" s="80" t="s">
        <v>84</v>
      </c>
      <c r="G76" s="81">
        <f t="shared" si="6"/>
        <v>87.988957488300002</v>
      </c>
      <c r="H76" s="140">
        <v>106.807289688</v>
      </c>
      <c r="I76" s="140">
        <v>105.71189853400001</v>
      </c>
      <c r="J76" s="140">
        <v>111.55003202286994</v>
      </c>
      <c r="K76" s="140">
        <v>109.94127230278903</v>
      </c>
      <c r="L76" s="140">
        <v>105.56502131186053</v>
      </c>
      <c r="M76" s="140">
        <v>101.19202737777657</v>
      </c>
      <c r="N76" s="140">
        <v>96.822634426713876</v>
      </c>
      <c r="O76" s="140">
        <v>92.457236573519566</v>
      </c>
      <c r="P76" s="140">
        <v>88.096287623303724</v>
      </c>
      <c r="Q76" s="140">
        <v>87.493111497589112</v>
      </c>
      <c r="R76" s="140">
        <v>86.889935371874515</v>
      </c>
      <c r="S76" s="140">
        <v>86.286759246159917</v>
      </c>
      <c r="T76" s="140">
        <v>85.683583120445292</v>
      </c>
      <c r="U76" s="140">
        <v>85.080406994730708</v>
      </c>
      <c r="V76" s="140">
        <v>84.477230869016083</v>
      </c>
      <c r="W76" s="140">
        <v>83.874054743301485</v>
      </c>
      <c r="X76" s="140">
        <v>83.270878617586874</v>
      </c>
      <c r="Y76" s="140">
        <v>82.667702491872262</v>
      </c>
      <c r="Z76" s="140">
        <v>82.064526366157665</v>
      </c>
      <c r="AA76" s="140">
        <v>81.461350240443053</v>
      </c>
      <c r="AB76" s="140">
        <v>80.858174114728456</v>
      </c>
      <c r="AC76" s="140">
        <v>80.254997989013859</v>
      </c>
      <c r="AD76" s="140">
        <v>79.651821863299247</v>
      </c>
      <c r="AE76" s="140">
        <v>79.04864573758465</v>
      </c>
      <c r="AF76" s="140">
        <v>78.445469611870053</v>
      </c>
      <c r="AG76" s="140">
        <v>77.842293486155427</v>
      </c>
      <c r="AH76" s="140">
        <v>77.239117360440829</v>
      </c>
      <c r="AI76" s="140">
        <v>76.635941234726218</v>
      </c>
      <c r="AJ76" s="140">
        <v>76.032765109011663</v>
      </c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</row>
    <row r="77" spans="2:74" x14ac:dyDescent="0.25">
      <c r="B77" s="164"/>
      <c r="D77" s="84"/>
      <c r="E77" s="82"/>
      <c r="F77" s="82"/>
    </row>
    <row r="78" spans="2:74" x14ac:dyDescent="0.25">
      <c r="B78" s="164"/>
      <c r="D78" s="40"/>
      <c r="E78" s="85"/>
      <c r="F78" s="85"/>
      <c r="G78" s="1">
        <v>2021</v>
      </c>
      <c r="H78" s="1">
        <v>2022</v>
      </c>
      <c r="I78" s="1">
        <v>2023</v>
      </c>
      <c r="J78" s="1">
        <v>2024</v>
      </c>
      <c r="K78" s="1">
        <v>2025</v>
      </c>
      <c r="L78" s="1">
        <v>2026</v>
      </c>
      <c r="M78" s="1">
        <v>2027</v>
      </c>
      <c r="N78" s="1">
        <v>2028</v>
      </c>
      <c r="O78" s="1">
        <v>2029</v>
      </c>
      <c r="P78" s="1">
        <v>2030</v>
      </c>
      <c r="Q78" s="1">
        <v>2031</v>
      </c>
      <c r="R78" s="1">
        <v>2032</v>
      </c>
      <c r="S78" s="1">
        <v>2033</v>
      </c>
      <c r="T78" s="1">
        <v>2034</v>
      </c>
      <c r="U78" s="1">
        <v>2035</v>
      </c>
      <c r="V78" s="1">
        <v>2036</v>
      </c>
      <c r="W78" s="1">
        <v>2037</v>
      </c>
      <c r="X78" s="1">
        <v>2038</v>
      </c>
      <c r="Y78" s="1">
        <v>2039</v>
      </c>
      <c r="Z78" s="1">
        <v>2040</v>
      </c>
      <c r="AA78" s="1">
        <v>2041</v>
      </c>
      <c r="AB78" s="1">
        <v>2042</v>
      </c>
      <c r="AC78" s="1">
        <v>2043</v>
      </c>
      <c r="AD78" s="1">
        <v>2044</v>
      </c>
      <c r="AE78" s="1">
        <v>2045</v>
      </c>
      <c r="AF78" s="1">
        <v>2046</v>
      </c>
      <c r="AG78" s="1">
        <v>2047</v>
      </c>
      <c r="AH78" s="1">
        <v>2048</v>
      </c>
      <c r="AI78" s="1">
        <v>2049</v>
      </c>
      <c r="AJ78" s="1">
        <v>2050</v>
      </c>
    </row>
    <row r="79" spans="2:74" x14ac:dyDescent="0.25">
      <c r="B79" s="164"/>
      <c r="D79" s="159" t="s">
        <v>111</v>
      </c>
      <c r="E79" s="79" t="s">
        <v>93</v>
      </c>
      <c r="F79" s="80" t="s">
        <v>82</v>
      </c>
      <c r="G79" s="59">
        <v>0</v>
      </c>
      <c r="H79" s="139">
        <v>0</v>
      </c>
      <c r="I79" s="139">
        <v>0</v>
      </c>
      <c r="J79" s="139">
        <v>0</v>
      </c>
      <c r="K79" s="139">
        <v>0</v>
      </c>
      <c r="L79" s="139">
        <v>0</v>
      </c>
      <c r="M79" s="139">
        <v>0</v>
      </c>
      <c r="N79" s="139">
        <v>0</v>
      </c>
      <c r="O79" s="139">
        <v>0</v>
      </c>
      <c r="P79" s="139">
        <v>0</v>
      </c>
      <c r="Q79" s="139">
        <v>0</v>
      </c>
      <c r="R79" s="139">
        <v>0</v>
      </c>
      <c r="S79" s="139">
        <v>0</v>
      </c>
      <c r="T79" s="139">
        <v>0</v>
      </c>
      <c r="U79" s="139">
        <v>0</v>
      </c>
      <c r="V79" s="139">
        <v>0</v>
      </c>
      <c r="W79" s="139">
        <v>0</v>
      </c>
      <c r="X79" s="139">
        <v>0</v>
      </c>
      <c r="Y79" s="139">
        <v>0</v>
      </c>
      <c r="Z79" s="139">
        <v>0</v>
      </c>
      <c r="AA79" s="139">
        <v>0</v>
      </c>
      <c r="AB79" s="139">
        <v>0</v>
      </c>
      <c r="AC79" s="139">
        <v>0</v>
      </c>
      <c r="AD79" s="139">
        <v>0</v>
      </c>
      <c r="AE79" s="139">
        <v>0</v>
      </c>
      <c r="AF79" s="139">
        <v>0</v>
      </c>
      <c r="AG79" s="139">
        <v>0</v>
      </c>
      <c r="AH79" s="139">
        <v>0</v>
      </c>
      <c r="AI79" s="139">
        <v>0</v>
      </c>
      <c r="AJ79" s="139">
        <v>0</v>
      </c>
      <c r="AO79" s="1"/>
    </row>
    <row r="80" spans="2:74" x14ac:dyDescent="0.25">
      <c r="B80" s="164"/>
      <c r="D80" s="160"/>
      <c r="E80" s="82" t="s">
        <v>93</v>
      </c>
      <c r="F80" s="80" t="s">
        <v>83</v>
      </c>
      <c r="G80" s="59">
        <v>0</v>
      </c>
      <c r="H80" s="139">
        <v>0</v>
      </c>
      <c r="I80" s="139">
        <v>0</v>
      </c>
      <c r="J80" s="139">
        <v>0</v>
      </c>
      <c r="K80" s="139">
        <v>0</v>
      </c>
      <c r="L80" s="139">
        <v>0</v>
      </c>
      <c r="M80" s="139">
        <v>0</v>
      </c>
      <c r="N80" s="139">
        <v>0</v>
      </c>
      <c r="O80" s="139">
        <v>0</v>
      </c>
      <c r="P80" s="139">
        <v>0</v>
      </c>
      <c r="Q80" s="139">
        <v>0</v>
      </c>
      <c r="R80" s="139">
        <v>0</v>
      </c>
      <c r="S80" s="139">
        <v>0</v>
      </c>
      <c r="T80" s="139">
        <v>0</v>
      </c>
      <c r="U80" s="139">
        <v>0</v>
      </c>
      <c r="V80" s="139">
        <v>0</v>
      </c>
      <c r="W80" s="139">
        <v>0</v>
      </c>
      <c r="X80" s="139">
        <v>0</v>
      </c>
      <c r="Y80" s="139">
        <v>0</v>
      </c>
      <c r="Z80" s="139">
        <v>0</v>
      </c>
      <c r="AA80" s="139">
        <v>0</v>
      </c>
      <c r="AB80" s="139">
        <v>0</v>
      </c>
      <c r="AC80" s="139">
        <v>0</v>
      </c>
      <c r="AD80" s="139">
        <v>0</v>
      </c>
      <c r="AE80" s="139">
        <v>0</v>
      </c>
      <c r="AF80" s="139">
        <v>0</v>
      </c>
      <c r="AG80" s="139">
        <v>0</v>
      </c>
      <c r="AH80" s="139">
        <v>0</v>
      </c>
      <c r="AI80" s="139">
        <v>0</v>
      </c>
      <c r="AJ80" s="139">
        <v>0</v>
      </c>
      <c r="AO80" s="1"/>
    </row>
    <row r="81" spans="2:41" x14ac:dyDescent="0.25">
      <c r="B81" s="164"/>
      <c r="D81" s="160"/>
      <c r="E81" s="83" t="s">
        <v>93</v>
      </c>
      <c r="F81" s="80" t="s">
        <v>84</v>
      </c>
      <c r="G81" s="59">
        <v>0</v>
      </c>
      <c r="H81" s="139">
        <v>0</v>
      </c>
      <c r="I81" s="139">
        <v>0</v>
      </c>
      <c r="J81" s="139">
        <v>0</v>
      </c>
      <c r="K81" s="139">
        <v>0</v>
      </c>
      <c r="L81" s="139">
        <v>0</v>
      </c>
      <c r="M81" s="139">
        <v>0</v>
      </c>
      <c r="N81" s="139">
        <v>0</v>
      </c>
      <c r="O81" s="139">
        <v>0</v>
      </c>
      <c r="P81" s="139">
        <v>0</v>
      </c>
      <c r="Q81" s="139">
        <v>0</v>
      </c>
      <c r="R81" s="139">
        <v>0</v>
      </c>
      <c r="S81" s="139">
        <v>0</v>
      </c>
      <c r="T81" s="139">
        <v>0</v>
      </c>
      <c r="U81" s="139">
        <v>0</v>
      </c>
      <c r="V81" s="139">
        <v>0</v>
      </c>
      <c r="W81" s="139">
        <v>0</v>
      </c>
      <c r="X81" s="139">
        <v>0</v>
      </c>
      <c r="Y81" s="139">
        <v>0</v>
      </c>
      <c r="Z81" s="139">
        <v>0</v>
      </c>
      <c r="AA81" s="139">
        <v>0</v>
      </c>
      <c r="AB81" s="139">
        <v>0</v>
      </c>
      <c r="AC81" s="139">
        <v>0</v>
      </c>
      <c r="AD81" s="139">
        <v>0</v>
      </c>
      <c r="AE81" s="139">
        <v>0</v>
      </c>
      <c r="AF81" s="139">
        <v>0</v>
      </c>
      <c r="AG81" s="139">
        <v>0</v>
      </c>
      <c r="AH81" s="139">
        <v>0</v>
      </c>
      <c r="AI81" s="139">
        <v>0</v>
      </c>
      <c r="AJ81" s="139">
        <v>0</v>
      </c>
      <c r="AO81" s="1"/>
    </row>
    <row r="82" spans="2:41" x14ac:dyDescent="0.25">
      <c r="B82" s="165"/>
      <c r="D82" s="161"/>
      <c r="E82" s="79" t="s">
        <v>98</v>
      </c>
      <c r="F82" s="80" t="s">
        <v>82</v>
      </c>
      <c r="G82" s="59">
        <v>0</v>
      </c>
      <c r="H82" s="139">
        <v>0</v>
      </c>
      <c r="I82" s="139">
        <v>0</v>
      </c>
      <c r="J82" s="139">
        <v>0</v>
      </c>
      <c r="K82" s="139">
        <v>0</v>
      </c>
      <c r="L82" s="139">
        <v>0</v>
      </c>
      <c r="M82" s="139">
        <v>0</v>
      </c>
      <c r="N82" s="139">
        <v>0</v>
      </c>
      <c r="O82" s="139">
        <v>0</v>
      </c>
      <c r="P82" s="139">
        <v>0</v>
      </c>
      <c r="Q82" s="139">
        <v>0</v>
      </c>
      <c r="R82" s="139">
        <v>0</v>
      </c>
      <c r="S82" s="139">
        <v>0</v>
      </c>
      <c r="T82" s="139">
        <v>0</v>
      </c>
      <c r="U82" s="139">
        <v>0</v>
      </c>
      <c r="V82" s="139">
        <v>0</v>
      </c>
      <c r="W82" s="139">
        <v>0</v>
      </c>
      <c r="X82" s="139">
        <v>0</v>
      </c>
      <c r="Y82" s="139">
        <v>0</v>
      </c>
      <c r="Z82" s="139">
        <v>0</v>
      </c>
      <c r="AA82" s="139">
        <v>0</v>
      </c>
      <c r="AB82" s="139">
        <v>0</v>
      </c>
      <c r="AC82" s="139">
        <v>0</v>
      </c>
      <c r="AD82" s="139">
        <v>0</v>
      </c>
      <c r="AE82" s="139">
        <v>0</v>
      </c>
      <c r="AF82" s="139">
        <v>0</v>
      </c>
      <c r="AG82" s="139">
        <v>0</v>
      </c>
      <c r="AH82" s="139">
        <v>0</v>
      </c>
      <c r="AI82" s="139">
        <v>0</v>
      </c>
      <c r="AJ82" s="139">
        <v>0</v>
      </c>
    </row>
    <row r="83" spans="2:41" x14ac:dyDescent="0.25">
      <c r="B83" s="165"/>
      <c r="D83" s="161"/>
      <c r="E83" s="79" t="s">
        <v>98</v>
      </c>
      <c r="F83" s="80" t="s">
        <v>83</v>
      </c>
      <c r="G83" s="59">
        <v>0</v>
      </c>
      <c r="H83" s="139">
        <v>0</v>
      </c>
      <c r="I83" s="139">
        <v>0</v>
      </c>
      <c r="J83" s="139">
        <v>0</v>
      </c>
      <c r="K83" s="139">
        <v>0</v>
      </c>
      <c r="L83" s="139">
        <v>0</v>
      </c>
      <c r="M83" s="139">
        <v>0</v>
      </c>
      <c r="N83" s="139">
        <v>0</v>
      </c>
      <c r="O83" s="139">
        <v>0</v>
      </c>
      <c r="P83" s="139">
        <v>0</v>
      </c>
      <c r="Q83" s="139">
        <v>0</v>
      </c>
      <c r="R83" s="139">
        <v>0</v>
      </c>
      <c r="S83" s="139">
        <v>0</v>
      </c>
      <c r="T83" s="139">
        <v>0</v>
      </c>
      <c r="U83" s="139">
        <v>0</v>
      </c>
      <c r="V83" s="139">
        <v>0</v>
      </c>
      <c r="W83" s="139">
        <v>0</v>
      </c>
      <c r="X83" s="139">
        <v>0</v>
      </c>
      <c r="Y83" s="139">
        <v>0</v>
      </c>
      <c r="Z83" s="139">
        <v>0</v>
      </c>
      <c r="AA83" s="139">
        <v>0</v>
      </c>
      <c r="AB83" s="139">
        <v>0</v>
      </c>
      <c r="AC83" s="139">
        <v>0</v>
      </c>
      <c r="AD83" s="139">
        <v>0</v>
      </c>
      <c r="AE83" s="139">
        <v>0</v>
      </c>
      <c r="AF83" s="139">
        <v>0</v>
      </c>
      <c r="AG83" s="139">
        <v>0</v>
      </c>
      <c r="AH83" s="139">
        <v>0</v>
      </c>
      <c r="AI83" s="139">
        <v>0</v>
      </c>
      <c r="AJ83" s="139">
        <v>0</v>
      </c>
    </row>
    <row r="84" spans="2:41" x14ac:dyDescent="0.25">
      <c r="B84" s="165"/>
      <c r="D84" s="161"/>
      <c r="E84" s="79" t="s">
        <v>98</v>
      </c>
      <c r="F84" s="80" t="s">
        <v>84</v>
      </c>
      <c r="G84" s="59">
        <v>0</v>
      </c>
      <c r="H84" s="139">
        <v>0</v>
      </c>
      <c r="I84" s="139">
        <v>0</v>
      </c>
      <c r="J84" s="139">
        <v>0</v>
      </c>
      <c r="K84" s="139">
        <v>0</v>
      </c>
      <c r="L84" s="139">
        <v>0</v>
      </c>
      <c r="M84" s="139">
        <v>0</v>
      </c>
      <c r="N84" s="139">
        <v>0</v>
      </c>
      <c r="O84" s="139">
        <v>0</v>
      </c>
      <c r="P84" s="139">
        <v>0</v>
      </c>
      <c r="Q84" s="139">
        <v>0</v>
      </c>
      <c r="R84" s="139">
        <v>0</v>
      </c>
      <c r="S84" s="139">
        <v>0</v>
      </c>
      <c r="T84" s="139">
        <v>0</v>
      </c>
      <c r="U84" s="139">
        <v>0</v>
      </c>
      <c r="V84" s="139">
        <v>0</v>
      </c>
      <c r="W84" s="139">
        <v>0</v>
      </c>
      <c r="X84" s="139">
        <v>0</v>
      </c>
      <c r="Y84" s="139">
        <v>0</v>
      </c>
      <c r="Z84" s="139">
        <v>0</v>
      </c>
      <c r="AA84" s="139">
        <v>0</v>
      </c>
      <c r="AB84" s="139">
        <v>0</v>
      </c>
      <c r="AC84" s="139">
        <v>0</v>
      </c>
      <c r="AD84" s="139">
        <v>0</v>
      </c>
      <c r="AE84" s="139">
        <v>0</v>
      </c>
      <c r="AF84" s="139">
        <v>0</v>
      </c>
      <c r="AG84" s="139">
        <v>0</v>
      </c>
      <c r="AH84" s="139">
        <v>0</v>
      </c>
      <c r="AI84" s="139">
        <v>0</v>
      </c>
      <c r="AJ84" s="139">
        <v>0</v>
      </c>
      <c r="AK84" s="5"/>
      <c r="AL84" s="5"/>
    </row>
    <row r="85" spans="2:41" x14ac:dyDescent="0.25">
      <c r="B85" s="165"/>
      <c r="D85" s="161"/>
      <c r="E85" s="79" t="s">
        <v>100</v>
      </c>
      <c r="F85" s="80" t="s">
        <v>82</v>
      </c>
      <c r="G85" s="59">
        <v>0</v>
      </c>
      <c r="H85" s="139">
        <v>0</v>
      </c>
      <c r="I85" s="139">
        <v>0</v>
      </c>
      <c r="J85" s="139">
        <v>0</v>
      </c>
      <c r="K85" s="139">
        <v>0</v>
      </c>
      <c r="L85" s="139">
        <v>0</v>
      </c>
      <c r="M85" s="139">
        <v>0</v>
      </c>
      <c r="N85" s="139">
        <v>0</v>
      </c>
      <c r="O85" s="139">
        <v>0</v>
      </c>
      <c r="P85" s="139">
        <v>0</v>
      </c>
      <c r="Q85" s="139">
        <v>0</v>
      </c>
      <c r="R85" s="139">
        <v>0</v>
      </c>
      <c r="S85" s="139">
        <v>0</v>
      </c>
      <c r="T85" s="139">
        <v>0</v>
      </c>
      <c r="U85" s="139">
        <v>0</v>
      </c>
      <c r="V85" s="139">
        <v>0</v>
      </c>
      <c r="W85" s="139">
        <v>0</v>
      </c>
      <c r="X85" s="139">
        <v>0</v>
      </c>
      <c r="Y85" s="139">
        <v>0</v>
      </c>
      <c r="Z85" s="139">
        <v>0</v>
      </c>
      <c r="AA85" s="139">
        <v>0</v>
      </c>
      <c r="AB85" s="139">
        <v>0</v>
      </c>
      <c r="AC85" s="139">
        <v>0</v>
      </c>
      <c r="AD85" s="139">
        <v>0</v>
      </c>
      <c r="AE85" s="139">
        <v>0</v>
      </c>
      <c r="AF85" s="139">
        <v>0</v>
      </c>
      <c r="AG85" s="139">
        <v>0</v>
      </c>
      <c r="AH85" s="139">
        <v>0</v>
      </c>
      <c r="AI85" s="139">
        <v>0</v>
      </c>
      <c r="AJ85" s="139">
        <v>0</v>
      </c>
      <c r="AK85" s="5"/>
      <c r="AL85" s="5"/>
    </row>
    <row r="86" spans="2:41" x14ac:dyDescent="0.25">
      <c r="B86" s="165"/>
      <c r="D86" s="161"/>
      <c r="E86" s="79" t="s">
        <v>100</v>
      </c>
      <c r="F86" s="80" t="s">
        <v>83</v>
      </c>
      <c r="G86" s="59">
        <v>0</v>
      </c>
      <c r="H86" s="139">
        <v>0</v>
      </c>
      <c r="I86" s="139">
        <v>0</v>
      </c>
      <c r="J86" s="139">
        <v>0</v>
      </c>
      <c r="K86" s="139">
        <v>0</v>
      </c>
      <c r="L86" s="139">
        <v>0</v>
      </c>
      <c r="M86" s="139">
        <v>0</v>
      </c>
      <c r="N86" s="139">
        <v>0</v>
      </c>
      <c r="O86" s="139">
        <v>0</v>
      </c>
      <c r="P86" s="139">
        <v>0</v>
      </c>
      <c r="Q86" s="139">
        <v>0</v>
      </c>
      <c r="R86" s="139">
        <v>0</v>
      </c>
      <c r="S86" s="139">
        <v>0</v>
      </c>
      <c r="T86" s="139">
        <v>0</v>
      </c>
      <c r="U86" s="139">
        <v>0</v>
      </c>
      <c r="V86" s="139">
        <v>0</v>
      </c>
      <c r="W86" s="139">
        <v>0</v>
      </c>
      <c r="X86" s="139">
        <v>0</v>
      </c>
      <c r="Y86" s="139">
        <v>0</v>
      </c>
      <c r="Z86" s="139">
        <v>0</v>
      </c>
      <c r="AA86" s="139">
        <v>0</v>
      </c>
      <c r="AB86" s="139">
        <v>0</v>
      </c>
      <c r="AC86" s="139">
        <v>0</v>
      </c>
      <c r="AD86" s="139">
        <v>0</v>
      </c>
      <c r="AE86" s="139">
        <v>0</v>
      </c>
      <c r="AF86" s="139">
        <v>0</v>
      </c>
      <c r="AG86" s="139">
        <v>0</v>
      </c>
      <c r="AH86" s="139">
        <v>0</v>
      </c>
      <c r="AI86" s="139">
        <v>0</v>
      </c>
      <c r="AJ86" s="139">
        <v>0</v>
      </c>
      <c r="AK86" s="5"/>
      <c r="AL86" s="5"/>
    </row>
    <row r="87" spans="2:41" x14ac:dyDescent="0.25">
      <c r="B87" s="165"/>
      <c r="D87" s="161"/>
      <c r="E87" s="79" t="s">
        <v>100</v>
      </c>
      <c r="F87" s="80" t="s">
        <v>84</v>
      </c>
      <c r="G87" s="59">
        <v>0</v>
      </c>
      <c r="H87" s="139">
        <v>0</v>
      </c>
      <c r="I87" s="139">
        <v>0</v>
      </c>
      <c r="J87" s="139">
        <v>0</v>
      </c>
      <c r="K87" s="139">
        <v>0</v>
      </c>
      <c r="L87" s="139">
        <v>0</v>
      </c>
      <c r="M87" s="139">
        <v>0</v>
      </c>
      <c r="N87" s="139">
        <v>0</v>
      </c>
      <c r="O87" s="139">
        <v>0</v>
      </c>
      <c r="P87" s="139">
        <v>0</v>
      </c>
      <c r="Q87" s="139">
        <v>0</v>
      </c>
      <c r="R87" s="139">
        <v>0</v>
      </c>
      <c r="S87" s="139">
        <v>0</v>
      </c>
      <c r="T87" s="139">
        <v>0</v>
      </c>
      <c r="U87" s="139">
        <v>0</v>
      </c>
      <c r="V87" s="139">
        <v>0</v>
      </c>
      <c r="W87" s="139">
        <v>0</v>
      </c>
      <c r="X87" s="139">
        <v>0</v>
      </c>
      <c r="Y87" s="139">
        <v>0</v>
      </c>
      <c r="Z87" s="139">
        <v>0</v>
      </c>
      <c r="AA87" s="139">
        <v>0</v>
      </c>
      <c r="AB87" s="139">
        <v>0</v>
      </c>
      <c r="AC87" s="139">
        <v>0</v>
      </c>
      <c r="AD87" s="139">
        <v>0</v>
      </c>
      <c r="AE87" s="139">
        <v>0</v>
      </c>
      <c r="AF87" s="139">
        <v>0</v>
      </c>
      <c r="AG87" s="139">
        <v>0</v>
      </c>
      <c r="AH87" s="139">
        <v>0</v>
      </c>
      <c r="AI87" s="139">
        <v>0</v>
      </c>
      <c r="AJ87" s="139">
        <v>0</v>
      </c>
      <c r="AK87" s="5"/>
      <c r="AL87" s="5"/>
    </row>
    <row r="88" spans="2:41" x14ac:dyDescent="0.25">
      <c r="B88" s="165"/>
      <c r="D88" s="161"/>
      <c r="E88" s="79" t="s">
        <v>102</v>
      </c>
      <c r="F88" s="80" t="s">
        <v>82</v>
      </c>
      <c r="G88" s="59">
        <v>0</v>
      </c>
      <c r="H88" s="139">
        <v>0</v>
      </c>
      <c r="I88" s="139">
        <v>0</v>
      </c>
      <c r="J88" s="139">
        <v>0</v>
      </c>
      <c r="K88" s="139">
        <v>0</v>
      </c>
      <c r="L88" s="139">
        <v>0</v>
      </c>
      <c r="M88" s="139">
        <v>0</v>
      </c>
      <c r="N88" s="139">
        <v>0</v>
      </c>
      <c r="O88" s="139">
        <v>0</v>
      </c>
      <c r="P88" s="139">
        <v>0</v>
      </c>
      <c r="Q88" s="139">
        <v>0</v>
      </c>
      <c r="R88" s="139">
        <v>0</v>
      </c>
      <c r="S88" s="139">
        <v>0</v>
      </c>
      <c r="T88" s="139">
        <v>0</v>
      </c>
      <c r="U88" s="139">
        <v>0</v>
      </c>
      <c r="V88" s="139">
        <v>0</v>
      </c>
      <c r="W88" s="139">
        <v>0</v>
      </c>
      <c r="X88" s="139">
        <v>0</v>
      </c>
      <c r="Y88" s="139">
        <v>0</v>
      </c>
      <c r="Z88" s="139">
        <v>0</v>
      </c>
      <c r="AA88" s="139">
        <v>0</v>
      </c>
      <c r="AB88" s="139">
        <v>0</v>
      </c>
      <c r="AC88" s="139">
        <v>0</v>
      </c>
      <c r="AD88" s="139">
        <v>0</v>
      </c>
      <c r="AE88" s="139">
        <v>0</v>
      </c>
      <c r="AF88" s="139">
        <v>0</v>
      </c>
      <c r="AG88" s="139">
        <v>0</v>
      </c>
      <c r="AH88" s="139">
        <v>0</v>
      </c>
      <c r="AI88" s="139">
        <v>0</v>
      </c>
      <c r="AJ88" s="139">
        <v>0</v>
      </c>
      <c r="AK88" s="5"/>
      <c r="AL88" s="5"/>
    </row>
    <row r="89" spans="2:41" x14ac:dyDescent="0.25">
      <c r="B89" s="165"/>
      <c r="D89" s="161"/>
      <c r="E89" s="79" t="s">
        <v>102</v>
      </c>
      <c r="F89" s="80" t="s">
        <v>83</v>
      </c>
      <c r="G89" s="59">
        <v>0</v>
      </c>
      <c r="H89" s="139">
        <v>0</v>
      </c>
      <c r="I89" s="139">
        <v>0</v>
      </c>
      <c r="J89" s="139">
        <v>0</v>
      </c>
      <c r="K89" s="139">
        <v>0</v>
      </c>
      <c r="L89" s="139">
        <v>0</v>
      </c>
      <c r="M89" s="139">
        <v>0</v>
      </c>
      <c r="N89" s="139">
        <v>0</v>
      </c>
      <c r="O89" s="139">
        <v>0</v>
      </c>
      <c r="P89" s="139">
        <v>0</v>
      </c>
      <c r="Q89" s="139">
        <v>0</v>
      </c>
      <c r="R89" s="139">
        <v>0</v>
      </c>
      <c r="S89" s="139">
        <v>0</v>
      </c>
      <c r="T89" s="139">
        <v>0</v>
      </c>
      <c r="U89" s="139">
        <v>0</v>
      </c>
      <c r="V89" s="139">
        <v>0</v>
      </c>
      <c r="W89" s="139">
        <v>0</v>
      </c>
      <c r="X89" s="139">
        <v>0</v>
      </c>
      <c r="Y89" s="139">
        <v>0</v>
      </c>
      <c r="Z89" s="139">
        <v>0</v>
      </c>
      <c r="AA89" s="139">
        <v>0</v>
      </c>
      <c r="AB89" s="139">
        <v>0</v>
      </c>
      <c r="AC89" s="139">
        <v>0</v>
      </c>
      <c r="AD89" s="139">
        <v>0</v>
      </c>
      <c r="AE89" s="139">
        <v>0</v>
      </c>
      <c r="AF89" s="139">
        <v>0</v>
      </c>
      <c r="AG89" s="139">
        <v>0</v>
      </c>
      <c r="AH89" s="139">
        <v>0</v>
      </c>
      <c r="AI89" s="139">
        <v>0</v>
      </c>
      <c r="AJ89" s="139">
        <v>0</v>
      </c>
      <c r="AK89" s="5"/>
      <c r="AL89" s="5"/>
    </row>
    <row r="90" spans="2:41" x14ac:dyDescent="0.25">
      <c r="B90" s="165"/>
      <c r="D90" s="161"/>
      <c r="E90" s="79" t="s">
        <v>102</v>
      </c>
      <c r="F90" s="80" t="s">
        <v>84</v>
      </c>
      <c r="G90" s="59">
        <v>0</v>
      </c>
      <c r="H90" s="139">
        <v>0</v>
      </c>
      <c r="I90" s="139">
        <v>0</v>
      </c>
      <c r="J90" s="139">
        <v>0</v>
      </c>
      <c r="K90" s="139">
        <v>0</v>
      </c>
      <c r="L90" s="139">
        <v>0</v>
      </c>
      <c r="M90" s="139">
        <v>0</v>
      </c>
      <c r="N90" s="139">
        <v>0</v>
      </c>
      <c r="O90" s="139">
        <v>0</v>
      </c>
      <c r="P90" s="139">
        <v>0</v>
      </c>
      <c r="Q90" s="139">
        <v>0</v>
      </c>
      <c r="R90" s="139">
        <v>0</v>
      </c>
      <c r="S90" s="139">
        <v>0</v>
      </c>
      <c r="T90" s="139">
        <v>0</v>
      </c>
      <c r="U90" s="139">
        <v>0</v>
      </c>
      <c r="V90" s="139">
        <v>0</v>
      </c>
      <c r="W90" s="139">
        <v>0</v>
      </c>
      <c r="X90" s="139">
        <v>0</v>
      </c>
      <c r="Y90" s="139">
        <v>0</v>
      </c>
      <c r="Z90" s="139">
        <v>0</v>
      </c>
      <c r="AA90" s="139">
        <v>0</v>
      </c>
      <c r="AB90" s="139">
        <v>0</v>
      </c>
      <c r="AC90" s="139">
        <v>0</v>
      </c>
      <c r="AD90" s="139">
        <v>0</v>
      </c>
      <c r="AE90" s="139">
        <v>0</v>
      </c>
      <c r="AF90" s="139">
        <v>0</v>
      </c>
      <c r="AG90" s="139">
        <v>0</v>
      </c>
      <c r="AH90" s="139">
        <v>0</v>
      </c>
      <c r="AI90" s="139">
        <v>0</v>
      </c>
      <c r="AJ90" s="139">
        <v>0</v>
      </c>
      <c r="AK90" s="5"/>
      <c r="AL90" s="5"/>
    </row>
    <row r="91" spans="2:41" x14ac:dyDescent="0.25">
      <c r="B91" s="165"/>
      <c r="D91" s="161"/>
      <c r="E91" s="79" t="s">
        <v>104</v>
      </c>
      <c r="F91" s="80" t="s">
        <v>82</v>
      </c>
      <c r="G91" s="59">
        <v>0</v>
      </c>
      <c r="H91" s="139">
        <v>0</v>
      </c>
      <c r="I91" s="139">
        <v>0</v>
      </c>
      <c r="J91" s="139">
        <v>0</v>
      </c>
      <c r="K91" s="139">
        <v>0</v>
      </c>
      <c r="L91" s="139">
        <v>0</v>
      </c>
      <c r="M91" s="139">
        <v>0</v>
      </c>
      <c r="N91" s="139">
        <v>0</v>
      </c>
      <c r="O91" s="139">
        <v>0</v>
      </c>
      <c r="P91" s="139">
        <v>0</v>
      </c>
      <c r="Q91" s="139">
        <v>0</v>
      </c>
      <c r="R91" s="139">
        <v>0</v>
      </c>
      <c r="S91" s="139">
        <v>0</v>
      </c>
      <c r="T91" s="139">
        <v>0</v>
      </c>
      <c r="U91" s="139">
        <v>0</v>
      </c>
      <c r="V91" s="139">
        <v>0</v>
      </c>
      <c r="W91" s="139">
        <v>0</v>
      </c>
      <c r="X91" s="139">
        <v>0</v>
      </c>
      <c r="Y91" s="139">
        <v>0</v>
      </c>
      <c r="Z91" s="139">
        <v>0</v>
      </c>
      <c r="AA91" s="139">
        <v>0</v>
      </c>
      <c r="AB91" s="139">
        <v>0</v>
      </c>
      <c r="AC91" s="139">
        <v>0</v>
      </c>
      <c r="AD91" s="139">
        <v>0</v>
      </c>
      <c r="AE91" s="139">
        <v>0</v>
      </c>
      <c r="AF91" s="139">
        <v>0</v>
      </c>
      <c r="AG91" s="139">
        <v>0</v>
      </c>
      <c r="AH91" s="139">
        <v>0</v>
      </c>
      <c r="AI91" s="139">
        <v>0</v>
      </c>
      <c r="AJ91" s="139">
        <v>0</v>
      </c>
      <c r="AK91" s="5"/>
      <c r="AL91" s="5"/>
    </row>
    <row r="92" spans="2:41" x14ac:dyDescent="0.25">
      <c r="B92" s="165"/>
      <c r="D92" s="161"/>
      <c r="E92" s="79" t="s">
        <v>104</v>
      </c>
      <c r="F92" s="80" t="s">
        <v>83</v>
      </c>
      <c r="G92" s="59">
        <v>0</v>
      </c>
      <c r="H92" s="139">
        <v>0</v>
      </c>
      <c r="I92" s="139">
        <v>0</v>
      </c>
      <c r="J92" s="139">
        <v>0</v>
      </c>
      <c r="K92" s="139">
        <v>0</v>
      </c>
      <c r="L92" s="139">
        <v>0</v>
      </c>
      <c r="M92" s="139">
        <v>0</v>
      </c>
      <c r="N92" s="139">
        <v>0</v>
      </c>
      <c r="O92" s="139">
        <v>0</v>
      </c>
      <c r="P92" s="139">
        <v>0</v>
      </c>
      <c r="Q92" s="139">
        <v>0</v>
      </c>
      <c r="R92" s="139">
        <v>0</v>
      </c>
      <c r="S92" s="139">
        <v>0</v>
      </c>
      <c r="T92" s="139">
        <v>0</v>
      </c>
      <c r="U92" s="139">
        <v>0</v>
      </c>
      <c r="V92" s="139">
        <v>0</v>
      </c>
      <c r="W92" s="139">
        <v>0</v>
      </c>
      <c r="X92" s="139">
        <v>0</v>
      </c>
      <c r="Y92" s="139">
        <v>0</v>
      </c>
      <c r="Z92" s="139">
        <v>0</v>
      </c>
      <c r="AA92" s="139">
        <v>0</v>
      </c>
      <c r="AB92" s="139">
        <v>0</v>
      </c>
      <c r="AC92" s="139">
        <v>0</v>
      </c>
      <c r="AD92" s="139">
        <v>0</v>
      </c>
      <c r="AE92" s="139">
        <v>0</v>
      </c>
      <c r="AF92" s="139">
        <v>0</v>
      </c>
      <c r="AG92" s="139">
        <v>0</v>
      </c>
      <c r="AH92" s="139">
        <v>0</v>
      </c>
      <c r="AI92" s="139">
        <v>0</v>
      </c>
      <c r="AJ92" s="139">
        <v>0</v>
      </c>
      <c r="AK92" s="5"/>
      <c r="AL92" s="5"/>
    </row>
    <row r="93" spans="2:41" x14ac:dyDescent="0.25">
      <c r="B93" s="165"/>
      <c r="D93" s="161"/>
      <c r="E93" s="79" t="s">
        <v>104</v>
      </c>
      <c r="F93" s="80" t="s">
        <v>84</v>
      </c>
      <c r="G93" s="59">
        <v>0</v>
      </c>
      <c r="H93" s="139">
        <v>0</v>
      </c>
      <c r="I93" s="139">
        <v>0</v>
      </c>
      <c r="J93" s="139">
        <v>0</v>
      </c>
      <c r="K93" s="139">
        <v>0</v>
      </c>
      <c r="L93" s="139">
        <v>0</v>
      </c>
      <c r="M93" s="139">
        <v>0</v>
      </c>
      <c r="N93" s="139">
        <v>0</v>
      </c>
      <c r="O93" s="139">
        <v>0</v>
      </c>
      <c r="P93" s="139">
        <v>0</v>
      </c>
      <c r="Q93" s="139">
        <v>0</v>
      </c>
      <c r="R93" s="139">
        <v>0</v>
      </c>
      <c r="S93" s="139">
        <v>0</v>
      </c>
      <c r="T93" s="139">
        <v>0</v>
      </c>
      <c r="U93" s="139">
        <v>0</v>
      </c>
      <c r="V93" s="139">
        <v>0</v>
      </c>
      <c r="W93" s="139">
        <v>0</v>
      </c>
      <c r="X93" s="139">
        <v>0</v>
      </c>
      <c r="Y93" s="139">
        <v>0</v>
      </c>
      <c r="Z93" s="139">
        <v>0</v>
      </c>
      <c r="AA93" s="139">
        <v>0</v>
      </c>
      <c r="AB93" s="139">
        <v>0</v>
      </c>
      <c r="AC93" s="139">
        <v>0</v>
      </c>
      <c r="AD93" s="139">
        <v>0</v>
      </c>
      <c r="AE93" s="139">
        <v>0</v>
      </c>
      <c r="AF93" s="139">
        <v>0</v>
      </c>
      <c r="AG93" s="139">
        <v>0</v>
      </c>
      <c r="AH93" s="139">
        <v>0</v>
      </c>
      <c r="AI93" s="139">
        <v>0</v>
      </c>
      <c r="AJ93" s="139">
        <v>0</v>
      </c>
      <c r="AK93" s="5"/>
      <c r="AL93" s="5"/>
    </row>
    <row r="94" spans="2:41" x14ac:dyDescent="0.25">
      <c r="B94" s="165"/>
    </row>
    <row r="95" spans="2:41" ht="15" customHeight="1" x14ac:dyDescent="0.25">
      <c r="B95" s="165"/>
      <c r="G95" s="1">
        <v>2021</v>
      </c>
      <c r="H95" s="1">
        <v>2022</v>
      </c>
      <c r="I95" s="1">
        <v>2023</v>
      </c>
      <c r="J95" s="1">
        <v>2024</v>
      </c>
      <c r="K95" s="1">
        <v>2025</v>
      </c>
      <c r="L95" s="1">
        <v>2026</v>
      </c>
      <c r="M95" s="1">
        <v>2027</v>
      </c>
      <c r="N95" s="1">
        <v>2028</v>
      </c>
      <c r="O95" s="1">
        <v>2029</v>
      </c>
      <c r="P95" s="1">
        <v>2030</v>
      </c>
      <c r="Q95" s="1">
        <v>2031</v>
      </c>
      <c r="R95" s="1">
        <v>2032</v>
      </c>
      <c r="S95" s="1">
        <v>2033</v>
      </c>
      <c r="T95" s="1">
        <v>2034</v>
      </c>
      <c r="U95" s="1">
        <v>2035</v>
      </c>
      <c r="V95" s="1">
        <v>2036</v>
      </c>
      <c r="W95" s="1">
        <v>2037</v>
      </c>
      <c r="X95" s="1">
        <v>2038</v>
      </c>
      <c r="Y95" s="1">
        <v>2039</v>
      </c>
      <c r="Z95" s="1">
        <v>2040</v>
      </c>
      <c r="AA95" s="1">
        <v>2041</v>
      </c>
      <c r="AB95" s="1">
        <v>2042</v>
      </c>
      <c r="AC95" s="1">
        <v>2043</v>
      </c>
      <c r="AD95" s="1">
        <v>2044</v>
      </c>
      <c r="AE95" s="1">
        <v>2045</v>
      </c>
      <c r="AF95" s="1">
        <v>2046</v>
      </c>
      <c r="AG95" s="1">
        <v>2047</v>
      </c>
      <c r="AH95" s="1">
        <v>2048</v>
      </c>
      <c r="AI95" s="1">
        <v>2049</v>
      </c>
      <c r="AJ95" s="1">
        <v>2050</v>
      </c>
    </row>
    <row r="96" spans="2:41" x14ac:dyDescent="0.25">
      <c r="B96" s="165"/>
      <c r="D96" s="159" t="s">
        <v>112</v>
      </c>
      <c r="E96" s="79" t="s">
        <v>93</v>
      </c>
      <c r="F96" s="80" t="s">
        <v>82</v>
      </c>
      <c r="G96" s="86">
        <v>0.85</v>
      </c>
      <c r="H96" s="141">
        <v>0.85</v>
      </c>
      <c r="I96" s="141">
        <v>0.85</v>
      </c>
      <c r="J96" s="141">
        <v>0.85</v>
      </c>
      <c r="K96" s="141">
        <v>0.85</v>
      </c>
      <c r="L96" s="141">
        <v>0.85</v>
      </c>
      <c r="M96" s="141">
        <v>0.85</v>
      </c>
      <c r="N96" s="141">
        <v>0.85</v>
      </c>
      <c r="O96" s="141">
        <v>0.85</v>
      </c>
      <c r="P96" s="141">
        <v>0.85</v>
      </c>
      <c r="Q96" s="141">
        <v>0.85</v>
      </c>
      <c r="R96" s="141">
        <v>0.85</v>
      </c>
      <c r="S96" s="141">
        <v>0.85</v>
      </c>
      <c r="T96" s="141">
        <v>0.85</v>
      </c>
      <c r="U96" s="141">
        <v>0.85</v>
      </c>
      <c r="V96" s="141">
        <v>0.85</v>
      </c>
      <c r="W96" s="141">
        <v>0.85</v>
      </c>
      <c r="X96" s="141">
        <v>0.85</v>
      </c>
      <c r="Y96" s="141">
        <v>0.85</v>
      </c>
      <c r="Z96" s="141">
        <v>0.85</v>
      </c>
      <c r="AA96" s="141">
        <v>0.85</v>
      </c>
      <c r="AB96" s="141">
        <v>0.85</v>
      </c>
      <c r="AC96" s="141">
        <v>0.85</v>
      </c>
      <c r="AD96" s="141">
        <v>0.85</v>
      </c>
      <c r="AE96" s="141">
        <v>0.85</v>
      </c>
      <c r="AF96" s="141">
        <v>0.85</v>
      </c>
      <c r="AG96" s="141">
        <v>0.85</v>
      </c>
      <c r="AH96" s="141">
        <v>0.85</v>
      </c>
      <c r="AI96" s="141">
        <v>0.85</v>
      </c>
      <c r="AJ96" s="141">
        <v>0.85</v>
      </c>
    </row>
    <row r="97" spans="2:36" x14ac:dyDescent="0.25">
      <c r="B97" s="165"/>
      <c r="D97" s="160"/>
      <c r="E97" s="82" t="s">
        <v>93</v>
      </c>
      <c r="F97" s="80" t="s">
        <v>83</v>
      </c>
      <c r="G97" s="86">
        <v>0.85</v>
      </c>
      <c r="H97" s="141">
        <v>0.85</v>
      </c>
      <c r="I97" s="141">
        <v>0.85</v>
      </c>
      <c r="J97" s="141">
        <v>0.85</v>
      </c>
      <c r="K97" s="141">
        <v>0.85</v>
      </c>
      <c r="L97" s="141">
        <v>0.85</v>
      </c>
      <c r="M97" s="141">
        <v>0.85</v>
      </c>
      <c r="N97" s="141">
        <v>0.85</v>
      </c>
      <c r="O97" s="141">
        <v>0.85</v>
      </c>
      <c r="P97" s="141">
        <v>0.85</v>
      </c>
      <c r="Q97" s="141">
        <v>0.85</v>
      </c>
      <c r="R97" s="141">
        <v>0.85</v>
      </c>
      <c r="S97" s="141">
        <v>0.85</v>
      </c>
      <c r="T97" s="141">
        <v>0.85</v>
      </c>
      <c r="U97" s="141">
        <v>0.85</v>
      </c>
      <c r="V97" s="141">
        <v>0.85</v>
      </c>
      <c r="W97" s="141">
        <v>0.85</v>
      </c>
      <c r="X97" s="141">
        <v>0.85</v>
      </c>
      <c r="Y97" s="141">
        <v>0.85</v>
      </c>
      <c r="Z97" s="141">
        <v>0.85</v>
      </c>
      <c r="AA97" s="141">
        <v>0.85</v>
      </c>
      <c r="AB97" s="141">
        <v>0.85</v>
      </c>
      <c r="AC97" s="141">
        <v>0.85</v>
      </c>
      <c r="AD97" s="141">
        <v>0.85</v>
      </c>
      <c r="AE97" s="141">
        <v>0.85</v>
      </c>
      <c r="AF97" s="141">
        <v>0.85</v>
      </c>
      <c r="AG97" s="141">
        <v>0.85</v>
      </c>
      <c r="AH97" s="141">
        <v>0.85</v>
      </c>
      <c r="AI97" s="141">
        <v>0.85</v>
      </c>
      <c r="AJ97" s="141">
        <v>0.85</v>
      </c>
    </row>
    <row r="98" spans="2:36" x14ac:dyDescent="0.25">
      <c r="B98" s="165"/>
      <c r="D98" s="160"/>
      <c r="E98" s="83" t="s">
        <v>93</v>
      </c>
      <c r="F98" s="80" t="s">
        <v>84</v>
      </c>
      <c r="G98" s="86">
        <v>0.85</v>
      </c>
      <c r="H98" s="141">
        <v>0.85</v>
      </c>
      <c r="I98" s="141">
        <v>0.85</v>
      </c>
      <c r="J98" s="141">
        <v>0.85</v>
      </c>
      <c r="K98" s="141">
        <v>0.85</v>
      </c>
      <c r="L98" s="141">
        <v>0.85</v>
      </c>
      <c r="M98" s="141">
        <v>0.85</v>
      </c>
      <c r="N98" s="141">
        <v>0.85</v>
      </c>
      <c r="O98" s="141">
        <v>0.85</v>
      </c>
      <c r="P98" s="141">
        <v>0.85</v>
      </c>
      <c r="Q98" s="141">
        <v>0.85</v>
      </c>
      <c r="R98" s="141">
        <v>0.85</v>
      </c>
      <c r="S98" s="141">
        <v>0.85</v>
      </c>
      <c r="T98" s="141">
        <v>0.85</v>
      </c>
      <c r="U98" s="141">
        <v>0.85</v>
      </c>
      <c r="V98" s="141">
        <v>0.85</v>
      </c>
      <c r="W98" s="141">
        <v>0.85</v>
      </c>
      <c r="X98" s="141">
        <v>0.85</v>
      </c>
      <c r="Y98" s="141">
        <v>0.85</v>
      </c>
      <c r="Z98" s="141">
        <v>0.85</v>
      </c>
      <c r="AA98" s="141">
        <v>0.85</v>
      </c>
      <c r="AB98" s="141">
        <v>0.85</v>
      </c>
      <c r="AC98" s="141">
        <v>0.85</v>
      </c>
      <c r="AD98" s="141">
        <v>0.85</v>
      </c>
      <c r="AE98" s="141">
        <v>0.85</v>
      </c>
      <c r="AF98" s="141">
        <v>0.85</v>
      </c>
      <c r="AG98" s="141">
        <v>0.85</v>
      </c>
      <c r="AH98" s="141">
        <v>0.85</v>
      </c>
      <c r="AI98" s="141">
        <v>0.85</v>
      </c>
      <c r="AJ98" s="141">
        <v>0.85</v>
      </c>
    </row>
    <row r="99" spans="2:36" x14ac:dyDescent="0.25">
      <c r="B99" s="165"/>
      <c r="D99" s="161"/>
      <c r="E99" s="79" t="s">
        <v>98</v>
      </c>
      <c r="F99" s="80" t="s">
        <v>82</v>
      </c>
      <c r="G99" s="86">
        <v>0.85</v>
      </c>
      <c r="H99" s="141">
        <v>0.85</v>
      </c>
      <c r="I99" s="141">
        <v>0.85</v>
      </c>
      <c r="J99" s="141">
        <v>0.85</v>
      </c>
      <c r="K99" s="141">
        <v>0.85</v>
      </c>
      <c r="L99" s="141">
        <v>0.85</v>
      </c>
      <c r="M99" s="141">
        <v>0.85</v>
      </c>
      <c r="N99" s="141">
        <v>0.85</v>
      </c>
      <c r="O99" s="141">
        <v>0.85</v>
      </c>
      <c r="P99" s="141">
        <v>0.85</v>
      </c>
      <c r="Q99" s="141">
        <v>0.85</v>
      </c>
      <c r="R99" s="141">
        <v>0.85</v>
      </c>
      <c r="S99" s="141">
        <v>0.85</v>
      </c>
      <c r="T99" s="141">
        <v>0.85</v>
      </c>
      <c r="U99" s="141">
        <v>0.85</v>
      </c>
      <c r="V99" s="141">
        <v>0.85</v>
      </c>
      <c r="W99" s="141">
        <v>0.85</v>
      </c>
      <c r="X99" s="141">
        <v>0.85</v>
      </c>
      <c r="Y99" s="141">
        <v>0.85</v>
      </c>
      <c r="Z99" s="141">
        <v>0.85</v>
      </c>
      <c r="AA99" s="141">
        <v>0.85</v>
      </c>
      <c r="AB99" s="141">
        <v>0.85</v>
      </c>
      <c r="AC99" s="141">
        <v>0.85</v>
      </c>
      <c r="AD99" s="141">
        <v>0.85</v>
      </c>
      <c r="AE99" s="141">
        <v>0.85</v>
      </c>
      <c r="AF99" s="141">
        <v>0.85</v>
      </c>
      <c r="AG99" s="141">
        <v>0.85</v>
      </c>
      <c r="AH99" s="141">
        <v>0.85</v>
      </c>
      <c r="AI99" s="141">
        <v>0.85</v>
      </c>
      <c r="AJ99" s="141">
        <v>0.85</v>
      </c>
    </row>
    <row r="100" spans="2:36" x14ac:dyDescent="0.25">
      <c r="B100" s="165"/>
      <c r="D100" s="161"/>
      <c r="E100" s="79" t="s">
        <v>98</v>
      </c>
      <c r="F100" s="80" t="s">
        <v>83</v>
      </c>
      <c r="G100" s="86">
        <v>0.85</v>
      </c>
      <c r="H100" s="141">
        <v>0.85</v>
      </c>
      <c r="I100" s="141">
        <v>0.85</v>
      </c>
      <c r="J100" s="141">
        <v>0.85</v>
      </c>
      <c r="K100" s="141">
        <v>0.85</v>
      </c>
      <c r="L100" s="141">
        <v>0.85</v>
      </c>
      <c r="M100" s="141">
        <v>0.85</v>
      </c>
      <c r="N100" s="141">
        <v>0.85</v>
      </c>
      <c r="O100" s="141">
        <v>0.85</v>
      </c>
      <c r="P100" s="141">
        <v>0.85</v>
      </c>
      <c r="Q100" s="141">
        <v>0.85</v>
      </c>
      <c r="R100" s="141">
        <v>0.85</v>
      </c>
      <c r="S100" s="141">
        <v>0.85</v>
      </c>
      <c r="T100" s="141">
        <v>0.85</v>
      </c>
      <c r="U100" s="141">
        <v>0.85</v>
      </c>
      <c r="V100" s="141">
        <v>0.85</v>
      </c>
      <c r="W100" s="141">
        <v>0.85</v>
      </c>
      <c r="X100" s="141">
        <v>0.85</v>
      </c>
      <c r="Y100" s="141">
        <v>0.85</v>
      </c>
      <c r="Z100" s="141">
        <v>0.85</v>
      </c>
      <c r="AA100" s="141">
        <v>0.85</v>
      </c>
      <c r="AB100" s="141">
        <v>0.85</v>
      </c>
      <c r="AC100" s="141">
        <v>0.85</v>
      </c>
      <c r="AD100" s="141">
        <v>0.85</v>
      </c>
      <c r="AE100" s="141">
        <v>0.85</v>
      </c>
      <c r="AF100" s="141">
        <v>0.85</v>
      </c>
      <c r="AG100" s="141">
        <v>0.85</v>
      </c>
      <c r="AH100" s="141">
        <v>0.85</v>
      </c>
      <c r="AI100" s="141">
        <v>0.85</v>
      </c>
      <c r="AJ100" s="141">
        <v>0.85</v>
      </c>
    </row>
    <row r="101" spans="2:36" x14ac:dyDescent="0.25">
      <c r="B101" s="165"/>
      <c r="D101" s="161"/>
      <c r="E101" s="79" t="s">
        <v>98</v>
      </c>
      <c r="F101" s="80" t="s">
        <v>84</v>
      </c>
      <c r="G101" s="86">
        <v>0.85</v>
      </c>
      <c r="H101" s="141">
        <v>0.85</v>
      </c>
      <c r="I101" s="141">
        <v>0.85</v>
      </c>
      <c r="J101" s="141">
        <v>0.85</v>
      </c>
      <c r="K101" s="141">
        <v>0.85</v>
      </c>
      <c r="L101" s="141">
        <v>0.85</v>
      </c>
      <c r="M101" s="141">
        <v>0.85</v>
      </c>
      <c r="N101" s="141">
        <v>0.85</v>
      </c>
      <c r="O101" s="141">
        <v>0.85</v>
      </c>
      <c r="P101" s="141">
        <v>0.85</v>
      </c>
      <c r="Q101" s="141">
        <v>0.85</v>
      </c>
      <c r="R101" s="141">
        <v>0.85</v>
      </c>
      <c r="S101" s="141">
        <v>0.85</v>
      </c>
      <c r="T101" s="141">
        <v>0.85</v>
      </c>
      <c r="U101" s="141">
        <v>0.85</v>
      </c>
      <c r="V101" s="141">
        <v>0.85</v>
      </c>
      <c r="W101" s="141">
        <v>0.85</v>
      </c>
      <c r="X101" s="141">
        <v>0.85</v>
      </c>
      <c r="Y101" s="141">
        <v>0.85</v>
      </c>
      <c r="Z101" s="141">
        <v>0.85</v>
      </c>
      <c r="AA101" s="141">
        <v>0.85</v>
      </c>
      <c r="AB101" s="141">
        <v>0.85</v>
      </c>
      <c r="AC101" s="141">
        <v>0.85</v>
      </c>
      <c r="AD101" s="141">
        <v>0.85</v>
      </c>
      <c r="AE101" s="141">
        <v>0.85</v>
      </c>
      <c r="AF101" s="141">
        <v>0.85</v>
      </c>
      <c r="AG101" s="141">
        <v>0.85</v>
      </c>
      <c r="AH101" s="141">
        <v>0.85</v>
      </c>
      <c r="AI101" s="141">
        <v>0.85</v>
      </c>
      <c r="AJ101" s="141">
        <v>0.85</v>
      </c>
    </row>
    <row r="102" spans="2:36" x14ac:dyDescent="0.25">
      <c r="B102" s="165"/>
      <c r="D102" s="161"/>
      <c r="E102" s="79" t="s">
        <v>100</v>
      </c>
      <c r="F102" s="80" t="s">
        <v>82</v>
      </c>
      <c r="G102" s="86">
        <v>0.85</v>
      </c>
      <c r="H102" s="141">
        <v>0.85</v>
      </c>
      <c r="I102" s="141">
        <v>0.85</v>
      </c>
      <c r="J102" s="141">
        <v>0.85</v>
      </c>
      <c r="K102" s="141">
        <v>0.85</v>
      </c>
      <c r="L102" s="141">
        <v>0.85</v>
      </c>
      <c r="M102" s="141">
        <v>0.85</v>
      </c>
      <c r="N102" s="141">
        <v>0.85</v>
      </c>
      <c r="O102" s="141">
        <v>0.85</v>
      </c>
      <c r="P102" s="141">
        <v>0.85</v>
      </c>
      <c r="Q102" s="141">
        <v>0.85</v>
      </c>
      <c r="R102" s="141">
        <v>0.85</v>
      </c>
      <c r="S102" s="141">
        <v>0.85</v>
      </c>
      <c r="T102" s="141">
        <v>0.85</v>
      </c>
      <c r="U102" s="141">
        <v>0.85</v>
      </c>
      <c r="V102" s="141">
        <v>0.85</v>
      </c>
      <c r="W102" s="141">
        <v>0.85</v>
      </c>
      <c r="X102" s="141">
        <v>0.85</v>
      </c>
      <c r="Y102" s="141">
        <v>0.85</v>
      </c>
      <c r="Z102" s="141">
        <v>0.85</v>
      </c>
      <c r="AA102" s="141">
        <v>0.85</v>
      </c>
      <c r="AB102" s="141">
        <v>0.85</v>
      </c>
      <c r="AC102" s="141">
        <v>0.85</v>
      </c>
      <c r="AD102" s="141">
        <v>0.85</v>
      </c>
      <c r="AE102" s="141">
        <v>0.85</v>
      </c>
      <c r="AF102" s="141">
        <v>0.85</v>
      </c>
      <c r="AG102" s="141">
        <v>0.85</v>
      </c>
      <c r="AH102" s="141">
        <v>0.85</v>
      </c>
      <c r="AI102" s="141">
        <v>0.85</v>
      </c>
      <c r="AJ102" s="141">
        <v>0.85</v>
      </c>
    </row>
    <row r="103" spans="2:36" x14ac:dyDescent="0.25">
      <c r="B103" s="165"/>
      <c r="D103" s="161"/>
      <c r="E103" s="79" t="s">
        <v>100</v>
      </c>
      <c r="F103" s="80" t="s">
        <v>83</v>
      </c>
      <c r="G103" s="86">
        <v>0.85</v>
      </c>
      <c r="H103" s="141">
        <v>0.85</v>
      </c>
      <c r="I103" s="141">
        <v>0.85</v>
      </c>
      <c r="J103" s="141">
        <v>0.85</v>
      </c>
      <c r="K103" s="141">
        <v>0.85</v>
      </c>
      <c r="L103" s="141">
        <v>0.85</v>
      </c>
      <c r="M103" s="141">
        <v>0.85</v>
      </c>
      <c r="N103" s="141">
        <v>0.85</v>
      </c>
      <c r="O103" s="141">
        <v>0.85</v>
      </c>
      <c r="P103" s="141">
        <v>0.85</v>
      </c>
      <c r="Q103" s="141">
        <v>0.85</v>
      </c>
      <c r="R103" s="141">
        <v>0.85</v>
      </c>
      <c r="S103" s="141">
        <v>0.85</v>
      </c>
      <c r="T103" s="141">
        <v>0.85</v>
      </c>
      <c r="U103" s="141">
        <v>0.85</v>
      </c>
      <c r="V103" s="141">
        <v>0.85</v>
      </c>
      <c r="W103" s="141">
        <v>0.85</v>
      </c>
      <c r="X103" s="141">
        <v>0.85</v>
      </c>
      <c r="Y103" s="141">
        <v>0.85</v>
      </c>
      <c r="Z103" s="141">
        <v>0.85</v>
      </c>
      <c r="AA103" s="141">
        <v>0.85</v>
      </c>
      <c r="AB103" s="141">
        <v>0.85</v>
      </c>
      <c r="AC103" s="141">
        <v>0.85</v>
      </c>
      <c r="AD103" s="141">
        <v>0.85</v>
      </c>
      <c r="AE103" s="141">
        <v>0.85</v>
      </c>
      <c r="AF103" s="141">
        <v>0.85</v>
      </c>
      <c r="AG103" s="141">
        <v>0.85</v>
      </c>
      <c r="AH103" s="141">
        <v>0.85</v>
      </c>
      <c r="AI103" s="141">
        <v>0.85</v>
      </c>
      <c r="AJ103" s="141">
        <v>0.85</v>
      </c>
    </row>
    <row r="104" spans="2:36" x14ac:dyDescent="0.25">
      <c r="B104" s="165"/>
      <c r="D104" s="161"/>
      <c r="E104" s="79" t="s">
        <v>100</v>
      </c>
      <c r="F104" s="80" t="s">
        <v>84</v>
      </c>
      <c r="G104" s="86">
        <v>0.85</v>
      </c>
      <c r="H104" s="141">
        <v>0.85</v>
      </c>
      <c r="I104" s="141">
        <v>0.85</v>
      </c>
      <c r="J104" s="141">
        <v>0.85</v>
      </c>
      <c r="K104" s="141">
        <v>0.85</v>
      </c>
      <c r="L104" s="141">
        <v>0.85</v>
      </c>
      <c r="M104" s="141">
        <v>0.85</v>
      </c>
      <c r="N104" s="141">
        <v>0.85</v>
      </c>
      <c r="O104" s="141">
        <v>0.85</v>
      </c>
      <c r="P104" s="141">
        <v>0.85</v>
      </c>
      <c r="Q104" s="141">
        <v>0.85</v>
      </c>
      <c r="R104" s="141">
        <v>0.85</v>
      </c>
      <c r="S104" s="141">
        <v>0.85</v>
      </c>
      <c r="T104" s="141">
        <v>0.85</v>
      </c>
      <c r="U104" s="141">
        <v>0.85</v>
      </c>
      <c r="V104" s="141">
        <v>0.85</v>
      </c>
      <c r="W104" s="141">
        <v>0.85</v>
      </c>
      <c r="X104" s="141">
        <v>0.85</v>
      </c>
      <c r="Y104" s="141">
        <v>0.85</v>
      </c>
      <c r="Z104" s="141">
        <v>0.85</v>
      </c>
      <c r="AA104" s="141">
        <v>0.85</v>
      </c>
      <c r="AB104" s="141">
        <v>0.85</v>
      </c>
      <c r="AC104" s="141">
        <v>0.85</v>
      </c>
      <c r="AD104" s="141">
        <v>0.85</v>
      </c>
      <c r="AE104" s="141">
        <v>0.85</v>
      </c>
      <c r="AF104" s="141">
        <v>0.85</v>
      </c>
      <c r="AG104" s="141">
        <v>0.85</v>
      </c>
      <c r="AH104" s="141">
        <v>0.85</v>
      </c>
      <c r="AI104" s="141">
        <v>0.85</v>
      </c>
      <c r="AJ104" s="141">
        <v>0.85</v>
      </c>
    </row>
    <row r="105" spans="2:36" x14ac:dyDescent="0.25">
      <c r="B105" s="165"/>
      <c r="D105" s="161"/>
      <c r="E105" s="79" t="s">
        <v>102</v>
      </c>
      <c r="F105" s="80" t="s">
        <v>82</v>
      </c>
      <c r="G105" s="86">
        <v>0.85</v>
      </c>
      <c r="H105" s="141">
        <v>0.85</v>
      </c>
      <c r="I105" s="141">
        <v>0.85</v>
      </c>
      <c r="J105" s="141">
        <v>0.85</v>
      </c>
      <c r="K105" s="141">
        <v>0.85</v>
      </c>
      <c r="L105" s="141">
        <v>0.85</v>
      </c>
      <c r="M105" s="141">
        <v>0.85</v>
      </c>
      <c r="N105" s="141">
        <v>0.85</v>
      </c>
      <c r="O105" s="141">
        <v>0.85</v>
      </c>
      <c r="P105" s="141">
        <v>0.85</v>
      </c>
      <c r="Q105" s="141">
        <v>0.85</v>
      </c>
      <c r="R105" s="141">
        <v>0.85</v>
      </c>
      <c r="S105" s="141">
        <v>0.85</v>
      </c>
      <c r="T105" s="141">
        <v>0.85</v>
      </c>
      <c r="U105" s="141">
        <v>0.85</v>
      </c>
      <c r="V105" s="141">
        <v>0.85</v>
      </c>
      <c r="W105" s="141">
        <v>0.85</v>
      </c>
      <c r="X105" s="141">
        <v>0.85</v>
      </c>
      <c r="Y105" s="141">
        <v>0.85</v>
      </c>
      <c r="Z105" s="141">
        <v>0.85</v>
      </c>
      <c r="AA105" s="141">
        <v>0.85</v>
      </c>
      <c r="AB105" s="141">
        <v>0.85</v>
      </c>
      <c r="AC105" s="141">
        <v>0.85</v>
      </c>
      <c r="AD105" s="141">
        <v>0.85</v>
      </c>
      <c r="AE105" s="141">
        <v>0.85</v>
      </c>
      <c r="AF105" s="141">
        <v>0.85</v>
      </c>
      <c r="AG105" s="141">
        <v>0.85</v>
      </c>
      <c r="AH105" s="141">
        <v>0.85</v>
      </c>
      <c r="AI105" s="141">
        <v>0.85</v>
      </c>
      <c r="AJ105" s="141">
        <v>0.85</v>
      </c>
    </row>
    <row r="106" spans="2:36" x14ac:dyDescent="0.25">
      <c r="B106" s="165"/>
      <c r="D106" s="161"/>
      <c r="E106" s="79" t="s">
        <v>102</v>
      </c>
      <c r="F106" s="80" t="s">
        <v>83</v>
      </c>
      <c r="G106" s="86">
        <v>0.85</v>
      </c>
      <c r="H106" s="141">
        <v>0.85</v>
      </c>
      <c r="I106" s="141">
        <v>0.85</v>
      </c>
      <c r="J106" s="141">
        <v>0.85</v>
      </c>
      <c r="K106" s="141">
        <v>0.85</v>
      </c>
      <c r="L106" s="141">
        <v>0.85</v>
      </c>
      <c r="M106" s="141">
        <v>0.85</v>
      </c>
      <c r="N106" s="141">
        <v>0.85</v>
      </c>
      <c r="O106" s="141">
        <v>0.85</v>
      </c>
      <c r="P106" s="141">
        <v>0.85</v>
      </c>
      <c r="Q106" s="141">
        <v>0.85</v>
      </c>
      <c r="R106" s="141">
        <v>0.85</v>
      </c>
      <c r="S106" s="141">
        <v>0.85</v>
      </c>
      <c r="T106" s="141">
        <v>0.85</v>
      </c>
      <c r="U106" s="141">
        <v>0.85</v>
      </c>
      <c r="V106" s="141">
        <v>0.85</v>
      </c>
      <c r="W106" s="141">
        <v>0.85</v>
      </c>
      <c r="X106" s="141">
        <v>0.85</v>
      </c>
      <c r="Y106" s="141">
        <v>0.85</v>
      </c>
      <c r="Z106" s="141">
        <v>0.85</v>
      </c>
      <c r="AA106" s="141">
        <v>0.85</v>
      </c>
      <c r="AB106" s="141">
        <v>0.85</v>
      </c>
      <c r="AC106" s="141">
        <v>0.85</v>
      </c>
      <c r="AD106" s="141">
        <v>0.85</v>
      </c>
      <c r="AE106" s="141">
        <v>0.85</v>
      </c>
      <c r="AF106" s="141">
        <v>0.85</v>
      </c>
      <c r="AG106" s="141">
        <v>0.85</v>
      </c>
      <c r="AH106" s="141">
        <v>0.85</v>
      </c>
      <c r="AI106" s="141">
        <v>0.85</v>
      </c>
      <c r="AJ106" s="141">
        <v>0.85</v>
      </c>
    </row>
    <row r="107" spans="2:36" x14ac:dyDescent="0.25">
      <c r="B107" s="165"/>
      <c r="D107" s="161"/>
      <c r="E107" s="79" t="s">
        <v>102</v>
      </c>
      <c r="F107" s="80" t="s">
        <v>84</v>
      </c>
      <c r="G107" s="86">
        <v>0.85</v>
      </c>
      <c r="H107" s="141">
        <v>0.85</v>
      </c>
      <c r="I107" s="141">
        <v>0.85</v>
      </c>
      <c r="J107" s="141">
        <v>0.85</v>
      </c>
      <c r="K107" s="141">
        <v>0.85</v>
      </c>
      <c r="L107" s="141">
        <v>0.85</v>
      </c>
      <c r="M107" s="141">
        <v>0.85</v>
      </c>
      <c r="N107" s="141">
        <v>0.85</v>
      </c>
      <c r="O107" s="141">
        <v>0.85</v>
      </c>
      <c r="P107" s="141">
        <v>0.85</v>
      </c>
      <c r="Q107" s="141">
        <v>0.85</v>
      </c>
      <c r="R107" s="141">
        <v>0.85</v>
      </c>
      <c r="S107" s="141">
        <v>0.85</v>
      </c>
      <c r="T107" s="141">
        <v>0.85</v>
      </c>
      <c r="U107" s="141">
        <v>0.85</v>
      </c>
      <c r="V107" s="141">
        <v>0.85</v>
      </c>
      <c r="W107" s="141">
        <v>0.85</v>
      </c>
      <c r="X107" s="141">
        <v>0.85</v>
      </c>
      <c r="Y107" s="141">
        <v>0.85</v>
      </c>
      <c r="Z107" s="141">
        <v>0.85</v>
      </c>
      <c r="AA107" s="141">
        <v>0.85</v>
      </c>
      <c r="AB107" s="141">
        <v>0.85</v>
      </c>
      <c r="AC107" s="141">
        <v>0.85</v>
      </c>
      <c r="AD107" s="141">
        <v>0.85</v>
      </c>
      <c r="AE107" s="141">
        <v>0.85</v>
      </c>
      <c r="AF107" s="141">
        <v>0.85</v>
      </c>
      <c r="AG107" s="141">
        <v>0.85</v>
      </c>
      <c r="AH107" s="141">
        <v>0.85</v>
      </c>
      <c r="AI107" s="141">
        <v>0.85</v>
      </c>
      <c r="AJ107" s="141">
        <v>0.85</v>
      </c>
    </row>
    <row r="108" spans="2:36" x14ac:dyDescent="0.25">
      <c r="B108" s="165"/>
      <c r="D108" s="161"/>
      <c r="E108" s="79" t="s">
        <v>104</v>
      </c>
      <c r="F108" s="80" t="s">
        <v>82</v>
      </c>
      <c r="G108" s="86">
        <v>0.85</v>
      </c>
      <c r="H108" s="141">
        <v>0.85</v>
      </c>
      <c r="I108" s="141">
        <v>0.85</v>
      </c>
      <c r="J108" s="141">
        <v>0.85</v>
      </c>
      <c r="K108" s="141">
        <v>0.85</v>
      </c>
      <c r="L108" s="141">
        <v>0.85</v>
      </c>
      <c r="M108" s="141">
        <v>0.85</v>
      </c>
      <c r="N108" s="141">
        <v>0.85</v>
      </c>
      <c r="O108" s="141">
        <v>0.85</v>
      </c>
      <c r="P108" s="141">
        <v>0.85</v>
      </c>
      <c r="Q108" s="141">
        <v>0.85</v>
      </c>
      <c r="R108" s="141">
        <v>0.85</v>
      </c>
      <c r="S108" s="141">
        <v>0.85</v>
      </c>
      <c r="T108" s="141">
        <v>0.85</v>
      </c>
      <c r="U108" s="141">
        <v>0.85</v>
      </c>
      <c r="V108" s="141">
        <v>0.85</v>
      </c>
      <c r="W108" s="141">
        <v>0.85</v>
      </c>
      <c r="X108" s="141">
        <v>0.85</v>
      </c>
      <c r="Y108" s="141">
        <v>0.85</v>
      </c>
      <c r="Z108" s="141">
        <v>0.85</v>
      </c>
      <c r="AA108" s="141">
        <v>0.85</v>
      </c>
      <c r="AB108" s="141">
        <v>0.85</v>
      </c>
      <c r="AC108" s="141">
        <v>0.85</v>
      </c>
      <c r="AD108" s="141">
        <v>0.85</v>
      </c>
      <c r="AE108" s="141">
        <v>0.85</v>
      </c>
      <c r="AF108" s="141">
        <v>0.85</v>
      </c>
      <c r="AG108" s="141">
        <v>0.85</v>
      </c>
      <c r="AH108" s="141">
        <v>0.85</v>
      </c>
      <c r="AI108" s="141">
        <v>0.85</v>
      </c>
      <c r="AJ108" s="141">
        <v>0.85</v>
      </c>
    </row>
    <row r="109" spans="2:36" x14ac:dyDescent="0.25">
      <c r="B109" s="165"/>
      <c r="D109" s="161"/>
      <c r="E109" s="79" t="s">
        <v>104</v>
      </c>
      <c r="F109" s="80" t="s">
        <v>83</v>
      </c>
      <c r="G109" s="86">
        <v>0.85</v>
      </c>
      <c r="H109" s="141">
        <v>0.85</v>
      </c>
      <c r="I109" s="141">
        <v>0.85</v>
      </c>
      <c r="J109" s="141">
        <v>0.85</v>
      </c>
      <c r="K109" s="141">
        <v>0.85</v>
      </c>
      <c r="L109" s="141">
        <v>0.85</v>
      </c>
      <c r="M109" s="141">
        <v>0.85</v>
      </c>
      <c r="N109" s="141">
        <v>0.85</v>
      </c>
      <c r="O109" s="141">
        <v>0.85</v>
      </c>
      <c r="P109" s="141">
        <v>0.85</v>
      </c>
      <c r="Q109" s="141">
        <v>0.85</v>
      </c>
      <c r="R109" s="141">
        <v>0.85</v>
      </c>
      <c r="S109" s="141">
        <v>0.85</v>
      </c>
      <c r="T109" s="141">
        <v>0.85</v>
      </c>
      <c r="U109" s="141">
        <v>0.85</v>
      </c>
      <c r="V109" s="141">
        <v>0.85</v>
      </c>
      <c r="W109" s="141">
        <v>0.85</v>
      </c>
      <c r="X109" s="141">
        <v>0.85</v>
      </c>
      <c r="Y109" s="141">
        <v>0.85</v>
      </c>
      <c r="Z109" s="141">
        <v>0.85</v>
      </c>
      <c r="AA109" s="141">
        <v>0.85</v>
      </c>
      <c r="AB109" s="141">
        <v>0.85</v>
      </c>
      <c r="AC109" s="141">
        <v>0.85</v>
      </c>
      <c r="AD109" s="141">
        <v>0.85</v>
      </c>
      <c r="AE109" s="141">
        <v>0.85</v>
      </c>
      <c r="AF109" s="141">
        <v>0.85</v>
      </c>
      <c r="AG109" s="141">
        <v>0.85</v>
      </c>
      <c r="AH109" s="141">
        <v>0.85</v>
      </c>
      <c r="AI109" s="141">
        <v>0.85</v>
      </c>
      <c r="AJ109" s="141">
        <v>0.85</v>
      </c>
    </row>
    <row r="110" spans="2:36" x14ac:dyDescent="0.25">
      <c r="B110" s="165"/>
      <c r="D110" s="161"/>
      <c r="E110" s="79" t="s">
        <v>104</v>
      </c>
      <c r="F110" s="80" t="s">
        <v>84</v>
      </c>
      <c r="G110" s="86">
        <v>0.85</v>
      </c>
      <c r="H110" s="141">
        <v>0.85</v>
      </c>
      <c r="I110" s="141">
        <v>0.85</v>
      </c>
      <c r="J110" s="141">
        <v>0.85</v>
      </c>
      <c r="K110" s="141">
        <v>0.85</v>
      </c>
      <c r="L110" s="141">
        <v>0.85</v>
      </c>
      <c r="M110" s="141">
        <v>0.85</v>
      </c>
      <c r="N110" s="141">
        <v>0.85</v>
      </c>
      <c r="O110" s="141">
        <v>0.85</v>
      </c>
      <c r="P110" s="141">
        <v>0.85</v>
      </c>
      <c r="Q110" s="141">
        <v>0.85</v>
      </c>
      <c r="R110" s="141">
        <v>0.85</v>
      </c>
      <c r="S110" s="141">
        <v>0.85</v>
      </c>
      <c r="T110" s="141">
        <v>0.85</v>
      </c>
      <c r="U110" s="141">
        <v>0.85</v>
      </c>
      <c r="V110" s="141">
        <v>0.85</v>
      </c>
      <c r="W110" s="141">
        <v>0.85</v>
      </c>
      <c r="X110" s="141">
        <v>0.85</v>
      </c>
      <c r="Y110" s="141">
        <v>0.85</v>
      </c>
      <c r="Z110" s="141">
        <v>0.85</v>
      </c>
      <c r="AA110" s="141">
        <v>0.85</v>
      </c>
      <c r="AB110" s="141">
        <v>0.85</v>
      </c>
      <c r="AC110" s="141">
        <v>0.85</v>
      </c>
      <c r="AD110" s="141">
        <v>0.85</v>
      </c>
      <c r="AE110" s="141">
        <v>0.85</v>
      </c>
      <c r="AF110" s="141">
        <v>0.85</v>
      </c>
      <c r="AG110" s="141">
        <v>0.85</v>
      </c>
      <c r="AH110" s="141">
        <v>0.85</v>
      </c>
      <c r="AI110" s="141">
        <v>0.85</v>
      </c>
      <c r="AJ110" s="141">
        <v>0.85</v>
      </c>
    </row>
    <row r="111" spans="2:36" x14ac:dyDescent="0.25">
      <c r="B111" s="165"/>
    </row>
    <row r="112" spans="2:36" x14ac:dyDescent="0.25">
      <c r="B112" s="165"/>
      <c r="G112" s="1">
        <v>2021</v>
      </c>
      <c r="H112" s="1">
        <v>2022</v>
      </c>
      <c r="I112" s="1">
        <v>2023</v>
      </c>
      <c r="J112" s="1">
        <v>2024</v>
      </c>
      <c r="K112" s="1">
        <v>2025</v>
      </c>
      <c r="L112" s="1">
        <v>2026</v>
      </c>
      <c r="M112" s="1">
        <v>2027</v>
      </c>
      <c r="N112" s="1">
        <v>2028</v>
      </c>
      <c r="O112" s="1">
        <v>2029</v>
      </c>
      <c r="P112" s="1">
        <v>2030</v>
      </c>
      <c r="Q112" s="1">
        <v>2031</v>
      </c>
      <c r="R112" s="1">
        <v>2032</v>
      </c>
      <c r="S112" s="1">
        <v>2033</v>
      </c>
      <c r="T112" s="1">
        <v>2034</v>
      </c>
      <c r="U112" s="1">
        <v>2035</v>
      </c>
      <c r="V112" s="1">
        <v>2036</v>
      </c>
      <c r="W112" s="1">
        <v>2037</v>
      </c>
      <c r="X112" s="1">
        <v>2038</v>
      </c>
      <c r="Y112" s="1">
        <v>2039</v>
      </c>
      <c r="Z112" s="1">
        <v>2040</v>
      </c>
      <c r="AA112" s="1">
        <v>2041</v>
      </c>
      <c r="AB112" s="1">
        <v>2042</v>
      </c>
      <c r="AC112" s="1">
        <v>2043</v>
      </c>
      <c r="AD112" s="1">
        <v>2044</v>
      </c>
      <c r="AE112" s="1">
        <v>2045</v>
      </c>
      <c r="AF112" s="1">
        <v>2046</v>
      </c>
      <c r="AG112" s="1">
        <v>2047</v>
      </c>
      <c r="AH112" s="1">
        <v>2048</v>
      </c>
      <c r="AI112" s="1">
        <v>2049</v>
      </c>
      <c r="AJ112" s="1">
        <v>2050</v>
      </c>
    </row>
    <row r="113" spans="2:36" x14ac:dyDescent="0.25">
      <c r="B113" s="165"/>
      <c r="D113" s="159" t="s">
        <v>113</v>
      </c>
      <c r="E113" s="79" t="s">
        <v>93</v>
      </c>
      <c r="F113" s="80" t="s">
        <v>82</v>
      </c>
      <c r="G113" s="86">
        <f>2/24</f>
        <v>8.3333333333333329E-2</v>
      </c>
      <c r="H113" s="141">
        <v>8.3333333333333329E-2</v>
      </c>
      <c r="I113" s="141">
        <v>8.3333333333333329E-2</v>
      </c>
      <c r="J113" s="141">
        <v>8.3333333333333329E-2</v>
      </c>
      <c r="K113" s="141">
        <v>8.3333333333333329E-2</v>
      </c>
      <c r="L113" s="141">
        <v>8.3333333333333329E-2</v>
      </c>
      <c r="M113" s="141">
        <v>8.3333333333333329E-2</v>
      </c>
      <c r="N113" s="141">
        <v>8.3333333333333329E-2</v>
      </c>
      <c r="O113" s="141">
        <v>8.3333333333333329E-2</v>
      </c>
      <c r="P113" s="141">
        <v>8.3333333333333329E-2</v>
      </c>
      <c r="Q113" s="141">
        <v>8.3333333333333329E-2</v>
      </c>
      <c r="R113" s="141">
        <v>8.3333333333333329E-2</v>
      </c>
      <c r="S113" s="141">
        <v>8.3333333333333329E-2</v>
      </c>
      <c r="T113" s="141">
        <v>8.3333333333333329E-2</v>
      </c>
      <c r="U113" s="141">
        <v>8.3333333333333329E-2</v>
      </c>
      <c r="V113" s="141">
        <v>8.3333333333333329E-2</v>
      </c>
      <c r="W113" s="141">
        <v>8.3333333333333329E-2</v>
      </c>
      <c r="X113" s="141">
        <v>8.3333333333333329E-2</v>
      </c>
      <c r="Y113" s="141">
        <v>8.3333333333333329E-2</v>
      </c>
      <c r="Z113" s="141">
        <v>8.3333333333333329E-2</v>
      </c>
      <c r="AA113" s="141">
        <v>8.3333333333333329E-2</v>
      </c>
      <c r="AB113" s="141">
        <v>8.3333333333333329E-2</v>
      </c>
      <c r="AC113" s="141">
        <v>8.3333333333333329E-2</v>
      </c>
      <c r="AD113" s="141">
        <v>8.3333333333333329E-2</v>
      </c>
      <c r="AE113" s="141">
        <v>8.3333333333333329E-2</v>
      </c>
      <c r="AF113" s="141">
        <v>8.3333333333333329E-2</v>
      </c>
      <c r="AG113" s="141">
        <v>8.3333333333333329E-2</v>
      </c>
      <c r="AH113" s="141">
        <v>8.3333333333333329E-2</v>
      </c>
      <c r="AI113" s="141">
        <v>8.3333333333333329E-2</v>
      </c>
      <c r="AJ113" s="141">
        <v>8.3333333333333329E-2</v>
      </c>
    </row>
    <row r="114" spans="2:36" x14ac:dyDescent="0.25">
      <c r="B114" s="165"/>
      <c r="D114" s="160"/>
      <c r="E114" s="82" t="s">
        <v>93</v>
      </c>
      <c r="F114" s="80" t="s">
        <v>83</v>
      </c>
      <c r="G114" s="86">
        <f t="shared" ref="G114:G115" si="7">2/24</f>
        <v>8.3333333333333329E-2</v>
      </c>
      <c r="H114" s="141">
        <v>8.3333333333333329E-2</v>
      </c>
      <c r="I114" s="141">
        <v>8.3333333333333329E-2</v>
      </c>
      <c r="J114" s="141">
        <v>8.3333333333333329E-2</v>
      </c>
      <c r="K114" s="141">
        <v>8.3333333333333329E-2</v>
      </c>
      <c r="L114" s="141">
        <v>8.3333333333333329E-2</v>
      </c>
      <c r="M114" s="141">
        <v>8.3333333333333329E-2</v>
      </c>
      <c r="N114" s="141">
        <v>8.3333333333333329E-2</v>
      </c>
      <c r="O114" s="141">
        <v>8.3333333333333329E-2</v>
      </c>
      <c r="P114" s="141">
        <v>8.3333333333333329E-2</v>
      </c>
      <c r="Q114" s="141">
        <v>8.3333333333333329E-2</v>
      </c>
      <c r="R114" s="141">
        <v>8.3333333333333329E-2</v>
      </c>
      <c r="S114" s="141">
        <v>8.3333333333333329E-2</v>
      </c>
      <c r="T114" s="141">
        <v>8.3333333333333329E-2</v>
      </c>
      <c r="U114" s="141">
        <v>8.3333333333333329E-2</v>
      </c>
      <c r="V114" s="141">
        <v>8.3333333333333329E-2</v>
      </c>
      <c r="W114" s="141">
        <v>8.3333333333333329E-2</v>
      </c>
      <c r="X114" s="141">
        <v>8.3333333333333329E-2</v>
      </c>
      <c r="Y114" s="141">
        <v>8.3333333333333329E-2</v>
      </c>
      <c r="Z114" s="141">
        <v>8.3333333333333329E-2</v>
      </c>
      <c r="AA114" s="141">
        <v>8.3333333333333329E-2</v>
      </c>
      <c r="AB114" s="141">
        <v>8.3333333333333329E-2</v>
      </c>
      <c r="AC114" s="141">
        <v>8.3333333333333329E-2</v>
      </c>
      <c r="AD114" s="141">
        <v>8.3333333333333329E-2</v>
      </c>
      <c r="AE114" s="141">
        <v>8.3333333333333329E-2</v>
      </c>
      <c r="AF114" s="141">
        <v>8.3333333333333329E-2</v>
      </c>
      <c r="AG114" s="141">
        <v>8.3333333333333329E-2</v>
      </c>
      <c r="AH114" s="141">
        <v>8.3333333333333329E-2</v>
      </c>
      <c r="AI114" s="141">
        <v>8.3333333333333329E-2</v>
      </c>
      <c r="AJ114" s="141">
        <v>8.3333333333333329E-2</v>
      </c>
    </row>
    <row r="115" spans="2:36" x14ac:dyDescent="0.25">
      <c r="B115" s="165"/>
      <c r="D115" s="160"/>
      <c r="E115" s="83" t="s">
        <v>93</v>
      </c>
      <c r="F115" s="80" t="s">
        <v>84</v>
      </c>
      <c r="G115" s="86">
        <f t="shared" si="7"/>
        <v>8.3333333333333329E-2</v>
      </c>
      <c r="H115" s="141">
        <v>8.3333333333333329E-2</v>
      </c>
      <c r="I115" s="141">
        <v>8.3333333333333329E-2</v>
      </c>
      <c r="J115" s="141">
        <v>8.3333333333333329E-2</v>
      </c>
      <c r="K115" s="141">
        <v>8.3333333333333329E-2</v>
      </c>
      <c r="L115" s="141">
        <v>8.3333333333333329E-2</v>
      </c>
      <c r="M115" s="141">
        <v>8.3333333333333329E-2</v>
      </c>
      <c r="N115" s="141">
        <v>8.3333333333333329E-2</v>
      </c>
      <c r="O115" s="141">
        <v>8.3333333333333329E-2</v>
      </c>
      <c r="P115" s="141">
        <v>8.3333333333333329E-2</v>
      </c>
      <c r="Q115" s="141">
        <v>8.3333333333333329E-2</v>
      </c>
      <c r="R115" s="141">
        <v>8.3333333333333329E-2</v>
      </c>
      <c r="S115" s="141">
        <v>8.3333333333333329E-2</v>
      </c>
      <c r="T115" s="141">
        <v>8.3333333333333329E-2</v>
      </c>
      <c r="U115" s="141">
        <v>8.3333333333333329E-2</v>
      </c>
      <c r="V115" s="141">
        <v>8.3333333333333329E-2</v>
      </c>
      <c r="W115" s="141">
        <v>8.3333333333333329E-2</v>
      </c>
      <c r="X115" s="141">
        <v>8.3333333333333329E-2</v>
      </c>
      <c r="Y115" s="141">
        <v>8.3333333333333329E-2</v>
      </c>
      <c r="Z115" s="141">
        <v>8.3333333333333329E-2</v>
      </c>
      <c r="AA115" s="141">
        <v>8.3333333333333329E-2</v>
      </c>
      <c r="AB115" s="141">
        <v>8.3333333333333329E-2</v>
      </c>
      <c r="AC115" s="141">
        <v>8.3333333333333329E-2</v>
      </c>
      <c r="AD115" s="141">
        <v>8.3333333333333329E-2</v>
      </c>
      <c r="AE115" s="141">
        <v>8.3333333333333329E-2</v>
      </c>
      <c r="AF115" s="141">
        <v>8.3333333333333329E-2</v>
      </c>
      <c r="AG115" s="141">
        <v>8.3333333333333329E-2</v>
      </c>
      <c r="AH115" s="141">
        <v>8.3333333333333329E-2</v>
      </c>
      <c r="AI115" s="141">
        <v>8.3333333333333329E-2</v>
      </c>
      <c r="AJ115" s="141">
        <v>8.3333333333333329E-2</v>
      </c>
    </row>
    <row r="116" spans="2:36" x14ac:dyDescent="0.25">
      <c r="B116" s="165"/>
      <c r="D116" s="161"/>
      <c r="E116" s="79" t="s">
        <v>98</v>
      </c>
      <c r="F116" s="80" t="s">
        <v>82</v>
      </c>
      <c r="G116" s="86">
        <f>4/24</f>
        <v>0.16666666666666666</v>
      </c>
      <c r="H116" s="141">
        <v>0.16666666666666666</v>
      </c>
      <c r="I116" s="141">
        <v>0.16666666666666666</v>
      </c>
      <c r="J116" s="141">
        <v>0.16666666666666666</v>
      </c>
      <c r="K116" s="141">
        <v>0.16666666666666666</v>
      </c>
      <c r="L116" s="141">
        <v>0.16666666666666666</v>
      </c>
      <c r="M116" s="141">
        <v>0.16666666666666666</v>
      </c>
      <c r="N116" s="141">
        <v>0.16666666666666666</v>
      </c>
      <c r="O116" s="141">
        <v>0.16666666666666666</v>
      </c>
      <c r="P116" s="141">
        <v>0.16666666666666666</v>
      </c>
      <c r="Q116" s="141">
        <v>0.16666666666666666</v>
      </c>
      <c r="R116" s="141">
        <v>0.16666666666666666</v>
      </c>
      <c r="S116" s="141">
        <v>0.16666666666666666</v>
      </c>
      <c r="T116" s="141">
        <v>0.16666666666666666</v>
      </c>
      <c r="U116" s="141">
        <v>0.16666666666666666</v>
      </c>
      <c r="V116" s="141">
        <v>0.16666666666666666</v>
      </c>
      <c r="W116" s="141">
        <v>0.16666666666666666</v>
      </c>
      <c r="X116" s="141">
        <v>0.16666666666666666</v>
      </c>
      <c r="Y116" s="141">
        <v>0.16666666666666666</v>
      </c>
      <c r="Z116" s="141">
        <v>0.16666666666666666</v>
      </c>
      <c r="AA116" s="141">
        <v>0.16666666666666666</v>
      </c>
      <c r="AB116" s="141">
        <v>0.16666666666666666</v>
      </c>
      <c r="AC116" s="141">
        <v>0.16666666666666666</v>
      </c>
      <c r="AD116" s="141">
        <v>0.16666666666666666</v>
      </c>
      <c r="AE116" s="141">
        <v>0.16666666666666666</v>
      </c>
      <c r="AF116" s="141">
        <v>0.16666666666666666</v>
      </c>
      <c r="AG116" s="141">
        <v>0.16666666666666666</v>
      </c>
      <c r="AH116" s="141">
        <v>0.16666666666666666</v>
      </c>
      <c r="AI116" s="141">
        <v>0.16666666666666666</v>
      </c>
      <c r="AJ116" s="141">
        <v>0.16666666666666666</v>
      </c>
    </row>
    <row r="117" spans="2:36" x14ac:dyDescent="0.25">
      <c r="B117" s="165"/>
      <c r="D117" s="161"/>
      <c r="E117" s="79" t="s">
        <v>98</v>
      </c>
      <c r="F117" s="80" t="s">
        <v>83</v>
      </c>
      <c r="G117" s="86">
        <f t="shared" ref="G117:G118" si="8">4/24</f>
        <v>0.16666666666666666</v>
      </c>
      <c r="H117" s="141">
        <v>0.16666666666666666</v>
      </c>
      <c r="I117" s="141">
        <v>0.16666666666666666</v>
      </c>
      <c r="J117" s="141">
        <v>0.16666666666666666</v>
      </c>
      <c r="K117" s="141">
        <v>0.16666666666666666</v>
      </c>
      <c r="L117" s="141">
        <v>0.16666666666666666</v>
      </c>
      <c r="M117" s="141">
        <v>0.16666666666666666</v>
      </c>
      <c r="N117" s="141">
        <v>0.16666666666666666</v>
      </c>
      <c r="O117" s="141">
        <v>0.16666666666666666</v>
      </c>
      <c r="P117" s="141">
        <v>0.16666666666666666</v>
      </c>
      <c r="Q117" s="141">
        <v>0.16666666666666666</v>
      </c>
      <c r="R117" s="141">
        <v>0.16666666666666666</v>
      </c>
      <c r="S117" s="141">
        <v>0.16666666666666666</v>
      </c>
      <c r="T117" s="141">
        <v>0.16666666666666666</v>
      </c>
      <c r="U117" s="141">
        <v>0.16666666666666666</v>
      </c>
      <c r="V117" s="141">
        <v>0.16666666666666666</v>
      </c>
      <c r="W117" s="141">
        <v>0.16666666666666666</v>
      </c>
      <c r="X117" s="141">
        <v>0.16666666666666666</v>
      </c>
      <c r="Y117" s="141">
        <v>0.16666666666666666</v>
      </c>
      <c r="Z117" s="141">
        <v>0.16666666666666666</v>
      </c>
      <c r="AA117" s="141">
        <v>0.16666666666666666</v>
      </c>
      <c r="AB117" s="141">
        <v>0.16666666666666666</v>
      </c>
      <c r="AC117" s="141">
        <v>0.16666666666666666</v>
      </c>
      <c r="AD117" s="141">
        <v>0.16666666666666666</v>
      </c>
      <c r="AE117" s="141">
        <v>0.16666666666666666</v>
      </c>
      <c r="AF117" s="141">
        <v>0.16666666666666666</v>
      </c>
      <c r="AG117" s="141">
        <v>0.16666666666666666</v>
      </c>
      <c r="AH117" s="141">
        <v>0.16666666666666666</v>
      </c>
      <c r="AI117" s="141">
        <v>0.16666666666666666</v>
      </c>
      <c r="AJ117" s="141">
        <v>0.16666666666666666</v>
      </c>
    </row>
    <row r="118" spans="2:36" x14ac:dyDescent="0.25">
      <c r="B118" s="165"/>
      <c r="D118" s="161"/>
      <c r="E118" s="79" t="s">
        <v>98</v>
      </c>
      <c r="F118" s="80" t="s">
        <v>84</v>
      </c>
      <c r="G118" s="86">
        <f t="shared" si="8"/>
        <v>0.16666666666666666</v>
      </c>
      <c r="H118" s="141">
        <v>0.16666666666666666</v>
      </c>
      <c r="I118" s="141">
        <v>0.16666666666666666</v>
      </c>
      <c r="J118" s="141">
        <v>0.16666666666666666</v>
      </c>
      <c r="K118" s="141">
        <v>0.16666666666666666</v>
      </c>
      <c r="L118" s="141">
        <v>0.16666666666666666</v>
      </c>
      <c r="M118" s="141">
        <v>0.16666666666666666</v>
      </c>
      <c r="N118" s="141">
        <v>0.16666666666666666</v>
      </c>
      <c r="O118" s="141">
        <v>0.16666666666666666</v>
      </c>
      <c r="P118" s="141">
        <v>0.16666666666666666</v>
      </c>
      <c r="Q118" s="141">
        <v>0.16666666666666666</v>
      </c>
      <c r="R118" s="141">
        <v>0.16666666666666666</v>
      </c>
      <c r="S118" s="141">
        <v>0.16666666666666666</v>
      </c>
      <c r="T118" s="141">
        <v>0.16666666666666666</v>
      </c>
      <c r="U118" s="141">
        <v>0.16666666666666666</v>
      </c>
      <c r="V118" s="141">
        <v>0.16666666666666666</v>
      </c>
      <c r="W118" s="141">
        <v>0.16666666666666666</v>
      </c>
      <c r="X118" s="141">
        <v>0.16666666666666666</v>
      </c>
      <c r="Y118" s="141">
        <v>0.16666666666666666</v>
      </c>
      <c r="Z118" s="141">
        <v>0.16666666666666666</v>
      </c>
      <c r="AA118" s="141">
        <v>0.16666666666666666</v>
      </c>
      <c r="AB118" s="141">
        <v>0.16666666666666666</v>
      </c>
      <c r="AC118" s="141">
        <v>0.16666666666666666</v>
      </c>
      <c r="AD118" s="141">
        <v>0.16666666666666666</v>
      </c>
      <c r="AE118" s="141">
        <v>0.16666666666666666</v>
      </c>
      <c r="AF118" s="141">
        <v>0.16666666666666666</v>
      </c>
      <c r="AG118" s="141">
        <v>0.16666666666666666</v>
      </c>
      <c r="AH118" s="141">
        <v>0.16666666666666666</v>
      </c>
      <c r="AI118" s="141">
        <v>0.16666666666666666</v>
      </c>
      <c r="AJ118" s="141">
        <v>0.16666666666666666</v>
      </c>
    </row>
    <row r="119" spans="2:36" x14ac:dyDescent="0.25">
      <c r="B119" s="165"/>
      <c r="D119" s="161"/>
      <c r="E119" s="79" t="s">
        <v>100</v>
      </c>
      <c r="F119" s="80" t="s">
        <v>82</v>
      </c>
      <c r="G119" s="86">
        <f>6/24</f>
        <v>0.25</v>
      </c>
      <c r="H119" s="141">
        <v>0.25</v>
      </c>
      <c r="I119" s="141">
        <v>0.25</v>
      </c>
      <c r="J119" s="141">
        <v>0.25</v>
      </c>
      <c r="K119" s="141">
        <v>0.25</v>
      </c>
      <c r="L119" s="141">
        <v>0.25</v>
      </c>
      <c r="M119" s="141">
        <v>0.25</v>
      </c>
      <c r="N119" s="141">
        <v>0.25</v>
      </c>
      <c r="O119" s="141">
        <v>0.25</v>
      </c>
      <c r="P119" s="141">
        <v>0.25</v>
      </c>
      <c r="Q119" s="141">
        <v>0.25</v>
      </c>
      <c r="R119" s="141">
        <v>0.25</v>
      </c>
      <c r="S119" s="141">
        <v>0.25</v>
      </c>
      <c r="T119" s="141">
        <v>0.25</v>
      </c>
      <c r="U119" s="141">
        <v>0.25</v>
      </c>
      <c r="V119" s="141">
        <v>0.25</v>
      </c>
      <c r="W119" s="141">
        <v>0.25</v>
      </c>
      <c r="X119" s="141">
        <v>0.25</v>
      </c>
      <c r="Y119" s="141">
        <v>0.25</v>
      </c>
      <c r="Z119" s="141">
        <v>0.25</v>
      </c>
      <c r="AA119" s="141">
        <v>0.25</v>
      </c>
      <c r="AB119" s="141">
        <v>0.25</v>
      </c>
      <c r="AC119" s="141">
        <v>0.25</v>
      </c>
      <c r="AD119" s="141">
        <v>0.25</v>
      </c>
      <c r="AE119" s="141">
        <v>0.25</v>
      </c>
      <c r="AF119" s="141">
        <v>0.25</v>
      </c>
      <c r="AG119" s="141">
        <v>0.25</v>
      </c>
      <c r="AH119" s="141">
        <v>0.25</v>
      </c>
      <c r="AI119" s="141">
        <v>0.25</v>
      </c>
      <c r="AJ119" s="141">
        <v>0.25</v>
      </c>
    </row>
    <row r="120" spans="2:36" x14ac:dyDescent="0.25">
      <c r="B120" s="165"/>
      <c r="D120" s="161"/>
      <c r="E120" s="79" t="s">
        <v>100</v>
      </c>
      <c r="F120" s="80" t="s">
        <v>83</v>
      </c>
      <c r="G120" s="86">
        <f t="shared" ref="G120:G121" si="9">6/24</f>
        <v>0.25</v>
      </c>
      <c r="H120" s="141">
        <v>0.25</v>
      </c>
      <c r="I120" s="141">
        <v>0.25</v>
      </c>
      <c r="J120" s="141">
        <v>0.25</v>
      </c>
      <c r="K120" s="141">
        <v>0.25</v>
      </c>
      <c r="L120" s="141">
        <v>0.25</v>
      </c>
      <c r="M120" s="141">
        <v>0.25</v>
      </c>
      <c r="N120" s="141">
        <v>0.25</v>
      </c>
      <c r="O120" s="141">
        <v>0.25</v>
      </c>
      <c r="P120" s="141">
        <v>0.25</v>
      </c>
      <c r="Q120" s="141">
        <v>0.25</v>
      </c>
      <c r="R120" s="141">
        <v>0.25</v>
      </c>
      <c r="S120" s="141">
        <v>0.25</v>
      </c>
      <c r="T120" s="141">
        <v>0.25</v>
      </c>
      <c r="U120" s="141">
        <v>0.25</v>
      </c>
      <c r="V120" s="141">
        <v>0.25</v>
      </c>
      <c r="W120" s="141">
        <v>0.25</v>
      </c>
      <c r="X120" s="141">
        <v>0.25</v>
      </c>
      <c r="Y120" s="141">
        <v>0.25</v>
      </c>
      <c r="Z120" s="141">
        <v>0.25</v>
      </c>
      <c r="AA120" s="141">
        <v>0.25</v>
      </c>
      <c r="AB120" s="141">
        <v>0.25</v>
      </c>
      <c r="AC120" s="141">
        <v>0.25</v>
      </c>
      <c r="AD120" s="141">
        <v>0.25</v>
      </c>
      <c r="AE120" s="141">
        <v>0.25</v>
      </c>
      <c r="AF120" s="141">
        <v>0.25</v>
      </c>
      <c r="AG120" s="141">
        <v>0.25</v>
      </c>
      <c r="AH120" s="141">
        <v>0.25</v>
      </c>
      <c r="AI120" s="141">
        <v>0.25</v>
      </c>
      <c r="AJ120" s="141">
        <v>0.25</v>
      </c>
    </row>
    <row r="121" spans="2:36" x14ac:dyDescent="0.25">
      <c r="B121" s="165"/>
      <c r="D121" s="161"/>
      <c r="E121" s="79" t="s">
        <v>100</v>
      </c>
      <c r="F121" s="80" t="s">
        <v>84</v>
      </c>
      <c r="G121" s="86">
        <f t="shared" si="9"/>
        <v>0.25</v>
      </c>
      <c r="H121" s="141">
        <v>0.25</v>
      </c>
      <c r="I121" s="141">
        <v>0.25</v>
      </c>
      <c r="J121" s="141">
        <v>0.25</v>
      </c>
      <c r="K121" s="141">
        <v>0.25</v>
      </c>
      <c r="L121" s="141">
        <v>0.25</v>
      </c>
      <c r="M121" s="141">
        <v>0.25</v>
      </c>
      <c r="N121" s="141">
        <v>0.25</v>
      </c>
      <c r="O121" s="141">
        <v>0.25</v>
      </c>
      <c r="P121" s="141">
        <v>0.25</v>
      </c>
      <c r="Q121" s="141">
        <v>0.25</v>
      </c>
      <c r="R121" s="141">
        <v>0.25</v>
      </c>
      <c r="S121" s="141">
        <v>0.25</v>
      </c>
      <c r="T121" s="141">
        <v>0.25</v>
      </c>
      <c r="U121" s="141">
        <v>0.25</v>
      </c>
      <c r="V121" s="141">
        <v>0.25</v>
      </c>
      <c r="W121" s="141">
        <v>0.25</v>
      </c>
      <c r="X121" s="141">
        <v>0.25</v>
      </c>
      <c r="Y121" s="141">
        <v>0.25</v>
      </c>
      <c r="Z121" s="141">
        <v>0.25</v>
      </c>
      <c r="AA121" s="141">
        <v>0.25</v>
      </c>
      <c r="AB121" s="141">
        <v>0.25</v>
      </c>
      <c r="AC121" s="141">
        <v>0.25</v>
      </c>
      <c r="AD121" s="141">
        <v>0.25</v>
      </c>
      <c r="AE121" s="141">
        <v>0.25</v>
      </c>
      <c r="AF121" s="141">
        <v>0.25</v>
      </c>
      <c r="AG121" s="141">
        <v>0.25</v>
      </c>
      <c r="AH121" s="141">
        <v>0.25</v>
      </c>
      <c r="AI121" s="141">
        <v>0.25</v>
      </c>
      <c r="AJ121" s="141">
        <v>0.25</v>
      </c>
    </row>
    <row r="122" spans="2:36" x14ac:dyDescent="0.25">
      <c r="B122" s="165"/>
      <c r="D122" s="161"/>
      <c r="E122" s="79" t="s">
        <v>102</v>
      </c>
      <c r="F122" s="80" t="s">
        <v>82</v>
      </c>
      <c r="G122" s="86">
        <f>8/24</f>
        <v>0.33333333333333331</v>
      </c>
      <c r="H122" s="141">
        <v>0.33333333333333331</v>
      </c>
      <c r="I122" s="141">
        <v>0.33333333333333331</v>
      </c>
      <c r="J122" s="141">
        <v>0.33333333333333331</v>
      </c>
      <c r="K122" s="141">
        <v>0.33333333333333331</v>
      </c>
      <c r="L122" s="141">
        <v>0.33333333333333331</v>
      </c>
      <c r="M122" s="141">
        <v>0.33333333333333331</v>
      </c>
      <c r="N122" s="141">
        <v>0.33333333333333331</v>
      </c>
      <c r="O122" s="141">
        <v>0.33333333333333331</v>
      </c>
      <c r="P122" s="141">
        <v>0.33333333333333331</v>
      </c>
      <c r="Q122" s="141">
        <v>0.33333333333333331</v>
      </c>
      <c r="R122" s="141">
        <v>0.33333333333333331</v>
      </c>
      <c r="S122" s="141">
        <v>0.33333333333333331</v>
      </c>
      <c r="T122" s="141">
        <v>0.33333333333333331</v>
      </c>
      <c r="U122" s="141">
        <v>0.33333333333333331</v>
      </c>
      <c r="V122" s="141">
        <v>0.33333333333333331</v>
      </c>
      <c r="W122" s="141">
        <v>0.33333333333333331</v>
      </c>
      <c r="X122" s="141">
        <v>0.33333333333333331</v>
      </c>
      <c r="Y122" s="141">
        <v>0.33333333333333331</v>
      </c>
      <c r="Z122" s="141">
        <v>0.33333333333333331</v>
      </c>
      <c r="AA122" s="141">
        <v>0.33333333333333331</v>
      </c>
      <c r="AB122" s="141">
        <v>0.33333333333333331</v>
      </c>
      <c r="AC122" s="141">
        <v>0.33333333333333331</v>
      </c>
      <c r="AD122" s="141">
        <v>0.33333333333333331</v>
      </c>
      <c r="AE122" s="141">
        <v>0.33333333333333331</v>
      </c>
      <c r="AF122" s="141">
        <v>0.33333333333333331</v>
      </c>
      <c r="AG122" s="141">
        <v>0.33333333333333331</v>
      </c>
      <c r="AH122" s="141">
        <v>0.33333333333333331</v>
      </c>
      <c r="AI122" s="141">
        <v>0.33333333333333331</v>
      </c>
      <c r="AJ122" s="141">
        <v>0.33333333333333331</v>
      </c>
    </row>
    <row r="123" spans="2:36" x14ac:dyDescent="0.25">
      <c r="B123" s="165"/>
      <c r="D123" s="161"/>
      <c r="E123" s="79" t="s">
        <v>102</v>
      </c>
      <c r="F123" s="80" t="s">
        <v>83</v>
      </c>
      <c r="G123" s="86">
        <f t="shared" ref="G123:G124" si="10">8/24</f>
        <v>0.33333333333333331</v>
      </c>
      <c r="H123" s="141">
        <v>0.33333333333333331</v>
      </c>
      <c r="I123" s="141">
        <v>0.33333333333333331</v>
      </c>
      <c r="J123" s="141">
        <v>0.33333333333333331</v>
      </c>
      <c r="K123" s="141">
        <v>0.33333333333333331</v>
      </c>
      <c r="L123" s="141">
        <v>0.33333333333333331</v>
      </c>
      <c r="M123" s="141">
        <v>0.33333333333333331</v>
      </c>
      <c r="N123" s="141">
        <v>0.33333333333333331</v>
      </c>
      <c r="O123" s="141">
        <v>0.33333333333333331</v>
      </c>
      <c r="P123" s="141">
        <v>0.33333333333333331</v>
      </c>
      <c r="Q123" s="141">
        <v>0.33333333333333331</v>
      </c>
      <c r="R123" s="141">
        <v>0.33333333333333331</v>
      </c>
      <c r="S123" s="141">
        <v>0.33333333333333331</v>
      </c>
      <c r="T123" s="141">
        <v>0.33333333333333331</v>
      </c>
      <c r="U123" s="141">
        <v>0.33333333333333331</v>
      </c>
      <c r="V123" s="141">
        <v>0.33333333333333331</v>
      </c>
      <c r="W123" s="141">
        <v>0.33333333333333331</v>
      </c>
      <c r="X123" s="141">
        <v>0.33333333333333331</v>
      </c>
      <c r="Y123" s="141">
        <v>0.33333333333333331</v>
      </c>
      <c r="Z123" s="141">
        <v>0.33333333333333331</v>
      </c>
      <c r="AA123" s="141">
        <v>0.33333333333333331</v>
      </c>
      <c r="AB123" s="141">
        <v>0.33333333333333331</v>
      </c>
      <c r="AC123" s="141">
        <v>0.33333333333333331</v>
      </c>
      <c r="AD123" s="141">
        <v>0.33333333333333331</v>
      </c>
      <c r="AE123" s="141">
        <v>0.33333333333333331</v>
      </c>
      <c r="AF123" s="141">
        <v>0.33333333333333331</v>
      </c>
      <c r="AG123" s="141">
        <v>0.33333333333333331</v>
      </c>
      <c r="AH123" s="141">
        <v>0.33333333333333331</v>
      </c>
      <c r="AI123" s="141">
        <v>0.33333333333333331</v>
      </c>
      <c r="AJ123" s="141">
        <v>0.33333333333333331</v>
      </c>
    </row>
    <row r="124" spans="2:36" x14ac:dyDescent="0.25">
      <c r="B124" s="165"/>
      <c r="D124" s="161"/>
      <c r="E124" s="79" t="s">
        <v>102</v>
      </c>
      <c r="F124" s="80" t="s">
        <v>84</v>
      </c>
      <c r="G124" s="86">
        <f t="shared" si="10"/>
        <v>0.33333333333333331</v>
      </c>
      <c r="H124" s="141">
        <v>0.33333333333333331</v>
      </c>
      <c r="I124" s="141">
        <v>0.33333333333333331</v>
      </c>
      <c r="J124" s="141">
        <v>0.33333333333333331</v>
      </c>
      <c r="K124" s="141">
        <v>0.33333333333333331</v>
      </c>
      <c r="L124" s="141">
        <v>0.33333333333333331</v>
      </c>
      <c r="M124" s="141">
        <v>0.33333333333333331</v>
      </c>
      <c r="N124" s="141">
        <v>0.33333333333333331</v>
      </c>
      <c r="O124" s="141">
        <v>0.33333333333333331</v>
      </c>
      <c r="P124" s="141">
        <v>0.33333333333333331</v>
      </c>
      <c r="Q124" s="141">
        <v>0.33333333333333331</v>
      </c>
      <c r="R124" s="141">
        <v>0.33333333333333331</v>
      </c>
      <c r="S124" s="141">
        <v>0.33333333333333331</v>
      </c>
      <c r="T124" s="141">
        <v>0.33333333333333331</v>
      </c>
      <c r="U124" s="141">
        <v>0.33333333333333331</v>
      </c>
      <c r="V124" s="141">
        <v>0.33333333333333331</v>
      </c>
      <c r="W124" s="141">
        <v>0.33333333333333331</v>
      </c>
      <c r="X124" s="141">
        <v>0.33333333333333331</v>
      </c>
      <c r="Y124" s="141">
        <v>0.33333333333333331</v>
      </c>
      <c r="Z124" s="141">
        <v>0.33333333333333331</v>
      </c>
      <c r="AA124" s="141">
        <v>0.33333333333333331</v>
      </c>
      <c r="AB124" s="141">
        <v>0.33333333333333331</v>
      </c>
      <c r="AC124" s="141">
        <v>0.33333333333333331</v>
      </c>
      <c r="AD124" s="141">
        <v>0.33333333333333331</v>
      </c>
      <c r="AE124" s="141">
        <v>0.33333333333333331</v>
      </c>
      <c r="AF124" s="141">
        <v>0.33333333333333331</v>
      </c>
      <c r="AG124" s="141">
        <v>0.33333333333333331</v>
      </c>
      <c r="AH124" s="141">
        <v>0.33333333333333331</v>
      </c>
      <c r="AI124" s="141">
        <v>0.33333333333333331</v>
      </c>
      <c r="AJ124" s="141">
        <v>0.33333333333333331</v>
      </c>
    </row>
    <row r="125" spans="2:36" x14ac:dyDescent="0.25">
      <c r="B125" s="165"/>
      <c r="D125" s="161"/>
      <c r="E125" s="79" t="s">
        <v>104</v>
      </c>
      <c r="F125" s="80" t="s">
        <v>82</v>
      </c>
      <c r="G125" s="86">
        <f>10/24</f>
        <v>0.41666666666666669</v>
      </c>
      <c r="H125" s="141">
        <v>0.41666666666666669</v>
      </c>
      <c r="I125" s="141">
        <v>0.41666666666666669</v>
      </c>
      <c r="J125" s="141">
        <v>0.41666666666666669</v>
      </c>
      <c r="K125" s="141">
        <v>0.41666666666666669</v>
      </c>
      <c r="L125" s="141">
        <v>0.41666666666666669</v>
      </c>
      <c r="M125" s="141">
        <v>0.41666666666666669</v>
      </c>
      <c r="N125" s="141">
        <v>0.41666666666666669</v>
      </c>
      <c r="O125" s="141">
        <v>0.41666666666666669</v>
      </c>
      <c r="P125" s="141">
        <v>0.41666666666666669</v>
      </c>
      <c r="Q125" s="141">
        <v>0.41666666666666669</v>
      </c>
      <c r="R125" s="141">
        <v>0.41666666666666669</v>
      </c>
      <c r="S125" s="141">
        <v>0.41666666666666669</v>
      </c>
      <c r="T125" s="141">
        <v>0.41666666666666669</v>
      </c>
      <c r="U125" s="141">
        <v>0.41666666666666669</v>
      </c>
      <c r="V125" s="141">
        <v>0.41666666666666669</v>
      </c>
      <c r="W125" s="141">
        <v>0.41666666666666669</v>
      </c>
      <c r="X125" s="141">
        <v>0.41666666666666669</v>
      </c>
      <c r="Y125" s="141">
        <v>0.41666666666666669</v>
      </c>
      <c r="Z125" s="141">
        <v>0.41666666666666669</v>
      </c>
      <c r="AA125" s="141">
        <v>0.41666666666666669</v>
      </c>
      <c r="AB125" s="141">
        <v>0.41666666666666669</v>
      </c>
      <c r="AC125" s="141">
        <v>0.41666666666666669</v>
      </c>
      <c r="AD125" s="141">
        <v>0.41666666666666669</v>
      </c>
      <c r="AE125" s="141">
        <v>0.41666666666666669</v>
      </c>
      <c r="AF125" s="141">
        <v>0.41666666666666669</v>
      </c>
      <c r="AG125" s="141">
        <v>0.41666666666666669</v>
      </c>
      <c r="AH125" s="141">
        <v>0.41666666666666669</v>
      </c>
      <c r="AI125" s="141">
        <v>0.41666666666666669</v>
      </c>
      <c r="AJ125" s="141">
        <v>0.41666666666666669</v>
      </c>
    </row>
    <row r="126" spans="2:36" x14ac:dyDescent="0.25">
      <c r="B126" s="165"/>
      <c r="D126" s="161"/>
      <c r="E126" s="79" t="s">
        <v>104</v>
      </c>
      <c r="F126" s="80" t="s">
        <v>83</v>
      </c>
      <c r="G126" s="86">
        <f t="shared" ref="G126:G127" si="11">10/24</f>
        <v>0.41666666666666669</v>
      </c>
      <c r="H126" s="141">
        <v>0.41666666666666669</v>
      </c>
      <c r="I126" s="141">
        <v>0.41666666666666669</v>
      </c>
      <c r="J126" s="141">
        <v>0.41666666666666669</v>
      </c>
      <c r="K126" s="141">
        <v>0.41666666666666669</v>
      </c>
      <c r="L126" s="141">
        <v>0.41666666666666669</v>
      </c>
      <c r="M126" s="141">
        <v>0.41666666666666669</v>
      </c>
      <c r="N126" s="141">
        <v>0.41666666666666669</v>
      </c>
      <c r="O126" s="141">
        <v>0.41666666666666669</v>
      </c>
      <c r="P126" s="141">
        <v>0.41666666666666669</v>
      </c>
      <c r="Q126" s="141">
        <v>0.41666666666666669</v>
      </c>
      <c r="R126" s="141">
        <v>0.41666666666666669</v>
      </c>
      <c r="S126" s="141">
        <v>0.41666666666666669</v>
      </c>
      <c r="T126" s="141">
        <v>0.41666666666666669</v>
      </c>
      <c r="U126" s="141">
        <v>0.41666666666666669</v>
      </c>
      <c r="V126" s="141">
        <v>0.41666666666666669</v>
      </c>
      <c r="W126" s="141">
        <v>0.41666666666666669</v>
      </c>
      <c r="X126" s="141">
        <v>0.41666666666666669</v>
      </c>
      <c r="Y126" s="141">
        <v>0.41666666666666669</v>
      </c>
      <c r="Z126" s="141">
        <v>0.41666666666666669</v>
      </c>
      <c r="AA126" s="141">
        <v>0.41666666666666669</v>
      </c>
      <c r="AB126" s="141">
        <v>0.41666666666666669</v>
      </c>
      <c r="AC126" s="141">
        <v>0.41666666666666669</v>
      </c>
      <c r="AD126" s="141">
        <v>0.41666666666666669</v>
      </c>
      <c r="AE126" s="141">
        <v>0.41666666666666669</v>
      </c>
      <c r="AF126" s="141">
        <v>0.41666666666666669</v>
      </c>
      <c r="AG126" s="141">
        <v>0.41666666666666669</v>
      </c>
      <c r="AH126" s="141">
        <v>0.41666666666666669</v>
      </c>
      <c r="AI126" s="141">
        <v>0.41666666666666669</v>
      </c>
      <c r="AJ126" s="141">
        <v>0.41666666666666669</v>
      </c>
    </row>
    <row r="127" spans="2:36" x14ac:dyDescent="0.25">
      <c r="B127" s="165"/>
      <c r="D127" s="161"/>
      <c r="E127" s="79" t="s">
        <v>104</v>
      </c>
      <c r="F127" s="80" t="s">
        <v>84</v>
      </c>
      <c r="G127" s="86">
        <f t="shared" si="11"/>
        <v>0.41666666666666669</v>
      </c>
      <c r="H127" s="141">
        <v>0.41666666666666669</v>
      </c>
      <c r="I127" s="141">
        <v>0.41666666666666669</v>
      </c>
      <c r="J127" s="141">
        <v>0.41666666666666669</v>
      </c>
      <c r="K127" s="141">
        <v>0.41666666666666669</v>
      </c>
      <c r="L127" s="141">
        <v>0.41666666666666669</v>
      </c>
      <c r="M127" s="141">
        <v>0.41666666666666669</v>
      </c>
      <c r="N127" s="141">
        <v>0.41666666666666669</v>
      </c>
      <c r="O127" s="141">
        <v>0.41666666666666669</v>
      </c>
      <c r="P127" s="141">
        <v>0.41666666666666669</v>
      </c>
      <c r="Q127" s="141">
        <v>0.41666666666666669</v>
      </c>
      <c r="R127" s="141">
        <v>0.41666666666666669</v>
      </c>
      <c r="S127" s="141">
        <v>0.41666666666666669</v>
      </c>
      <c r="T127" s="141">
        <v>0.41666666666666669</v>
      </c>
      <c r="U127" s="141">
        <v>0.41666666666666669</v>
      </c>
      <c r="V127" s="141">
        <v>0.41666666666666669</v>
      </c>
      <c r="W127" s="141">
        <v>0.41666666666666669</v>
      </c>
      <c r="X127" s="141">
        <v>0.41666666666666669</v>
      </c>
      <c r="Y127" s="141">
        <v>0.41666666666666669</v>
      </c>
      <c r="Z127" s="141">
        <v>0.41666666666666669</v>
      </c>
      <c r="AA127" s="141">
        <v>0.41666666666666669</v>
      </c>
      <c r="AB127" s="141">
        <v>0.41666666666666669</v>
      </c>
      <c r="AC127" s="141">
        <v>0.41666666666666669</v>
      </c>
      <c r="AD127" s="141">
        <v>0.41666666666666669</v>
      </c>
      <c r="AE127" s="141">
        <v>0.41666666666666669</v>
      </c>
      <c r="AF127" s="141">
        <v>0.41666666666666669</v>
      </c>
      <c r="AG127" s="141">
        <v>0.41666666666666669</v>
      </c>
      <c r="AH127" s="141">
        <v>0.41666666666666669</v>
      </c>
      <c r="AI127" s="141">
        <v>0.41666666666666669</v>
      </c>
      <c r="AJ127" s="141">
        <v>0.41666666666666669</v>
      </c>
    </row>
    <row r="128" spans="2:36" x14ac:dyDescent="0.25">
      <c r="B128" s="87"/>
    </row>
    <row r="129" spans="2:28" x14ac:dyDescent="0.25">
      <c r="B129" s="163" t="s">
        <v>114</v>
      </c>
      <c r="C129" s="162"/>
      <c r="D129" s="162"/>
      <c r="E129" s="162"/>
      <c r="F129" s="162"/>
      <c r="G129" s="162"/>
      <c r="H129" s="162"/>
      <c r="I129" s="162"/>
      <c r="J129" s="162"/>
      <c r="K129" s="162"/>
      <c r="L129" s="162"/>
      <c r="M129" s="162"/>
      <c r="N129" s="162"/>
      <c r="O129" s="162"/>
      <c r="P129" s="162"/>
      <c r="Q129" s="50"/>
      <c r="R129" s="50"/>
      <c r="S129" s="50"/>
      <c r="T129" s="50"/>
      <c r="U129" s="50"/>
      <c r="V129" s="50"/>
      <c r="W129" s="50"/>
    </row>
    <row r="130" spans="2:28" ht="15.75" thickBot="1" x14ac:dyDescent="0.3">
      <c r="B130" s="40"/>
      <c r="C130" s="40"/>
      <c r="D130" s="40"/>
      <c r="E130" s="40"/>
      <c r="F130" s="40"/>
      <c r="G130" s="40"/>
      <c r="H130" s="40"/>
      <c r="I130" s="88"/>
      <c r="J130" s="88"/>
      <c r="K130" s="88"/>
      <c r="L130" s="88"/>
      <c r="M130" s="88"/>
      <c r="N130" s="88"/>
      <c r="O130" s="88"/>
      <c r="P130" s="40"/>
      <c r="Q130" s="40"/>
      <c r="R130" s="40"/>
      <c r="S130" s="40"/>
      <c r="T130" s="40"/>
      <c r="U130" s="40"/>
      <c r="V130" s="40"/>
      <c r="W130" s="40"/>
    </row>
    <row r="131" spans="2:28" x14ac:dyDescent="0.25">
      <c r="B131" s="40"/>
      <c r="C131" s="153" t="s">
        <v>115</v>
      </c>
      <c r="D131" s="154"/>
      <c r="E131" s="154"/>
      <c r="F131" s="154"/>
      <c r="G131" s="154"/>
      <c r="H131" s="154"/>
      <c r="I131" s="156" t="s">
        <v>116</v>
      </c>
      <c r="J131" s="157"/>
      <c r="K131" s="157"/>
      <c r="L131" s="157"/>
      <c r="M131" s="158"/>
      <c r="N131" s="89" t="s">
        <v>117</v>
      </c>
      <c r="O131" s="90" t="s">
        <v>118</v>
      </c>
      <c r="P131" s="91"/>
      <c r="Q131" s="91"/>
      <c r="R131" s="91"/>
      <c r="S131" s="91"/>
      <c r="T131" s="91"/>
      <c r="U131" s="91"/>
      <c r="V131" s="91"/>
      <c r="W131" s="92"/>
    </row>
    <row r="132" spans="2:28" ht="14.85" customHeight="1" x14ac:dyDescent="0.25">
      <c r="B132" s="40"/>
      <c r="C132" s="143" t="s">
        <v>119</v>
      </c>
      <c r="D132" s="144"/>
      <c r="E132" s="144"/>
      <c r="F132" s="144"/>
      <c r="G132" s="144"/>
      <c r="H132" s="145"/>
      <c r="I132" t="s">
        <v>95</v>
      </c>
      <c r="M132" s="96"/>
      <c r="N132" s="97"/>
      <c r="O132" s="98"/>
      <c r="W132" s="99"/>
    </row>
    <row r="133" spans="2:28" ht="14.85" customHeight="1" x14ac:dyDescent="0.25">
      <c r="B133" s="40"/>
      <c r="C133" s="143" t="s">
        <v>120</v>
      </c>
      <c r="D133" s="144"/>
      <c r="E133" s="144"/>
      <c r="F133" s="144"/>
      <c r="G133" s="144"/>
      <c r="H133" s="145"/>
      <c r="I133" s="100" t="s">
        <v>95</v>
      </c>
      <c r="J133" s="101"/>
      <c r="K133" s="101"/>
      <c r="L133" s="101"/>
      <c r="M133" s="102"/>
      <c r="N133" s="103"/>
      <c r="O133" s="103"/>
      <c r="P133" s="101" t="s">
        <v>121</v>
      </c>
      <c r="Q133" s="101"/>
      <c r="R133" s="101"/>
      <c r="S133" s="101"/>
      <c r="T133" s="101"/>
      <c r="U133" s="101"/>
      <c r="V133" s="101"/>
      <c r="W133" s="104"/>
    </row>
    <row r="134" spans="2:28" ht="45" customHeight="1" x14ac:dyDescent="0.25">
      <c r="B134" s="40"/>
      <c r="C134" s="143" t="s">
        <v>109</v>
      </c>
      <c r="D134" s="144"/>
      <c r="E134" s="144"/>
      <c r="F134" s="144"/>
      <c r="G134" s="144"/>
      <c r="H134" s="145"/>
      <c r="I134" s="149" t="s">
        <v>122</v>
      </c>
      <c r="J134" s="150"/>
      <c r="K134" s="150"/>
      <c r="L134" s="150"/>
      <c r="M134" s="151"/>
      <c r="N134" s="105"/>
      <c r="O134" s="105"/>
      <c r="P134" s="106"/>
      <c r="Q134" s="106"/>
      <c r="R134" s="106"/>
      <c r="S134" s="106"/>
      <c r="T134" s="106"/>
      <c r="U134" s="106"/>
      <c r="V134" s="106"/>
      <c r="W134" s="107"/>
    </row>
    <row r="135" spans="2:28" ht="46.5" customHeight="1" x14ac:dyDescent="0.25">
      <c r="B135" s="40"/>
      <c r="C135" s="143" t="s">
        <v>123</v>
      </c>
      <c r="D135" s="144"/>
      <c r="E135" s="144"/>
      <c r="F135" s="144"/>
      <c r="G135" s="144"/>
      <c r="H135" s="145"/>
      <c r="I135" s="149" t="s">
        <v>124</v>
      </c>
      <c r="J135" s="150"/>
      <c r="K135" s="150"/>
      <c r="L135" s="150"/>
      <c r="M135" s="151"/>
      <c r="N135" s="105"/>
      <c r="O135" s="105"/>
      <c r="P135" s="106"/>
      <c r="Q135" s="106"/>
      <c r="R135" s="106"/>
      <c r="S135" s="106"/>
      <c r="T135" s="106"/>
      <c r="U135" s="106"/>
      <c r="V135" s="106"/>
      <c r="W135" s="107"/>
    </row>
    <row r="136" spans="2:28" x14ac:dyDescent="0.25">
      <c r="B136" s="40"/>
      <c r="C136" s="143" t="s">
        <v>125</v>
      </c>
      <c r="D136" s="144"/>
      <c r="E136" s="144"/>
      <c r="F136" s="144"/>
      <c r="G136" s="144"/>
      <c r="H136" s="145"/>
      <c r="I136" s="108" t="s">
        <v>95</v>
      </c>
      <c r="J136" s="109"/>
      <c r="K136" s="109"/>
      <c r="L136" s="109"/>
      <c r="M136" s="102"/>
      <c r="N136" s="110"/>
      <c r="O136" s="110"/>
      <c r="P136" s="109"/>
      <c r="Q136" s="109"/>
      <c r="R136" s="109"/>
      <c r="S136" s="109"/>
      <c r="T136" s="109"/>
      <c r="U136" s="109"/>
      <c r="V136" s="109"/>
      <c r="W136" s="111"/>
    </row>
    <row r="137" spans="2:28" ht="15.75" thickBot="1" x14ac:dyDescent="0.3">
      <c r="B137" s="40"/>
      <c r="C137" s="146" t="s">
        <v>126</v>
      </c>
      <c r="D137" s="147"/>
      <c r="E137" s="147"/>
      <c r="F137" s="147"/>
      <c r="G137" s="147"/>
      <c r="H137" s="148"/>
      <c r="I137" s="112" t="s">
        <v>95</v>
      </c>
      <c r="J137" s="113"/>
      <c r="K137" s="113"/>
      <c r="L137" s="113"/>
      <c r="M137" s="113"/>
      <c r="N137" s="114"/>
      <c r="O137" s="114"/>
      <c r="P137" s="113"/>
      <c r="Q137" s="113"/>
      <c r="R137" s="113"/>
      <c r="S137" s="113"/>
      <c r="T137" s="113"/>
      <c r="U137" s="113"/>
      <c r="V137" s="113"/>
      <c r="W137" s="115"/>
    </row>
    <row r="138" spans="2:28" ht="15.75" thickBot="1" x14ac:dyDescent="0.3">
      <c r="B138" s="40"/>
      <c r="C138" s="152"/>
      <c r="D138" s="152"/>
      <c r="E138" s="152"/>
      <c r="F138" s="152"/>
      <c r="G138" s="152"/>
      <c r="H138" s="152"/>
      <c r="I138" s="116"/>
      <c r="J138" s="116"/>
      <c r="K138" s="116"/>
      <c r="L138" s="116"/>
      <c r="M138" s="116"/>
      <c r="N138" s="116"/>
      <c r="O138" s="116"/>
      <c r="P138" s="117"/>
      <c r="Q138" s="117"/>
      <c r="R138" s="117"/>
      <c r="S138" s="117"/>
      <c r="T138" s="117"/>
      <c r="U138" s="117"/>
      <c r="V138" s="117"/>
      <c r="W138" s="117"/>
    </row>
    <row r="139" spans="2:28" x14ac:dyDescent="0.25">
      <c r="B139" s="40"/>
      <c r="C139" s="153" t="s">
        <v>127</v>
      </c>
      <c r="D139" s="154"/>
      <c r="E139" s="154"/>
      <c r="F139" s="154"/>
      <c r="G139" s="154"/>
      <c r="H139" s="155"/>
      <c r="I139" s="156" t="s">
        <v>116</v>
      </c>
      <c r="J139" s="157"/>
      <c r="K139" s="157"/>
      <c r="L139" s="157"/>
      <c r="M139" s="158"/>
      <c r="N139" s="89" t="s">
        <v>117</v>
      </c>
      <c r="O139" s="89" t="s">
        <v>118</v>
      </c>
      <c r="P139" s="118"/>
      <c r="Q139" s="119"/>
      <c r="R139" s="119"/>
      <c r="S139" s="119"/>
      <c r="T139" s="119"/>
      <c r="U139" s="119"/>
      <c r="V139" s="119"/>
      <c r="W139" s="120"/>
    </row>
    <row r="140" spans="2:28" x14ac:dyDescent="0.25">
      <c r="B140" s="40"/>
      <c r="C140" s="143" t="s">
        <v>120</v>
      </c>
      <c r="D140" s="144"/>
      <c r="E140" s="144"/>
      <c r="F140" s="144"/>
      <c r="G140" s="144"/>
      <c r="H140" s="145"/>
      <c r="I140" s="100" t="s">
        <v>95</v>
      </c>
      <c r="J140" s="101"/>
      <c r="K140" s="101"/>
      <c r="L140" s="101"/>
      <c r="M140" s="121"/>
      <c r="N140" s="103"/>
      <c r="O140" s="103"/>
      <c r="P140" s="101" t="s">
        <v>121</v>
      </c>
      <c r="Q140" s="101"/>
      <c r="R140" s="101"/>
      <c r="S140" s="101"/>
      <c r="T140" s="101"/>
      <c r="U140" s="101"/>
      <c r="V140" s="101"/>
      <c r="W140" s="104"/>
    </row>
    <row r="141" spans="2:28" x14ac:dyDescent="0.25">
      <c r="B141" s="40"/>
      <c r="C141" s="93" t="s">
        <v>109</v>
      </c>
      <c r="D141" s="94"/>
      <c r="E141" s="94"/>
      <c r="F141" s="94"/>
      <c r="G141" s="94"/>
      <c r="H141" s="95"/>
      <c r="I141" s="122" t="s">
        <v>128</v>
      </c>
      <c r="J141" s="123"/>
      <c r="K141" s="123"/>
      <c r="L141" s="123"/>
      <c r="M141" s="124"/>
      <c r="N141" s="125"/>
      <c r="O141" s="125"/>
      <c r="P141" s="123"/>
      <c r="Q141" s="123"/>
      <c r="R141" s="123"/>
      <c r="S141" s="123"/>
      <c r="T141" s="123"/>
      <c r="U141" s="123"/>
      <c r="V141" s="123"/>
      <c r="W141" s="126"/>
    </row>
    <row r="142" spans="2:28" s="40" customFormat="1" ht="14.25" customHeight="1" x14ac:dyDescent="0.25">
      <c r="C142" s="93" t="s">
        <v>129</v>
      </c>
      <c r="D142" s="94"/>
      <c r="E142" s="94"/>
      <c r="F142" s="94"/>
      <c r="G142" s="94"/>
      <c r="H142" s="95"/>
      <c r="I142" s="127" t="s">
        <v>95</v>
      </c>
      <c r="J142" s="127"/>
      <c r="K142" s="127"/>
      <c r="L142" s="127"/>
      <c r="M142" s="127"/>
      <c r="O142" s="128"/>
      <c r="P142" s="129" t="s">
        <v>130</v>
      </c>
      <c r="Q142" s="94"/>
      <c r="R142" s="95"/>
      <c r="S142" s="94"/>
      <c r="T142" s="130"/>
      <c r="U142" s="94"/>
      <c r="V142" s="94"/>
      <c r="W142" s="94"/>
      <c r="X142" s="94"/>
      <c r="Y142" s="94"/>
      <c r="Z142" s="94"/>
      <c r="AA142" s="94"/>
      <c r="AB142" s="95"/>
    </row>
    <row r="143" spans="2:28" x14ac:dyDescent="0.25">
      <c r="B143" s="40"/>
      <c r="C143" s="143" t="s">
        <v>123</v>
      </c>
      <c r="D143" s="144"/>
      <c r="E143" s="144"/>
      <c r="F143" s="144"/>
      <c r="G143" s="144"/>
      <c r="H143" s="145"/>
      <c r="I143" s="122" t="s">
        <v>128</v>
      </c>
      <c r="J143" s="131"/>
      <c r="K143" s="131"/>
      <c r="L143" s="131"/>
      <c r="M143" s="132"/>
      <c r="N143" s="133"/>
      <c r="O143" s="133"/>
      <c r="P143" s="131"/>
      <c r="Q143" s="131"/>
      <c r="R143" s="131"/>
      <c r="S143" s="131"/>
      <c r="T143" s="131"/>
      <c r="U143" s="131"/>
      <c r="V143" s="131"/>
      <c r="W143" s="134"/>
    </row>
    <row r="144" spans="2:28" x14ac:dyDescent="0.25">
      <c r="B144" s="40"/>
      <c r="C144" s="143" t="s">
        <v>125</v>
      </c>
      <c r="D144" s="144"/>
      <c r="E144" s="144"/>
      <c r="F144" s="144"/>
      <c r="G144" s="144"/>
      <c r="H144" s="145"/>
      <c r="I144" s="122" t="s">
        <v>128</v>
      </c>
      <c r="J144" s="109"/>
      <c r="K144" s="109"/>
      <c r="L144" s="109"/>
      <c r="M144" s="102"/>
      <c r="N144" s="110"/>
      <c r="O144" s="110"/>
      <c r="P144" s="109"/>
      <c r="Q144" s="109"/>
      <c r="R144" s="109"/>
      <c r="S144" s="109"/>
      <c r="T144" s="109"/>
      <c r="U144" s="109"/>
      <c r="V144" s="109"/>
      <c r="W144" s="111"/>
    </row>
    <row r="145" spans="2:23" ht="15.75" thickBot="1" x14ac:dyDescent="0.3">
      <c r="B145" s="40"/>
      <c r="C145" s="146" t="s">
        <v>131</v>
      </c>
      <c r="D145" s="147"/>
      <c r="E145" s="147"/>
      <c r="F145" s="147"/>
      <c r="G145" s="147"/>
      <c r="H145" s="148"/>
      <c r="I145" s="112" t="s">
        <v>95</v>
      </c>
      <c r="J145" s="113"/>
      <c r="K145" s="113"/>
      <c r="L145" s="113"/>
      <c r="M145" s="135"/>
      <c r="N145" s="114"/>
      <c r="O145" s="114"/>
      <c r="P145" s="113"/>
      <c r="Q145" s="113"/>
      <c r="R145" s="113"/>
      <c r="S145" s="113"/>
      <c r="T145" s="113"/>
      <c r="U145" s="113"/>
      <c r="V145" s="113"/>
      <c r="W145" s="115"/>
    </row>
    <row r="146" spans="2:23" x14ac:dyDescent="0.25">
      <c r="B146" s="87"/>
    </row>
    <row r="147" spans="2:23" x14ac:dyDescent="0.25">
      <c r="B147" s="87"/>
    </row>
    <row r="148" spans="2:23" x14ac:dyDescent="0.25">
      <c r="B148" s="87"/>
    </row>
    <row r="149" spans="2:23" x14ac:dyDescent="0.25">
      <c r="B149" s="87"/>
    </row>
    <row r="150" spans="2:23" x14ac:dyDescent="0.25">
      <c r="B150" s="87"/>
    </row>
    <row r="151" spans="2:23" x14ac:dyDescent="0.25">
      <c r="B151" s="87"/>
    </row>
    <row r="152" spans="2:23" x14ac:dyDescent="0.25">
      <c r="B152" s="87"/>
    </row>
    <row r="153" spans="2:23" x14ac:dyDescent="0.25">
      <c r="B153" s="87"/>
    </row>
    <row r="154" spans="2:23" x14ac:dyDescent="0.25">
      <c r="B154" s="87"/>
    </row>
    <row r="155" spans="2:23" x14ac:dyDescent="0.25">
      <c r="B155" s="87"/>
    </row>
    <row r="156" spans="2:23" x14ac:dyDescent="0.25">
      <c r="B156" s="87"/>
    </row>
    <row r="157" spans="2:23" x14ac:dyDescent="0.25">
      <c r="B157" s="87"/>
    </row>
    <row r="158" spans="2:23" x14ac:dyDescent="0.25">
      <c r="B158" s="87"/>
    </row>
    <row r="159" spans="2:23" x14ac:dyDescent="0.25">
      <c r="B159" s="87"/>
    </row>
    <row r="160" spans="2:23" x14ac:dyDescent="0.25">
      <c r="B160" s="87"/>
    </row>
    <row r="161" spans="2:2" x14ac:dyDescent="0.25">
      <c r="B161" s="87"/>
    </row>
    <row r="162" spans="2:2" x14ac:dyDescent="0.25">
      <c r="B162" s="87"/>
    </row>
    <row r="163" spans="2:2" x14ac:dyDescent="0.25">
      <c r="B163" s="87"/>
    </row>
    <row r="164" spans="2:2" x14ac:dyDescent="0.25">
      <c r="B164" s="87"/>
    </row>
    <row r="165" spans="2:2" x14ac:dyDescent="0.25">
      <c r="B165" s="87"/>
    </row>
    <row r="166" spans="2:2" x14ac:dyDescent="0.25">
      <c r="B166" s="87"/>
    </row>
    <row r="167" spans="2:2" x14ac:dyDescent="0.25">
      <c r="B167" s="87"/>
    </row>
    <row r="168" spans="2:2" x14ac:dyDescent="0.25">
      <c r="B168" s="87"/>
    </row>
    <row r="169" spans="2:2" x14ac:dyDescent="0.25">
      <c r="B169" s="87"/>
    </row>
    <row r="170" spans="2:2" x14ac:dyDescent="0.25">
      <c r="B170" s="87"/>
    </row>
    <row r="171" spans="2:2" x14ac:dyDescent="0.25">
      <c r="B171" s="87"/>
    </row>
    <row r="172" spans="2:2" x14ac:dyDescent="0.25">
      <c r="B172" s="87"/>
    </row>
    <row r="173" spans="2:2" x14ac:dyDescent="0.25">
      <c r="B173" s="87"/>
    </row>
    <row r="174" spans="2:2" x14ac:dyDescent="0.25">
      <c r="B174" s="87"/>
    </row>
    <row r="175" spans="2:2" x14ac:dyDescent="0.25">
      <c r="B175" s="87"/>
    </row>
    <row r="176" spans="2:2" x14ac:dyDescent="0.25">
      <c r="B176" s="87"/>
    </row>
    <row r="177" spans="2:2" x14ac:dyDescent="0.25">
      <c r="B177" s="87"/>
    </row>
    <row r="178" spans="2:2" x14ac:dyDescent="0.25">
      <c r="B178" s="87"/>
    </row>
    <row r="179" spans="2:2" x14ac:dyDescent="0.25">
      <c r="B179" s="87"/>
    </row>
    <row r="180" spans="2:2" x14ac:dyDescent="0.25">
      <c r="B180" s="87"/>
    </row>
    <row r="181" spans="2:2" x14ac:dyDescent="0.25">
      <c r="B181" s="87"/>
    </row>
    <row r="182" spans="2:2" x14ac:dyDescent="0.25">
      <c r="B182" s="87"/>
    </row>
    <row r="183" spans="2:2" x14ac:dyDescent="0.25">
      <c r="B183" s="87"/>
    </row>
    <row r="184" spans="2:2" x14ac:dyDescent="0.25">
      <c r="B184" s="87"/>
    </row>
    <row r="185" spans="2:2" x14ac:dyDescent="0.25">
      <c r="B185" s="87"/>
    </row>
    <row r="186" spans="2:2" x14ac:dyDescent="0.25">
      <c r="B186" s="87"/>
    </row>
    <row r="187" spans="2:2" x14ac:dyDescent="0.25">
      <c r="B187" s="87"/>
    </row>
    <row r="188" spans="2:2" x14ac:dyDescent="0.25">
      <c r="B188" s="87"/>
    </row>
    <row r="189" spans="2:2" x14ac:dyDescent="0.25">
      <c r="B189" s="87"/>
    </row>
    <row r="190" spans="2:2" x14ac:dyDescent="0.25">
      <c r="B190" s="87"/>
    </row>
    <row r="191" spans="2:2" x14ac:dyDescent="0.25">
      <c r="B191" s="87"/>
    </row>
    <row r="192" spans="2:2" x14ac:dyDescent="0.25">
      <c r="B192" s="87"/>
    </row>
    <row r="193" spans="2:2" x14ac:dyDescent="0.25">
      <c r="B193" s="87"/>
    </row>
    <row r="194" spans="2:2" x14ac:dyDescent="0.25">
      <c r="B194" s="87"/>
    </row>
    <row r="195" spans="2:2" x14ac:dyDescent="0.25">
      <c r="B195" s="87"/>
    </row>
    <row r="196" spans="2:2" x14ac:dyDescent="0.25">
      <c r="B196" s="87"/>
    </row>
    <row r="197" spans="2:2" x14ac:dyDescent="0.25">
      <c r="B197" s="87"/>
    </row>
    <row r="198" spans="2:2" x14ac:dyDescent="0.25">
      <c r="B198" s="87"/>
    </row>
    <row r="199" spans="2:2" x14ac:dyDescent="0.25">
      <c r="B199" s="87"/>
    </row>
    <row r="200" spans="2:2" x14ac:dyDescent="0.25">
      <c r="B200" s="87"/>
    </row>
    <row r="201" spans="2:2" x14ac:dyDescent="0.25">
      <c r="B201" s="87"/>
    </row>
    <row r="202" spans="2:2" x14ac:dyDescent="0.25">
      <c r="B202" s="87"/>
    </row>
    <row r="203" spans="2:2" x14ac:dyDescent="0.25">
      <c r="B203" s="87"/>
    </row>
    <row r="204" spans="2:2" x14ac:dyDescent="0.25">
      <c r="B204" s="87"/>
    </row>
    <row r="205" spans="2:2" x14ac:dyDescent="0.25">
      <c r="B205" s="87"/>
    </row>
    <row r="206" spans="2:2" x14ac:dyDescent="0.25">
      <c r="B206" s="87"/>
    </row>
    <row r="207" spans="2:2" x14ac:dyDescent="0.25">
      <c r="B207" s="87"/>
    </row>
    <row r="208" spans="2:2" x14ac:dyDescent="0.25">
      <c r="B208" s="87"/>
    </row>
    <row r="209" spans="2:2" x14ac:dyDescent="0.25">
      <c r="B209" s="87"/>
    </row>
    <row r="210" spans="2:2" x14ac:dyDescent="0.25">
      <c r="B210" s="87"/>
    </row>
    <row r="211" spans="2:2" x14ac:dyDescent="0.25">
      <c r="B211" s="87"/>
    </row>
    <row r="212" spans="2:2" x14ac:dyDescent="0.25">
      <c r="B212" s="87"/>
    </row>
    <row r="213" spans="2:2" x14ac:dyDescent="0.25">
      <c r="B213" s="87"/>
    </row>
    <row r="214" spans="2:2" x14ac:dyDescent="0.25">
      <c r="B214" s="87"/>
    </row>
    <row r="215" spans="2:2" x14ac:dyDescent="0.25">
      <c r="B215" s="87"/>
    </row>
    <row r="216" spans="2:2" x14ac:dyDescent="0.25">
      <c r="B216" s="87"/>
    </row>
    <row r="217" spans="2:2" x14ac:dyDescent="0.25">
      <c r="B217" s="87"/>
    </row>
    <row r="218" spans="2:2" x14ac:dyDescent="0.25">
      <c r="B218" s="87"/>
    </row>
    <row r="219" spans="2:2" x14ac:dyDescent="0.25">
      <c r="B219" s="87"/>
    </row>
    <row r="220" spans="2:2" x14ac:dyDescent="0.25">
      <c r="B220" s="87"/>
    </row>
    <row r="221" spans="2:2" x14ac:dyDescent="0.25">
      <c r="B221" s="87"/>
    </row>
    <row r="222" spans="2:2" x14ac:dyDescent="0.25">
      <c r="B222" s="87"/>
    </row>
  </sheetData>
  <mergeCells count="37">
    <mergeCell ref="A1:K1"/>
    <mergeCell ref="L4:L5"/>
    <mergeCell ref="C7:Q7"/>
    <mergeCell ref="B9:B36"/>
    <mergeCell ref="D9:F9"/>
    <mergeCell ref="G9:L9"/>
    <mergeCell ref="D11:L11"/>
    <mergeCell ref="D12:L12"/>
    <mergeCell ref="D13:L13"/>
    <mergeCell ref="C15:P16"/>
    <mergeCell ref="C134:H134"/>
    <mergeCell ref="I134:M134"/>
    <mergeCell ref="D17:D27"/>
    <mergeCell ref="D31:D36"/>
    <mergeCell ref="C38:Q38"/>
    <mergeCell ref="B129:P129"/>
    <mergeCell ref="C131:H131"/>
    <mergeCell ref="I131:M131"/>
    <mergeCell ref="C132:H132"/>
    <mergeCell ref="C133:H133"/>
    <mergeCell ref="B43:B127"/>
    <mergeCell ref="D43:D57"/>
    <mergeCell ref="D62:D76"/>
    <mergeCell ref="D79:D93"/>
    <mergeCell ref="D96:D110"/>
    <mergeCell ref="D113:D127"/>
    <mergeCell ref="I135:M135"/>
    <mergeCell ref="C136:H136"/>
    <mergeCell ref="C137:H137"/>
    <mergeCell ref="C138:H138"/>
    <mergeCell ref="C139:H139"/>
    <mergeCell ref="I139:M139"/>
    <mergeCell ref="C140:H140"/>
    <mergeCell ref="C143:H143"/>
    <mergeCell ref="C144:H144"/>
    <mergeCell ref="C145:H145"/>
    <mergeCell ref="C135:H135"/>
  </mergeCells>
  <hyperlinks>
    <hyperlink ref="M1" r:id="rId1" display="https://atb.nrel.gov/electricity/2022/utility-scale_battery_storage" xr:uid="{7816EC9A-0454-4087-A6E1-F971C99AA20E}"/>
    <hyperlink ref="I134:M134" r:id="rId2" display="V. Ramasamy, D. Feldman, J. Desai, and R. Margolis. 2022. U.S. Solar Photovoltaic System and Energy Storage Cost Benchmark: Q1 2022. Golden, CO: National Renewable Energy Laboratory" xr:uid="{FBF86B4A-206F-4112-A570-8A7A00AB84EC}"/>
    <hyperlink ref="I135:M135" r:id="rId3" display="V. Ramasamy, D. Feldman, J. Desai, and R. Margolis. 2022. U.S. Solar Photovoltaic System and Energy Storage Cost Benchmark: Q1 2022. Golden, CO: National Renewable Energy Laboratory" xr:uid="{21FAB4B8-A57C-4E91-9600-1D5867B21F3A}"/>
    <hyperlink ref="I141" r:id="rId4" xr:uid="{B24A924F-0B2D-4AF8-BD03-B5CA78F506A3}"/>
    <hyperlink ref="I143" r:id="rId5" xr:uid="{3CC6EF89-2A9B-43D0-8D58-56AF5E61E5AF}"/>
    <hyperlink ref="I144" r:id="rId6" xr:uid="{5CC26324-DEEA-4C47-B94A-09BB13FFD1B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4B27C-0BFA-4D35-874E-EA84BA74EBE0}">
  <dimension ref="A1:N28"/>
  <sheetViews>
    <sheetView workbookViewId="0">
      <selection activeCell="E35" sqref="E35"/>
    </sheetView>
  </sheetViews>
  <sheetFormatPr defaultColWidth="9.140625" defaultRowHeight="15" x14ac:dyDescent="0.25"/>
  <cols>
    <col min="1" max="1" width="32.5703125" customWidth="1"/>
    <col min="2" max="14" width="11.28515625" customWidth="1"/>
  </cols>
  <sheetData>
    <row r="1" spans="1:14" x14ac:dyDescent="0.25">
      <c r="A1" s="32" t="s">
        <v>19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</row>
    <row r="2" spans="1:14" x14ac:dyDescent="0.25">
      <c r="A2" s="15"/>
      <c r="B2" s="185" t="s">
        <v>20</v>
      </c>
      <c r="C2" s="186"/>
      <c r="D2" s="187"/>
      <c r="E2" s="39"/>
      <c r="F2" s="185" t="s">
        <v>21</v>
      </c>
      <c r="G2" s="186"/>
      <c r="H2" s="187"/>
      <c r="I2" s="185" t="s">
        <v>22</v>
      </c>
      <c r="J2" s="186"/>
      <c r="K2" s="187"/>
      <c r="L2" s="185" t="s">
        <v>23</v>
      </c>
      <c r="M2" s="186"/>
      <c r="N2" s="187"/>
    </row>
    <row r="3" spans="1:14" x14ac:dyDescent="0.25">
      <c r="A3" s="18" t="s">
        <v>41</v>
      </c>
      <c r="B3" s="19" t="s">
        <v>38</v>
      </c>
      <c r="C3" s="20" t="s">
        <v>1</v>
      </c>
      <c r="D3" s="18" t="s">
        <v>39</v>
      </c>
      <c r="E3" s="20"/>
      <c r="F3" s="21" t="s">
        <v>40</v>
      </c>
      <c r="G3" s="20" t="s">
        <v>1</v>
      </c>
      <c r="H3" s="18" t="s">
        <v>39</v>
      </c>
      <c r="I3" s="21" t="s">
        <v>40</v>
      </c>
      <c r="J3" s="20" t="s">
        <v>1</v>
      </c>
      <c r="K3" s="18" t="s">
        <v>39</v>
      </c>
      <c r="L3" s="21" t="s">
        <v>40</v>
      </c>
      <c r="M3" s="20" t="s">
        <v>1</v>
      </c>
      <c r="N3" s="18" t="s">
        <v>39</v>
      </c>
    </row>
    <row r="4" spans="1:14" x14ac:dyDescent="0.25">
      <c r="A4" s="16" t="s">
        <v>24</v>
      </c>
      <c r="B4" s="9">
        <v>50160000</v>
      </c>
      <c r="C4" s="12">
        <v>209</v>
      </c>
      <c r="D4" s="10">
        <v>0.84</v>
      </c>
      <c r="E4" s="136">
        <f>D4*240</f>
        <v>201.6</v>
      </c>
      <c r="F4" s="13">
        <v>25080000</v>
      </c>
      <c r="G4" s="12">
        <v>209</v>
      </c>
      <c r="H4" s="10">
        <v>0.42</v>
      </c>
      <c r="I4" s="13">
        <v>12540000</v>
      </c>
      <c r="J4" s="12">
        <v>209</v>
      </c>
      <c r="K4" s="10">
        <v>0.21</v>
      </c>
      <c r="L4" s="13">
        <v>6270000</v>
      </c>
      <c r="M4" s="12">
        <v>209</v>
      </c>
      <c r="N4" s="10">
        <v>0.1</v>
      </c>
    </row>
    <row r="5" spans="1:14" x14ac:dyDescent="0.25">
      <c r="A5" s="16" t="s">
        <v>25</v>
      </c>
      <c r="B5" s="9">
        <v>4200000</v>
      </c>
      <c r="C5" s="12">
        <v>18</v>
      </c>
      <c r="D5" s="10">
        <v>7.0000000000000007E-2</v>
      </c>
      <c r="E5" s="136">
        <f t="shared" ref="E5:E11" si="0">D5*240</f>
        <v>16.8</v>
      </c>
      <c r="F5" s="13">
        <v>4200000</v>
      </c>
      <c r="G5" s="12">
        <v>35</v>
      </c>
      <c r="H5" s="10">
        <v>7.0000000000000007E-2</v>
      </c>
      <c r="I5" s="13">
        <v>4200000</v>
      </c>
      <c r="J5" s="12">
        <v>70</v>
      </c>
      <c r="K5" s="10">
        <v>7.0000000000000007E-2</v>
      </c>
      <c r="L5" s="13">
        <v>4200000</v>
      </c>
      <c r="M5" s="12">
        <v>140</v>
      </c>
      <c r="N5" s="10">
        <v>7.0000000000000007E-2</v>
      </c>
    </row>
    <row r="6" spans="1:14" x14ac:dyDescent="0.25">
      <c r="A6" s="16" t="s">
        <v>26</v>
      </c>
      <c r="B6" s="9">
        <v>3121131</v>
      </c>
      <c r="C6" s="12">
        <v>13</v>
      </c>
      <c r="D6" s="10">
        <v>0.05</v>
      </c>
      <c r="E6" s="136">
        <f t="shared" si="0"/>
        <v>12</v>
      </c>
      <c r="F6" s="13">
        <v>1813452</v>
      </c>
      <c r="G6" s="12">
        <v>15</v>
      </c>
      <c r="H6" s="10">
        <v>0.03</v>
      </c>
      <c r="I6" s="13">
        <v>1159612</v>
      </c>
      <c r="J6" s="12">
        <v>19</v>
      </c>
      <c r="K6" s="10">
        <v>0.02</v>
      </c>
      <c r="L6" s="13">
        <v>832692</v>
      </c>
      <c r="M6" s="12">
        <v>28</v>
      </c>
      <c r="N6" s="10">
        <v>0.01</v>
      </c>
    </row>
    <row r="7" spans="1:14" x14ac:dyDescent="0.25">
      <c r="A7" s="16" t="s">
        <v>27</v>
      </c>
      <c r="B7" s="9">
        <v>8602825</v>
      </c>
      <c r="C7" s="12">
        <v>36</v>
      </c>
      <c r="D7" s="10">
        <v>0.14000000000000001</v>
      </c>
      <c r="E7" s="136">
        <f t="shared" si="0"/>
        <v>33.6</v>
      </c>
      <c r="F7" s="13">
        <v>6119167</v>
      </c>
      <c r="G7" s="12">
        <v>51</v>
      </c>
      <c r="H7" s="10">
        <v>0.1</v>
      </c>
      <c r="I7" s="13">
        <v>4877337</v>
      </c>
      <c r="J7" s="12">
        <v>81</v>
      </c>
      <c r="K7" s="10">
        <v>0.08</v>
      </c>
      <c r="L7" s="13">
        <v>4256423</v>
      </c>
      <c r="M7" s="12">
        <v>142</v>
      </c>
      <c r="N7" s="10">
        <v>7.0000000000000007E-2</v>
      </c>
    </row>
    <row r="8" spans="1:14" x14ac:dyDescent="0.25">
      <c r="A8" s="16" t="s">
        <v>42</v>
      </c>
      <c r="B8" s="9">
        <v>5479149</v>
      </c>
      <c r="C8" s="12">
        <v>23</v>
      </c>
      <c r="D8" s="10">
        <v>0.09</v>
      </c>
      <c r="E8" s="136">
        <f t="shared" si="0"/>
        <v>21.599999999999998</v>
      </c>
      <c r="F8" s="13">
        <v>4322275</v>
      </c>
      <c r="G8" s="12">
        <v>36</v>
      </c>
      <c r="H8" s="10">
        <v>7.0000000000000007E-2</v>
      </c>
      <c r="I8" s="13">
        <v>3743838</v>
      </c>
      <c r="J8" s="12">
        <v>62</v>
      </c>
      <c r="K8" s="10">
        <v>0.06</v>
      </c>
      <c r="L8" s="13">
        <v>3454619</v>
      </c>
      <c r="M8" s="12">
        <v>115</v>
      </c>
      <c r="N8" s="10">
        <v>0.06</v>
      </c>
    </row>
    <row r="9" spans="1:14" x14ac:dyDescent="0.25">
      <c r="A9" s="16" t="s">
        <v>28</v>
      </c>
      <c r="B9" s="9">
        <v>2775545</v>
      </c>
      <c r="C9" s="12">
        <v>12</v>
      </c>
      <c r="D9" s="10">
        <v>0.05</v>
      </c>
      <c r="E9" s="136">
        <f t="shared" si="0"/>
        <v>12</v>
      </c>
      <c r="F9" s="13">
        <v>1948565</v>
      </c>
      <c r="G9" s="12">
        <v>16</v>
      </c>
      <c r="H9" s="10">
        <v>0.03</v>
      </c>
      <c r="I9" s="13">
        <v>1535075</v>
      </c>
      <c r="J9" s="12">
        <v>26</v>
      </c>
      <c r="K9" s="10">
        <v>0.03</v>
      </c>
      <c r="L9" s="13">
        <v>1328330</v>
      </c>
      <c r="M9" s="12">
        <v>44</v>
      </c>
      <c r="N9" s="10">
        <v>0.02</v>
      </c>
    </row>
    <row r="10" spans="1:14" x14ac:dyDescent="0.25">
      <c r="A10" s="16" t="s">
        <v>29</v>
      </c>
      <c r="B10" s="9">
        <v>5293460</v>
      </c>
      <c r="C10" s="12">
        <v>22</v>
      </c>
      <c r="D10" s="10">
        <v>0.09</v>
      </c>
      <c r="E10" s="136">
        <f t="shared" si="0"/>
        <v>21.599999999999998</v>
      </c>
      <c r="F10" s="13">
        <v>3083292</v>
      </c>
      <c r="G10" s="12">
        <v>26</v>
      </c>
      <c r="H10" s="10">
        <v>0.05</v>
      </c>
      <c r="I10" s="13">
        <v>1978209</v>
      </c>
      <c r="J10" s="12">
        <v>33</v>
      </c>
      <c r="K10" s="10">
        <v>0.03</v>
      </c>
      <c r="L10" s="13">
        <v>1425667</v>
      </c>
      <c r="M10" s="12">
        <v>48</v>
      </c>
      <c r="N10" s="10">
        <v>0.02</v>
      </c>
    </row>
    <row r="11" spans="1:14" x14ac:dyDescent="0.25">
      <c r="A11" s="22" t="s">
        <v>30</v>
      </c>
      <c r="B11" s="23">
        <v>79632110</v>
      </c>
      <c r="C11" s="24">
        <v>332</v>
      </c>
      <c r="D11" s="25">
        <v>1.33</v>
      </c>
      <c r="E11" s="136">
        <f t="shared" si="0"/>
        <v>319.20000000000005</v>
      </c>
      <c r="F11" s="26">
        <v>46566751</v>
      </c>
      <c r="G11" s="24">
        <v>388</v>
      </c>
      <c r="H11" s="25">
        <v>0.78</v>
      </c>
      <c r="I11" s="26">
        <v>30034071</v>
      </c>
      <c r="J11" s="24">
        <v>501</v>
      </c>
      <c r="K11" s="25">
        <v>0.5</v>
      </c>
      <c r="L11" s="26">
        <v>21767732</v>
      </c>
      <c r="M11" s="24">
        <v>726</v>
      </c>
      <c r="N11" s="25">
        <v>0.36</v>
      </c>
    </row>
    <row r="12" spans="1:14" x14ac:dyDescent="0.25">
      <c r="A12" s="17" t="s">
        <v>31</v>
      </c>
      <c r="B12" s="7">
        <v>250000</v>
      </c>
      <c r="C12" s="8">
        <v>1</v>
      </c>
      <c r="D12" s="11">
        <v>0</v>
      </c>
      <c r="E12" s="137"/>
      <c r="F12" s="14">
        <v>250000</v>
      </c>
      <c r="G12" s="8">
        <v>2</v>
      </c>
      <c r="H12" s="11">
        <v>0</v>
      </c>
      <c r="I12" s="14">
        <v>250000</v>
      </c>
      <c r="J12" s="8">
        <v>4</v>
      </c>
      <c r="K12" s="11">
        <v>0</v>
      </c>
      <c r="L12" s="14">
        <v>250000</v>
      </c>
      <c r="M12" s="8">
        <v>8</v>
      </c>
      <c r="N12" s="11">
        <v>0</v>
      </c>
    </row>
    <row r="13" spans="1:14" x14ac:dyDescent="0.25">
      <c r="A13" s="16" t="s">
        <v>32</v>
      </c>
      <c r="B13" s="9">
        <v>295289</v>
      </c>
      <c r="C13" s="12">
        <v>1</v>
      </c>
      <c r="D13" s="10">
        <v>0</v>
      </c>
      <c r="E13" s="136"/>
      <c r="F13" s="13">
        <v>295289</v>
      </c>
      <c r="G13" s="12">
        <v>2</v>
      </c>
      <c r="H13" s="10">
        <v>0</v>
      </c>
      <c r="I13" s="13">
        <v>295289</v>
      </c>
      <c r="J13" s="12">
        <v>5</v>
      </c>
      <c r="K13" s="10">
        <v>0</v>
      </c>
      <c r="L13" s="13">
        <v>295289</v>
      </c>
      <c r="M13" s="12">
        <v>10</v>
      </c>
      <c r="N13" s="10">
        <v>0</v>
      </c>
    </row>
    <row r="14" spans="1:14" x14ac:dyDescent="0.25">
      <c r="A14" s="16" t="s">
        <v>33</v>
      </c>
      <c r="B14" s="9">
        <v>1802363</v>
      </c>
      <c r="C14" s="12">
        <v>8</v>
      </c>
      <c r="D14" s="10">
        <v>0.03</v>
      </c>
      <c r="E14" s="136"/>
      <c r="F14" s="13">
        <v>1802363</v>
      </c>
      <c r="G14" s="12">
        <v>15</v>
      </c>
      <c r="H14" s="10">
        <v>0.03</v>
      </c>
      <c r="I14" s="13">
        <v>1802363</v>
      </c>
      <c r="J14" s="12">
        <v>30</v>
      </c>
      <c r="K14" s="10">
        <v>0.03</v>
      </c>
      <c r="L14" s="13">
        <v>1802363</v>
      </c>
      <c r="M14" s="12">
        <v>60</v>
      </c>
      <c r="N14" s="10">
        <v>0.03</v>
      </c>
    </row>
    <row r="15" spans="1:14" x14ac:dyDescent="0.25">
      <c r="A15" s="16" t="s">
        <v>34</v>
      </c>
      <c r="B15" s="9">
        <v>2477135</v>
      </c>
      <c r="C15" s="12">
        <v>10</v>
      </c>
      <c r="D15" s="10">
        <v>0.04</v>
      </c>
      <c r="E15" s="136"/>
      <c r="F15" s="13">
        <v>1476303</v>
      </c>
      <c r="G15" s="12">
        <v>12</v>
      </c>
      <c r="H15" s="10">
        <v>0.02</v>
      </c>
      <c r="I15" s="13">
        <v>975887</v>
      </c>
      <c r="J15" s="12">
        <v>16</v>
      </c>
      <c r="K15" s="10">
        <v>0.02</v>
      </c>
      <c r="L15" s="13">
        <v>725679</v>
      </c>
      <c r="M15" s="12">
        <v>24</v>
      </c>
      <c r="N15" s="10">
        <v>0.01</v>
      </c>
    </row>
    <row r="16" spans="1:14" x14ac:dyDescent="0.25">
      <c r="A16" s="16" t="s">
        <v>35</v>
      </c>
      <c r="B16" s="9">
        <v>2477135</v>
      </c>
      <c r="C16" s="12">
        <v>10</v>
      </c>
      <c r="D16" s="10">
        <v>0.04</v>
      </c>
      <c r="E16" s="136"/>
      <c r="F16" s="13">
        <v>1476303</v>
      </c>
      <c r="G16" s="12">
        <v>12</v>
      </c>
      <c r="H16" s="10">
        <v>0.02</v>
      </c>
      <c r="I16" s="13">
        <v>975887</v>
      </c>
      <c r="J16" s="12">
        <v>16</v>
      </c>
      <c r="K16" s="10">
        <v>0.02</v>
      </c>
      <c r="L16" s="13">
        <v>725679</v>
      </c>
      <c r="M16" s="12">
        <v>24</v>
      </c>
      <c r="N16" s="10">
        <v>0.01</v>
      </c>
    </row>
    <row r="17" spans="1:14" x14ac:dyDescent="0.25">
      <c r="A17" s="16" t="s">
        <v>36</v>
      </c>
      <c r="B17" s="9">
        <v>4346702</v>
      </c>
      <c r="C17" s="12">
        <v>18</v>
      </c>
      <c r="D17" s="10">
        <v>7.0000000000000007E-2</v>
      </c>
      <c r="E17" s="136"/>
      <c r="F17" s="13">
        <v>2593350</v>
      </c>
      <c r="G17" s="12">
        <v>22</v>
      </c>
      <c r="H17" s="10">
        <v>0.04</v>
      </c>
      <c r="I17" s="13">
        <v>1716675</v>
      </c>
      <c r="J17" s="12">
        <v>29</v>
      </c>
      <c r="K17" s="10">
        <v>0.03</v>
      </c>
      <c r="L17" s="13">
        <v>1278337</v>
      </c>
      <c r="M17" s="12">
        <v>43</v>
      </c>
      <c r="N17" s="10">
        <v>0.02</v>
      </c>
    </row>
    <row r="18" spans="1:14" x14ac:dyDescent="0.25">
      <c r="A18" s="27" t="s">
        <v>37</v>
      </c>
      <c r="B18" s="28">
        <v>11648623</v>
      </c>
      <c r="C18" s="29">
        <v>49</v>
      </c>
      <c r="D18" s="30">
        <v>0.19</v>
      </c>
      <c r="E18" s="138"/>
      <c r="F18" s="31">
        <v>7893608</v>
      </c>
      <c r="G18" s="29">
        <v>66</v>
      </c>
      <c r="H18" s="30">
        <v>0.13</v>
      </c>
      <c r="I18" s="31">
        <v>6016101</v>
      </c>
      <c r="J18" s="29">
        <v>100</v>
      </c>
      <c r="K18" s="30">
        <v>0.1</v>
      </c>
      <c r="L18" s="31">
        <v>5077347</v>
      </c>
      <c r="M18" s="29">
        <v>169</v>
      </c>
      <c r="N18" s="30">
        <v>0.08</v>
      </c>
    </row>
    <row r="20" spans="1:14" x14ac:dyDescent="0.25">
      <c r="A20" s="34" t="s">
        <v>48</v>
      </c>
    </row>
    <row r="22" spans="1:14" x14ac:dyDescent="0.25">
      <c r="A22" t="s">
        <v>49</v>
      </c>
      <c r="D22" s="35">
        <f>SUM(D5:D9,D12:D17)</f>
        <v>0.57999999999999985</v>
      </c>
      <c r="E22" s="35"/>
      <c r="F22" s="37" t="s">
        <v>56</v>
      </c>
    </row>
    <row r="23" spans="1:14" x14ac:dyDescent="0.25">
      <c r="A23" t="s">
        <v>50</v>
      </c>
      <c r="D23" s="36">
        <f>D10*SUM(D5:D7)/SUM(D4:D7)</f>
        <v>2.1272727272727273E-2</v>
      </c>
      <c r="E23" s="36"/>
      <c r="F23" s="37" t="s">
        <v>56</v>
      </c>
    </row>
    <row r="24" spans="1:14" x14ac:dyDescent="0.25">
      <c r="A24" t="s">
        <v>18</v>
      </c>
      <c r="D24" s="35">
        <f>SUM(D22:D23)</f>
        <v>0.60127272727272707</v>
      </c>
      <c r="E24" s="35"/>
      <c r="F24" s="37" t="s">
        <v>56</v>
      </c>
    </row>
    <row r="25" spans="1:14" x14ac:dyDescent="0.25">
      <c r="A25" t="s">
        <v>18</v>
      </c>
      <c r="D25" s="5">
        <f>D24*10^6</f>
        <v>601272.72727272706</v>
      </c>
      <c r="E25" s="5"/>
      <c r="F25" s="37" t="s">
        <v>57</v>
      </c>
    </row>
    <row r="26" spans="1:14" x14ac:dyDescent="0.25">
      <c r="A26" t="s">
        <v>18</v>
      </c>
      <c r="D26" s="5">
        <f>D25*About!A48</f>
        <v>549760.10443936056</v>
      </c>
      <c r="E26" s="5"/>
      <c r="F26" s="37" t="s">
        <v>59</v>
      </c>
    </row>
    <row r="28" spans="1:14" x14ac:dyDescent="0.25">
      <c r="A28" t="s">
        <v>60</v>
      </c>
    </row>
  </sheetData>
  <mergeCells count="4">
    <mergeCell ref="B2:D2"/>
    <mergeCell ref="F2:H2"/>
    <mergeCell ref="I2:K2"/>
    <mergeCell ref="L2:N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A83FF-6D12-451D-B709-5F68973469C6}">
  <dimension ref="A1:AE12"/>
  <sheetViews>
    <sheetView workbookViewId="0">
      <selection sqref="A1:AE2"/>
    </sheetView>
  </sheetViews>
  <sheetFormatPr defaultRowHeight="15" x14ac:dyDescent="0.25"/>
  <cols>
    <col min="1" max="1" width="20.42578125" customWidth="1"/>
  </cols>
  <sheetData>
    <row r="1" spans="1:31" x14ac:dyDescent="0.25">
      <c r="A1" t="s">
        <v>149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150</v>
      </c>
      <c r="B2">
        <v>272875</v>
      </c>
      <c r="C2">
        <v>306692</v>
      </c>
      <c r="D2">
        <v>303546</v>
      </c>
      <c r="E2">
        <v>277345</v>
      </c>
      <c r="F2">
        <v>256728</v>
      </c>
      <c r="G2">
        <v>240275</v>
      </c>
      <c r="H2">
        <v>226464</v>
      </c>
      <c r="I2">
        <v>214618</v>
      </c>
      <c r="J2">
        <v>204553</v>
      </c>
      <c r="K2">
        <v>196075</v>
      </c>
      <c r="L2">
        <v>188655</v>
      </c>
      <c r="M2">
        <v>182183</v>
      </c>
      <c r="N2">
        <v>176401</v>
      </c>
      <c r="O2">
        <v>171611</v>
      </c>
      <c r="P2">
        <v>167430</v>
      </c>
      <c r="Q2">
        <v>163809</v>
      </c>
      <c r="R2">
        <v>160633</v>
      </c>
      <c r="S2">
        <v>157780</v>
      </c>
      <c r="T2">
        <v>155218</v>
      </c>
      <c r="U2">
        <v>152921</v>
      </c>
      <c r="V2">
        <v>150890</v>
      </c>
      <c r="W2">
        <v>149018</v>
      </c>
      <c r="X2">
        <v>147310</v>
      </c>
      <c r="Y2">
        <v>145744</v>
      </c>
      <c r="Z2">
        <v>144287</v>
      </c>
      <c r="AA2">
        <v>142963</v>
      </c>
      <c r="AB2">
        <v>141726</v>
      </c>
      <c r="AC2">
        <v>140576</v>
      </c>
      <c r="AD2">
        <v>139495</v>
      </c>
      <c r="AE2">
        <v>138485</v>
      </c>
    </row>
    <row r="3" spans="1:31" x14ac:dyDescent="0.25">
      <c r="C3">
        <f t="shared" ref="C3:AE3" si="0">C9*$B$12*1000</f>
        <v>306878.94936720002</v>
      </c>
      <c r="D3">
        <f t="shared" si="0"/>
        <v>303731.66899460001</v>
      </c>
      <c r="E3">
        <f t="shared" si="0"/>
        <v>279266.77737264393</v>
      </c>
      <c r="F3">
        <f t="shared" si="0"/>
        <v>243293.47578553518</v>
      </c>
      <c r="G3">
        <f t="shared" si="0"/>
        <v>233252.14840633751</v>
      </c>
      <c r="H3">
        <f t="shared" si="0"/>
        <v>223191.51259439666</v>
      </c>
      <c r="I3">
        <f t="shared" si="0"/>
        <v>213109.23426421883</v>
      </c>
      <c r="J3">
        <f t="shared" si="0"/>
        <v>203002.58732914092</v>
      </c>
      <c r="K3">
        <f t="shared" si="0"/>
        <v>192868.36780069349</v>
      </c>
      <c r="L3">
        <f t="shared" si="0"/>
        <v>189356.03464602598</v>
      </c>
      <c r="M3">
        <f t="shared" si="0"/>
        <v>185846.97839553715</v>
      </c>
      <c r="N3">
        <f t="shared" si="0"/>
        <v>182341.32671366737</v>
      </c>
      <c r="O3">
        <f t="shared" si="0"/>
        <v>178839.21398365742</v>
      </c>
      <c r="P3">
        <f t="shared" si="0"/>
        <v>175340.78175544157</v>
      </c>
      <c r="Q3">
        <f t="shared" si="0"/>
        <v>171846.17922985621</v>
      </c>
      <c r="R3">
        <f t="shared" si="0"/>
        <v>168355.56378264303</v>
      </c>
      <c r="S3">
        <f t="shared" si="0"/>
        <v>164869.10153211665</v>
      </c>
      <c r="T3">
        <f t="shared" si="0"/>
        <v>161386.96795480166</v>
      </c>
      <c r="U3">
        <f t="shared" si="0"/>
        <v>157909.34855383474</v>
      </c>
      <c r="V3">
        <f t="shared" si="0"/>
        <v>154436.43958548567</v>
      </c>
      <c r="W3">
        <f t="shared" si="0"/>
        <v>150968.44884977813</v>
      </c>
      <c r="X3">
        <f t="shared" si="0"/>
        <v>147505.59655190937</v>
      </c>
      <c r="Y3">
        <f t="shared" si="0"/>
        <v>144048.11624197359</v>
      </c>
      <c r="Z3">
        <f t="shared" si="0"/>
        <v>140596.25584142513</v>
      </c>
      <c r="AA3">
        <f t="shared" si="0"/>
        <v>137150.27876576502</v>
      </c>
      <c r="AB3">
        <f t="shared" si="0"/>
        <v>133710.46515414325</v>
      </c>
      <c r="AC3">
        <f t="shared" si="0"/>
        <v>130277.11321794621</v>
      </c>
      <c r="AD3">
        <f t="shared" si="0"/>
        <v>126850.54072202249</v>
      </c>
      <c r="AE3">
        <f t="shared" si="0"/>
        <v>123431.08661402132</v>
      </c>
    </row>
    <row r="5" spans="1:31" x14ac:dyDescent="0.25">
      <c r="A5" t="s">
        <v>149</v>
      </c>
      <c r="B5">
        <v>2021</v>
      </c>
      <c r="C5">
        <v>2022</v>
      </c>
      <c r="D5">
        <v>2023</v>
      </c>
      <c r="E5">
        <v>2024</v>
      </c>
      <c r="F5">
        <v>2025</v>
      </c>
      <c r="G5">
        <v>2026</v>
      </c>
      <c r="H5">
        <v>2027</v>
      </c>
      <c r="I5">
        <v>2028</v>
      </c>
      <c r="J5">
        <v>2029</v>
      </c>
      <c r="K5">
        <v>2030</v>
      </c>
      <c r="L5">
        <v>2031</v>
      </c>
      <c r="M5">
        <v>2032</v>
      </c>
      <c r="N5">
        <v>2033</v>
      </c>
      <c r="O5">
        <v>2034</v>
      </c>
      <c r="P5">
        <v>2035</v>
      </c>
      <c r="Q5">
        <v>2036</v>
      </c>
      <c r="R5">
        <v>2037</v>
      </c>
      <c r="S5">
        <v>2038</v>
      </c>
      <c r="T5">
        <v>2039</v>
      </c>
      <c r="U5">
        <v>2040</v>
      </c>
      <c r="V5">
        <v>2041</v>
      </c>
      <c r="W5">
        <v>2042</v>
      </c>
      <c r="X5">
        <v>2043</v>
      </c>
      <c r="Y5">
        <v>2044</v>
      </c>
      <c r="Z5">
        <v>2045</v>
      </c>
      <c r="AA5">
        <v>2046</v>
      </c>
      <c r="AB5">
        <v>2047</v>
      </c>
      <c r="AC5">
        <v>2048</v>
      </c>
      <c r="AD5">
        <v>2049</v>
      </c>
      <c r="AE5">
        <v>2050</v>
      </c>
    </row>
    <row r="6" spans="1:31" x14ac:dyDescent="0.25">
      <c r="A6" t="s">
        <v>148</v>
      </c>
      <c r="B6">
        <v>253384</v>
      </c>
      <c r="C6">
        <v>284786</v>
      </c>
      <c r="D6">
        <v>281865</v>
      </c>
      <c r="E6">
        <v>272120</v>
      </c>
      <c r="F6">
        <v>244268</v>
      </c>
      <c r="G6">
        <v>245045</v>
      </c>
      <c r="H6">
        <v>245897</v>
      </c>
      <c r="I6">
        <v>246831</v>
      </c>
      <c r="J6">
        <v>247860</v>
      </c>
      <c r="K6">
        <v>248994</v>
      </c>
      <c r="L6">
        <v>247304</v>
      </c>
      <c r="M6">
        <v>245600</v>
      </c>
      <c r="N6">
        <v>243884</v>
      </c>
      <c r="O6">
        <v>242154</v>
      </c>
      <c r="P6">
        <v>240409</v>
      </c>
      <c r="Q6">
        <v>238650</v>
      </c>
      <c r="R6">
        <v>236876</v>
      </c>
      <c r="S6">
        <v>235085</v>
      </c>
      <c r="T6">
        <v>233278</v>
      </c>
      <c r="U6">
        <v>231454</v>
      </c>
      <c r="V6">
        <v>229611</v>
      </c>
      <c r="W6">
        <v>227750</v>
      </c>
      <c r="X6">
        <v>225869</v>
      </c>
      <c r="Y6">
        <v>223967</v>
      </c>
      <c r="Z6">
        <v>222043</v>
      </c>
      <c r="AA6">
        <v>220097</v>
      </c>
      <c r="AB6">
        <v>218127</v>
      </c>
      <c r="AC6">
        <v>216133</v>
      </c>
      <c r="AD6">
        <v>214112</v>
      </c>
      <c r="AE6">
        <v>212064</v>
      </c>
    </row>
    <row r="7" spans="1:31" x14ac:dyDescent="0.25">
      <c r="C7">
        <f t="shared" ref="C7:AE7" si="1">C10*$B$12*1000</f>
        <v>284959.40253119997</v>
      </c>
      <c r="D7">
        <f t="shared" si="1"/>
        <v>282036.92402159999</v>
      </c>
      <c r="E7">
        <f t="shared" si="1"/>
        <v>272286.05370173522</v>
      </c>
      <c r="F7">
        <f t="shared" si="1"/>
        <v>244417.06594404427</v>
      </c>
      <c r="G7">
        <f t="shared" si="1"/>
        <v>245194.69990340629</v>
      </c>
      <c r="H7">
        <f t="shared" si="1"/>
        <v>246046.6784058107</v>
      </c>
      <c r="I7">
        <f t="shared" si="1"/>
        <v>246981.98853590409</v>
      </c>
      <c r="J7">
        <f t="shared" si="1"/>
        <v>248011.12672651189</v>
      </c>
      <c r="K7">
        <f t="shared" si="1"/>
        <v>249146.42950757674</v>
      </c>
      <c r="L7">
        <f t="shared" si="1"/>
        <v>247454.58509336127</v>
      </c>
      <c r="M7">
        <f t="shared" si="1"/>
        <v>245750.12339699775</v>
      </c>
      <c r="N7">
        <f t="shared" si="1"/>
        <v>244032.5528635988</v>
      </c>
      <c r="O7">
        <f t="shared" si="1"/>
        <v>242301.35606843285</v>
      </c>
      <c r="P7">
        <f t="shared" si="1"/>
        <v>240555.98799237184</v>
      </c>
      <c r="Q7">
        <f t="shared" si="1"/>
        <v>238795.87415751003</v>
      </c>
      <c r="R7">
        <f t="shared" si="1"/>
        <v>237020.40860956014</v>
      </c>
      <c r="S7">
        <f t="shared" si="1"/>
        <v>235228.9517321249</v>
      </c>
      <c r="T7">
        <f t="shared" si="1"/>
        <v>233420.82787626804</v>
      </c>
      <c r="U7">
        <f t="shared" si="1"/>
        <v>231595.32278692271</v>
      </c>
      <c r="V7">
        <f t="shared" si="1"/>
        <v>229751.68080551774</v>
      </c>
      <c r="W7">
        <f t="shared" si="1"/>
        <v>227889.10182579816</v>
      </c>
      <c r="X7">
        <f t="shared" si="1"/>
        <v>226006.73797704489</v>
      </c>
      <c r="Y7">
        <f t="shared" si="1"/>
        <v>224103.69000579341</v>
      </c>
      <c r="Z7">
        <f t="shared" si="1"/>
        <v>222179.00332357589</v>
      </c>
      <c r="AA7">
        <f t="shared" si="1"/>
        <v>220231.66368416525</v>
      </c>
      <c r="AB7">
        <f t="shared" si="1"/>
        <v>218260.59244915689</v>
      </c>
      <c r="AC7">
        <f t="shared" si="1"/>
        <v>216264.64139541212</v>
      </c>
      <c r="AD7">
        <f t="shared" si="1"/>
        <v>214242.58701179549</v>
      </c>
      <c r="AE7">
        <f t="shared" si="1"/>
        <v>212193.12422562522</v>
      </c>
    </row>
    <row r="9" spans="1:31" x14ac:dyDescent="0.25">
      <c r="A9" t="s">
        <v>147</v>
      </c>
      <c r="B9" t="s">
        <v>83</v>
      </c>
      <c r="C9">
        <v>390.92859792000002</v>
      </c>
      <c r="D9">
        <v>386.91932356000001</v>
      </c>
      <c r="E9">
        <v>355.75385652566109</v>
      </c>
      <c r="F9">
        <v>309.92799463125499</v>
      </c>
      <c r="G9">
        <v>297.13649478514333</v>
      </c>
      <c r="H9">
        <v>284.32039820942248</v>
      </c>
      <c r="I9">
        <v>271.47673154677557</v>
      </c>
      <c r="J9">
        <v>258.60202207533877</v>
      </c>
      <c r="K9">
        <v>245.69218828113821</v>
      </c>
      <c r="L9">
        <v>241.2178785299694</v>
      </c>
      <c r="M9">
        <v>236.74774317902819</v>
      </c>
      <c r="N9">
        <v>232.281944858175</v>
      </c>
      <c r="O9">
        <v>227.82065475625149</v>
      </c>
      <c r="P9">
        <v>223.3640531916453</v>
      </c>
      <c r="Q9">
        <v>218.91233022911618</v>
      </c>
      <c r="R9">
        <v>214.46568634731594</v>
      </c>
      <c r="S9">
        <v>210.02433316193202</v>
      </c>
      <c r="T9">
        <v>205.5884942099384</v>
      </c>
      <c r="U9">
        <v>201.15840580106337</v>
      </c>
      <c r="V9">
        <v>196.73431794329383</v>
      </c>
      <c r="W9">
        <v>192.31649535003584</v>
      </c>
      <c r="X9">
        <v>187.90521853746415</v>
      </c>
      <c r="Y9">
        <v>183.50078502162239</v>
      </c>
      <c r="Z9">
        <v>179.10351062601924</v>
      </c>
      <c r="AA9">
        <v>174.71373091180257</v>
      </c>
      <c r="AB9">
        <v>170.33180274413155</v>
      </c>
      <c r="AC9">
        <v>165.95810601012255</v>
      </c>
      <c r="AD9">
        <v>161.59304550576113</v>
      </c>
      <c r="AE9">
        <v>157.23705301149212</v>
      </c>
    </row>
    <row r="10" spans="1:31" x14ac:dyDescent="0.25">
      <c r="A10" t="s">
        <v>147</v>
      </c>
      <c r="B10" t="s">
        <v>83</v>
      </c>
      <c r="C10">
        <v>363.00560831999996</v>
      </c>
      <c r="D10">
        <v>359.28270576</v>
      </c>
      <c r="E10">
        <v>346.86121490666903</v>
      </c>
      <c r="F10">
        <v>311.35931967394174</v>
      </c>
      <c r="G10">
        <v>312.34993618268317</v>
      </c>
      <c r="H10">
        <v>313.43525911568241</v>
      </c>
      <c r="I10">
        <v>314.62673698841286</v>
      </c>
      <c r="J10">
        <v>315.93774105288139</v>
      </c>
      <c r="K10">
        <v>317.38398663385573</v>
      </c>
      <c r="L10">
        <v>315.22877081956847</v>
      </c>
      <c r="M10">
        <v>313.05748203439202</v>
      </c>
      <c r="N10">
        <v>310.86949409375643</v>
      </c>
      <c r="O10">
        <v>308.66414785787623</v>
      </c>
      <c r="P10">
        <v>306.44074903486859</v>
      </c>
      <c r="Q10">
        <v>304.19856580574526</v>
      </c>
      <c r="R10">
        <v>301.93682625421673</v>
      </c>
      <c r="S10">
        <v>299.65471558232468</v>
      </c>
      <c r="T10">
        <v>297.35137309078732</v>
      </c>
      <c r="U10">
        <v>295.02588890053846</v>
      </c>
      <c r="V10">
        <v>292.67730038919456</v>
      </c>
      <c r="W10">
        <v>290.30458831311864</v>
      </c>
      <c r="X10">
        <v>287.90667258222277</v>
      </c>
      <c r="Y10">
        <v>285.48240765069221</v>
      </c>
      <c r="Z10">
        <v>283.03057748226229</v>
      </c>
      <c r="AA10">
        <v>280.54989004352262</v>
      </c>
      <c r="AB10">
        <v>278.0389712728113</v>
      </c>
      <c r="AC10">
        <v>275.49635846549313</v>
      </c>
      <c r="AD10">
        <v>272.92049300865665</v>
      </c>
      <c r="AE10">
        <v>270.30971238933148</v>
      </c>
    </row>
    <row r="12" spans="1:31" x14ac:dyDescent="0.25">
      <c r="A12" t="s">
        <v>146</v>
      </c>
      <c r="B12">
        <v>0.78500000000000003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3399"/>
  </sheetPr>
  <dimension ref="A1:G31"/>
  <sheetViews>
    <sheetView workbookViewId="0">
      <selection activeCell="B3" sqref="B3"/>
    </sheetView>
  </sheetViews>
  <sheetFormatPr defaultRowHeight="15" x14ac:dyDescent="0.25"/>
  <cols>
    <col min="1" max="1" width="11.140625" customWidth="1"/>
    <col min="2" max="2" width="21.42578125" customWidth="1"/>
    <col min="4" max="4" width="9.85546875" bestFit="1" customWidth="1"/>
  </cols>
  <sheetData>
    <row r="1" spans="1:7" x14ac:dyDescent="0.25">
      <c r="A1" s="6" t="s">
        <v>0</v>
      </c>
      <c r="B1" s="6" t="s">
        <v>132</v>
      </c>
    </row>
    <row r="2" spans="1:7" x14ac:dyDescent="0.25">
      <c r="A2">
        <v>2021</v>
      </c>
      <c r="B2" s="5">
        <f>'NREL ATB 2024'!F20*1000*About!A51</f>
        <v>272875.18454364559</v>
      </c>
      <c r="E2" s="5"/>
      <c r="G2" s="5"/>
    </row>
    <row r="3" spans="1:7" x14ac:dyDescent="0.25">
      <c r="A3">
        <v>2022</v>
      </c>
      <c r="B3" s="5">
        <f>'NREL ATB 2024'!G20*1000*cpi_2022_to_2012</f>
        <v>306691.70357876847</v>
      </c>
      <c r="E3" s="5"/>
    </row>
    <row r="4" spans="1:7" x14ac:dyDescent="0.25">
      <c r="A4">
        <v>2023</v>
      </c>
      <c r="B4" s="5">
        <f>'NREL ATB 2024'!H20*1000*cpi_2022_to_2012</f>
        <v>303546.34355618269</v>
      </c>
    </row>
    <row r="5" spans="1:7" x14ac:dyDescent="0.25">
      <c r="A5">
        <v>2024</v>
      </c>
      <c r="B5" s="5">
        <v>0</v>
      </c>
    </row>
    <row r="6" spans="1:7" x14ac:dyDescent="0.25">
      <c r="A6">
        <v>2025</v>
      </c>
      <c r="B6" s="5">
        <v>0</v>
      </c>
    </row>
    <row r="7" spans="1:7" x14ac:dyDescent="0.25">
      <c r="A7">
        <v>2026</v>
      </c>
      <c r="B7" s="5">
        <v>0</v>
      </c>
    </row>
    <row r="8" spans="1:7" x14ac:dyDescent="0.25">
      <c r="A8">
        <v>2027</v>
      </c>
      <c r="B8" s="5">
        <v>0</v>
      </c>
    </row>
    <row r="9" spans="1:7" x14ac:dyDescent="0.25">
      <c r="A9">
        <v>2028</v>
      </c>
      <c r="B9" s="5">
        <v>0</v>
      </c>
    </row>
    <row r="10" spans="1:7" x14ac:dyDescent="0.25">
      <c r="A10">
        <v>2029</v>
      </c>
      <c r="B10" s="5">
        <v>0</v>
      </c>
    </row>
    <row r="11" spans="1:7" x14ac:dyDescent="0.25">
      <c r="A11">
        <v>2030</v>
      </c>
      <c r="B11" s="5">
        <v>0</v>
      </c>
    </row>
    <row r="12" spans="1:7" x14ac:dyDescent="0.25">
      <c r="A12">
        <v>2031</v>
      </c>
      <c r="B12" s="5">
        <v>0</v>
      </c>
    </row>
    <row r="13" spans="1:7" x14ac:dyDescent="0.25">
      <c r="A13">
        <v>2032</v>
      </c>
      <c r="B13" s="5">
        <v>0</v>
      </c>
    </row>
    <row r="14" spans="1:7" x14ac:dyDescent="0.25">
      <c r="A14">
        <v>2033</v>
      </c>
      <c r="B14" s="5">
        <v>0</v>
      </c>
    </row>
    <row r="15" spans="1:7" x14ac:dyDescent="0.25">
      <c r="A15">
        <v>2034</v>
      </c>
      <c r="B15" s="5">
        <v>0</v>
      </c>
    </row>
    <row r="16" spans="1:7" x14ac:dyDescent="0.25">
      <c r="A16">
        <v>2035</v>
      </c>
      <c r="B16" s="5">
        <v>0</v>
      </c>
    </row>
    <row r="17" spans="1:2" x14ac:dyDescent="0.25">
      <c r="A17">
        <v>2036</v>
      </c>
      <c r="B17" s="5">
        <v>0</v>
      </c>
    </row>
    <row r="18" spans="1:2" x14ac:dyDescent="0.25">
      <c r="A18">
        <v>2037</v>
      </c>
      <c r="B18" s="5">
        <v>0</v>
      </c>
    </row>
    <row r="19" spans="1:2" x14ac:dyDescent="0.25">
      <c r="A19">
        <v>2038</v>
      </c>
      <c r="B19" s="5">
        <v>0</v>
      </c>
    </row>
    <row r="20" spans="1:2" x14ac:dyDescent="0.25">
      <c r="A20">
        <v>2039</v>
      </c>
      <c r="B20" s="5">
        <v>0</v>
      </c>
    </row>
    <row r="21" spans="1:2" x14ac:dyDescent="0.25">
      <c r="A21">
        <v>2040</v>
      </c>
      <c r="B21" s="5">
        <v>0</v>
      </c>
    </row>
    <row r="22" spans="1:2" x14ac:dyDescent="0.25">
      <c r="A22">
        <v>2041</v>
      </c>
      <c r="B22" s="5">
        <v>0</v>
      </c>
    </row>
    <row r="23" spans="1:2" x14ac:dyDescent="0.25">
      <c r="A23">
        <v>2042</v>
      </c>
      <c r="B23" s="5">
        <v>0</v>
      </c>
    </row>
    <row r="24" spans="1:2" x14ac:dyDescent="0.25">
      <c r="A24">
        <v>2043</v>
      </c>
      <c r="B24" s="5">
        <v>0</v>
      </c>
    </row>
    <row r="25" spans="1:2" x14ac:dyDescent="0.25">
      <c r="A25">
        <v>2044</v>
      </c>
      <c r="B25" s="5">
        <v>0</v>
      </c>
    </row>
    <row r="26" spans="1:2" x14ac:dyDescent="0.25">
      <c r="A26">
        <v>2045</v>
      </c>
      <c r="B26" s="5">
        <v>0</v>
      </c>
    </row>
    <row r="27" spans="1:2" x14ac:dyDescent="0.25">
      <c r="A27">
        <v>2046</v>
      </c>
      <c r="B27" s="5">
        <v>0</v>
      </c>
    </row>
    <row r="28" spans="1:2" x14ac:dyDescent="0.25">
      <c r="A28">
        <v>2047</v>
      </c>
      <c r="B28" s="5">
        <v>0</v>
      </c>
    </row>
    <row r="29" spans="1:2" x14ac:dyDescent="0.25">
      <c r="A29">
        <v>2048</v>
      </c>
      <c r="B29" s="5">
        <v>0</v>
      </c>
    </row>
    <row r="30" spans="1:2" x14ac:dyDescent="0.25">
      <c r="A30">
        <v>2049</v>
      </c>
      <c r="B30" s="5">
        <v>0</v>
      </c>
    </row>
    <row r="31" spans="1:2" x14ac:dyDescent="0.25">
      <c r="A31">
        <v>2050</v>
      </c>
      <c r="B31" s="5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4533-1E2E-4CB1-BEF0-251B882C2D5B}">
  <sheetPr>
    <tabColor rgb="FF003399"/>
  </sheetPr>
  <dimension ref="A1:G31"/>
  <sheetViews>
    <sheetView workbookViewId="0">
      <selection activeCell="B3" sqref="B3:B31"/>
    </sheetView>
  </sheetViews>
  <sheetFormatPr defaultRowHeight="15" x14ac:dyDescent="0.25"/>
  <cols>
    <col min="1" max="1" width="11.140625" customWidth="1"/>
    <col min="2" max="2" width="21.42578125" customWidth="1"/>
    <col min="4" max="4" width="9.85546875" bestFit="1" customWidth="1"/>
  </cols>
  <sheetData>
    <row r="1" spans="1:7" x14ac:dyDescent="0.25">
      <c r="A1" s="6" t="s">
        <v>0</v>
      </c>
      <c r="B1" s="6" t="s">
        <v>13</v>
      </c>
    </row>
    <row r="2" spans="1:7" x14ac:dyDescent="0.25">
      <c r="A2">
        <v>2021</v>
      </c>
      <c r="B2" s="5">
        <f>'NREL ATB 2024'!F26*1000*About!A51</f>
        <v>253384.43615467878</v>
      </c>
      <c r="G2" s="5"/>
    </row>
    <row r="3" spans="1:7" x14ac:dyDescent="0.25">
      <c r="A3">
        <v>2022</v>
      </c>
      <c r="B3" s="5">
        <f>INDEX('NREL ATB 2024'!$G$26:$AI$26,MATCH('BCpUC-power'!A3,'NREL ATB 2024'!$G$24:$AI$24,0))*1000*cpi_2022_to_2012</f>
        <v>284785.53121122846</v>
      </c>
    </row>
    <row r="4" spans="1:7" x14ac:dyDescent="0.25">
      <c r="A4">
        <v>2023</v>
      </c>
      <c r="B4" s="5">
        <f>INDEX('NREL ATB 2024'!$G$26:$AI$26,MATCH('BCpUC-power'!A4,'NREL ATB 2024'!$G$24:$AI$24,0))*1000*cpi_2022_to_2012</f>
        <v>281864.83588615071</v>
      </c>
    </row>
    <row r="5" spans="1:7" x14ac:dyDescent="0.25">
      <c r="A5">
        <v>2024</v>
      </c>
      <c r="B5" s="5">
        <f>INDEX('NREL ATB 2024'!$G$26:$AI$26,MATCH('BCpUC-power'!A5,'NREL ATB 2024'!$G$24:$AI$24,0))*1000*cpi_2022_to_2012</f>
        <v>272119.91517411894</v>
      </c>
    </row>
    <row r="6" spans="1:7" x14ac:dyDescent="0.25">
      <c r="A6">
        <v>2025</v>
      </c>
      <c r="B6" s="5">
        <f>INDEX('NREL ATB 2024'!$G$26:$AI$26,MATCH('BCpUC-power'!A6,'NREL ATB 2024'!$G$24:$AI$24,0))*1000*cpi_2022_to_2012</f>
        <v>244267.93200601047</v>
      </c>
    </row>
    <row r="7" spans="1:7" x14ac:dyDescent="0.25">
      <c r="A7">
        <v>2026</v>
      </c>
      <c r="B7" s="5">
        <f>INDEX('NREL ATB 2024'!$G$26:$AI$26,MATCH('BCpUC-power'!A7,'NREL ATB 2024'!$G$24:$AI$24,0))*1000*cpi_2022_to_2012</f>
        <v>245045.09148289612</v>
      </c>
    </row>
    <row r="8" spans="1:7" x14ac:dyDescent="0.25">
      <c r="A8">
        <v>2027</v>
      </c>
      <c r="B8" s="5">
        <f>INDEX('NREL ATB 2024'!$G$26:$AI$26,MATCH('BCpUC-power'!A8,'NREL ATB 2024'!$G$24:$AI$24,0))*1000*cpi_2022_to_2012</f>
        <v>245896.5501406297</v>
      </c>
    </row>
    <row r="9" spans="1:7" x14ac:dyDescent="0.25">
      <c r="A9">
        <v>2028</v>
      </c>
      <c r="B9" s="5">
        <f>INDEX('NREL ATB 2024'!$G$26:$AI$26,MATCH('BCpUC-power'!A9,'NREL ATB 2024'!$G$24:$AI$24,0))*1000*cpi_2022_to_2012</f>
        <v>246831.28958028281</v>
      </c>
    </row>
    <row r="10" spans="1:7" x14ac:dyDescent="0.25">
      <c r="A10">
        <v>2029</v>
      </c>
      <c r="B10" s="5">
        <f>INDEX('NREL ATB 2024'!$G$26:$AI$26,MATCH('BCpUC-power'!A10,'NREL ATB 2024'!$G$24:$AI$24,0))*1000*cpi_2022_to_2012</f>
        <v>247859.79983015926</v>
      </c>
    </row>
    <row r="11" spans="1:7" x14ac:dyDescent="0.25">
      <c r="A11">
        <v>2030</v>
      </c>
      <c r="B11" s="5">
        <f>INDEX('NREL ATB 2024'!$G$26:$AI$26,MATCH('BCpUC-power'!A11,'NREL ATB 2024'!$G$24:$AI$24,0))*1000*cpi_2022_to_2012</f>
        <v>248994.40989292334</v>
      </c>
    </row>
    <row r="12" spans="1:7" x14ac:dyDescent="0.25">
      <c r="A12">
        <v>2031</v>
      </c>
      <c r="B12" s="5">
        <f>INDEX('NREL ATB 2024'!$G$26:$AI$26,MATCH('BCpUC-power'!A12,'NREL ATB 2024'!$G$24:$AI$24,0))*1000*cpi_2022_to_2012</f>
        <v>247303.59777741029</v>
      </c>
    </row>
    <row r="13" spans="1:7" x14ac:dyDescent="0.25">
      <c r="A13">
        <v>2032</v>
      </c>
      <c r="B13" s="5">
        <f>INDEX('NREL ATB 2024'!$G$26:$AI$26,MATCH('BCpUC-power'!A13,'NREL ATB 2024'!$G$24:$AI$24,0))*1000*cpi_2022_to_2012</f>
        <v>245600.17607833183</v>
      </c>
    </row>
    <row r="14" spans="1:7" x14ac:dyDescent="0.25">
      <c r="A14">
        <v>2033</v>
      </c>
      <c r="B14" s="5">
        <f>INDEX('NREL ATB 2024'!$G$26:$AI$26,MATCH('BCpUC-power'!A14,'NREL ATB 2024'!$G$24:$AI$24,0))*1000*cpi_2022_to_2012</f>
        <v>243883.65354072856</v>
      </c>
    </row>
    <row r="15" spans="1:7" x14ac:dyDescent="0.25">
      <c r="A15">
        <v>2034</v>
      </c>
      <c r="B15" s="5">
        <f>INDEX('NREL ATB 2024'!$G$26:$AI$26,MATCH('BCpUC-power'!A15,'NREL ATB 2024'!$G$24:$AI$24,0))*1000*cpi_2022_to_2012</f>
        <v>242153.5130555816</v>
      </c>
    </row>
    <row r="16" spans="1:7" x14ac:dyDescent="0.25">
      <c r="A16">
        <v>2035</v>
      </c>
      <c r="B16" s="5">
        <f>INDEX('NREL ATB 2024'!$G$26:$AI$26,MATCH('BCpUC-power'!A16,'NREL ATB 2024'!$G$24:$AI$24,0))*1000*cpi_2022_to_2012</f>
        <v>240409.20993631281</v>
      </c>
    </row>
    <row r="17" spans="1:2" x14ac:dyDescent="0.25">
      <c r="A17">
        <v>2036</v>
      </c>
      <c r="B17" s="5">
        <f>INDEX('NREL ATB 2024'!$G$26:$AI$26,MATCH('BCpUC-power'!A17,'NREL ATB 2024'!$G$24:$AI$24,0))*1000*cpi_2022_to_2012</f>
        <v>238650.17005554074</v>
      </c>
    </row>
    <row r="18" spans="1:2" x14ac:dyDescent="0.25">
      <c r="A18">
        <v>2037</v>
      </c>
      <c r="B18" s="5">
        <f>INDEX('NREL ATB 2024'!$G$26:$AI$26,MATCH('BCpUC-power'!A18,'NREL ATB 2024'!$G$24:$AI$24,0))*1000*cpi_2022_to_2012</f>
        <v>236875.78782870833</v>
      </c>
    </row>
    <row r="19" spans="1:2" x14ac:dyDescent="0.25">
      <c r="A19">
        <v>2038</v>
      </c>
      <c r="B19" s="5">
        <f>INDEX('NREL ATB 2024'!$G$26:$AI$26,MATCH('BCpUC-power'!A19,'NREL ATB 2024'!$G$24:$AI$24,0))*1000*cpi_2022_to_2012</f>
        <v>235085.42402968768</v>
      </c>
    </row>
    <row r="20" spans="1:2" x14ac:dyDescent="0.25">
      <c r="A20">
        <v>2039</v>
      </c>
      <c r="B20" s="5">
        <f>INDEX('NREL ATB 2024'!$G$26:$AI$26,MATCH('BCpUC-power'!A20,'NREL ATB 2024'!$G$24:$AI$24,0))*1000*cpi_2022_to_2012</f>
        <v>233278.40342179779</v>
      </c>
    </row>
    <row r="21" spans="1:2" x14ac:dyDescent="0.25">
      <c r="A21">
        <v>2040</v>
      </c>
      <c r="B21" s="5">
        <f>INDEX('NREL ATB 2024'!$G$26:$AI$26,MATCH('BCpUC-power'!A21,'NREL ATB 2024'!$G$24:$AI$24,0))*1000*cpi_2022_to_2012</f>
        <v>231454.01218578266</v>
      </c>
    </row>
    <row r="22" spans="1:2" x14ac:dyDescent="0.25">
      <c r="A22">
        <v>2041</v>
      </c>
      <c r="B22" s="5">
        <f>INDEX('NREL ATB 2024'!$G$26:$AI$26,MATCH('BCpUC-power'!A22,'NREL ATB 2024'!$G$24:$AI$24,0))*1000*cpi_2022_to_2012</f>
        <v>229611.49512414529</v>
      </c>
    </row>
    <row r="23" spans="1:2" x14ac:dyDescent="0.25">
      <c r="A23">
        <v>2042</v>
      </c>
      <c r="B23" s="5">
        <f>INDEX('NREL ATB 2024'!$G$26:$AI$26,MATCH('BCpUC-power'!A23,'NREL ATB 2024'!$G$24:$AI$24,0))*1000*cpi_2022_to_2012</f>
        <v>227750.05261882479</v>
      </c>
    </row>
    <row r="24" spans="1:2" x14ac:dyDescent="0.25">
      <c r="A24">
        <v>2043</v>
      </c>
      <c r="B24" s="5">
        <f>INDEX('NREL ATB 2024'!$G$26:$AI$26,MATCH('BCpUC-power'!A24,'NREL ATB 2024'!$G$24:$AI$24,0))*1000*cpi_2022_to_2012</f>
        <v>225868.83731644039</v>
      </c>
    </row>
    <row r="25" spans="1:2" x14ac:dyDescent="0.25">
      <c r="A25">
        <v>2044</v>
      </c>
      <c r="B25" s="5">
        <f>INDEX('NREL ATB 2024'!$G$26:$AI$26,MATCH('BCpUC-power'!A25,'NREL ATB 2024'!$G$24:$AI$24,0))*1000*cpi_2022_to_2012</f>
        <v>223966.95051221756</v>
      </c>
    </row>
    <row r="26" spans="1:2" x14ac:dyDescent="0.25">
      <c r="A26">
        <v>2045</v>
      </c>
      <c r="B26" s="5">
        <f>INDEX('NREL ATB 2024'!$G$26:$AI$26,MATCH('BCpUC-power'!A26,'NREL ATB 2024'!$G$24:$AI$24,0))*1000*cpi_2022_to_2012</f>
        <v>222043.43820014191</v>
      </c>
    </row>
    <row r="27" spans="1:2" x14ac:dyDescent="0.25">
      <c r="A27">
        <v>2046</v>
      </c>
      <c r="B27" s="5">
        <f>INDEX('NREL ATB 2024'!$G$26:$AI$26,MATCH('BCpUC-power'!A27,'NREL ATB 2024'!$G$24:$AI$24,0))*1000*cpi_2022_to_2012</f>
        <v>220097.2867528405</v>
      </c>
    </row>
    <row r="28" spans="1:2" x14ac:dyDescent="0.25">
      <c r="A28">
        <v>2047</v>
      </c>
      <c r="B28" s="5">
        <f>INDEX('NREL ATB 2024'!$G$26:$AI$26,MATCH('BCpUC-power'!A28,'NREL ATB 2024'!$G$24:$AI$24,0))*1000*cpi_2022_to_2012</f>
        <v>218127.41819005259</v>
      </c>
    </row>
    <row r="29" spans="1:2" x14ac:dyDescent="0.25">
      <c r="A29">
        <v>2048</v>
      </c>
      <c r="B29" s="5">
        <f>INDEX('NREL ATB 2024'!$G$26:$AI$26,MATCH('BCpUC-power'!A29,'NREL ATB 2024'!$G$24:$AI$24,0))*1000*cpi_2022_to_2012</f>
        <v>216132.68498924136</v>
      </c>
    </row>
    <row r="30" spans="1:2" x14ac:dyDescent="0.25">
      <c r="A30">
        <v>2049</v>
      </c>
      <c r="B30" s="5">
        <f>INDEX('NREL ATB 2024'!$G$26:$AI$26,MATCH('BCpUC-power'!A30,'NREL ATB 2024'!$G$24:$AI$24,0))*1000*cpi_2022_to_2012</f>
        <v>214111.864385811</v>
      </c>
    </row>
    <row r="31" spans="1:2" x14ac:dyDescent="0.25">
      <c r="A31">
        <v>2050</v>
      </c>
      <c r="B31" s="5">
        <f>INDEX('NREL ATB 2024'!$G$26:$AI$26,MATCH('BCpUC-power'!A31,'NREL ATB 2024'!$G$24:$AI$24,0))*1000*cpi_2022_to_2012</f>
        <v>212063.65210338513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00C7A-0160-47B2-B089-93F8CBD71882}">
  <sheetPr>
    <tabColor rgb="FF003399"/>
  </sheetPr>
  <dimension ref="A1:AE2"/>
  <sheetViews>
    <sheetView workbookViewId="0">
      <selection activeCell="B3" sqref="B3"/>
    </sheetView>
  </sheetViews>
  <sheetFormatPr defaultRowHeight="15" x14ac:dyDescent="0.25"/>
  <cols>
    <col min="1" max="1" width="19.85546875" customWidth="1"/>
  </cols>
  <sheetData>
    <row r="1" spans="1:31" x14ac:dyDescent="0.25">
      <c r="A1" t="s">
        <v>133</v>
      </c>
      <c r="B1" t="s">
        <v>43</v>
      </c>
    </row>
    <row r="2" spans="1:31" x14ac:dyDescent="0.25">
      <c r="A2" t="s">
        <v>134</v>
      </c>
      <c r="B2" s="36">
        <v>0.2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About</vt:lpstr>
      <vt:lpstr>NREL ATB 2024</vt:lpstr>
      <vt:lpstr>Balance of System (NOT USED)</vt:lpstr>
      <vt:lpstr>Calibration</vt:lpstr>
      <vt:lpstr>BCpUC-energy</vt:lpstr>
      <vt:lpstr>BCpUC-power</vt:lpstr>
      <vt:lpstr>BBoSCaSoFYC</vt:lpstr>
      <vt:lpstr>cpi_2020_to_2012</vt:lpstr>
      <vt:lpstr>cpi_2022_to_2012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2015-05-01T22:00:45Z</dcterms:created>
  <dcterms:modified xsi:type="dcterms:W3CDTF">2024-08-27T21:39:38Z</dcterms:modified>
</cp:coreProperties>
</file>