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elec\EIaE\"/>
    </mc:Choice>
  </mc:AlternateContent>
  <xr:revisionPtr revIDLastSave="0" documentId="8_{EDA1D560-7CA9-4E6B-BAD6-54AE54DCC5F5}" xr6:coauthVersionLast="47" xr6:coauthVersionMax="47" xr10:uidLastSave="{00000000-0000-0000-0000-000000000000}"/>
  <bookViews>
    <workbookView xWindow="10" yWindow="10" windowWidth="13890" windowHeight="10070"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20"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K6" i="34"/>
  <c r="L6" i="34"/>
  <c r="K7" i="34"/>
  <c r="L7" i="34"/>
  <c r="K8" i="34"/>
  <c r="L8" i="34"/>
  <c r="K9" i="34"/>
  <c r="L9" i="34"/>
  <c r="K10" i="34"/>
  <c r="L10" i="34"/>
  <c r="K11" i="34"/>
  <c r="L11" i="34"/>
  <c r="K12" i="34"/>
  <c r="L12" i="34"/>
  <c r="K13" i="34"/>
  <c r="L13" i="34"/>
  <c r="K14" i="34"/>
  <c r="L14" i="34"/>
  <c r="K15" i="34"/>
  <c r="L15" i="34"/>
  <c r="K16" i="34"/>
  <c r="L16" i="34"/>
  <c r="K17" i="34"/>
  <c r="L17" i="34"/>
  <c r="K18" i="34"/>
  <c r="L18" i="34"/>
  <c r="K19" i="34"/>
  <c r="L19" i="34"/>
  <c r="K20" i="34"/>
  <c r="L20" i="34"/>
  <c r="K21" i="34"/>
  <c r="L21" i="34"/>
  <c r="K22" i="34"/>
  <c r="L22" i="34"/>
  <c r="K23" i="34"/>
  <c r="L23" i="34"/>
  <c r="K24" i="34"/>
  <c r="L24" i="34"/>
  <c r="K25" i="34"/>
  <c r="L25" i="34"/>
  <c r="K26" i="34"/>
  <c r="L26" i="34"/>
  <c r="K27" i="34"/>
  <c r="L27" i="34"/>
  <c r="K28" i="34"/>
  <c r="L28" i="34"/>
  <c r="K29" i="34"/>
  <c r="L29" i="34"/>
  <c r="K30" i="34"/>
  <c r="L30" i="34"/>
  <c r="K31" i="34"/>
  <c r="L31" i="34"/>
  <c r="K32" i="34"/>
  <c r="L32" i="34"/>
  <c r="K33" i="34"/>
  <c r="L33" i="34"/>
  <c r="K34" i="34"/>
  <c r="L34" i="34"/>
  <c r="K35" i="34"/>
  <c r="L35" i="34"/>
  <c r="K36" i="34"/>
  <c r="L36" i="34"/>
  <c r="K37" i="34"/>
  <c r="L37" i="34"/>
  <c r="K38" i="34"/>
  <c r="L38" i="34"/>
  <c r="K39" i="34"/>
  <c r="L39" i="34"/>
  <c r="K40" i="34"/>
  <c r="L40" i="34"/>
  <c r="K41" i="34"/>
  <c r="L41" i="34"/>
  <c r="K42" i="34"/>
  <c r="L42" i="34"/>
  <c r="K43" i="34"/>
  <c r="L43" i="34"/>
  <c r="K44" i="34"/>
  <c r="L44" i="34"/>
  <c r="K45" i="34"/>
  <c r="L45" i="34"/>
  <c r="K46" i="34"/>
  <c r="L46" i="34"/>
  <c r="K47" i="34"/>
  <c r="L47" i="34"/>
  <c r="K48" i="34"/>
  <c r="L48" i="34"/>
  <c r="K49" i="34"/>
  <c r="L49" i="34"/>
  <c r="K50" i="34"/>
  <c r="L50" i="34"/>
  <c r="K51" i="34"/>
  <c r="L51" i="34"/>
  <c r="K52" i="34"/>
  <c r="L52" i="34"/>
  <c r="K53" i="34"/>
  <c r="L53" i="34"/>
  <c r="K54" i="34"/>
  <c r="L54" i="34"/>
  <c r="K5" i="34"/>
  <c r="A6" i="34"/>
  <c r="G6" i="34" s="1"/>
  <c r="A7" i="34"/>
  <c r="G7" i="34" s="1"/>
  <c r="A8" i="34"/>
  <c r="F8" i="34" s="1"/>
  <c r="A9" i="34"/>
  <c r="F9" i="34" s="1"/>
  <c r="A10" i="34"/>
  <c r="G10" i="34" s="1"/>
  <c r="A11" i="34"/>
  <c r="G11" i="34" s="1"/>
  <c r="A12" i="34"/>
  <c r="G12" i="34" s="1"/>
  <c r="A13" i="34"/>
  <c r="G13" i="34" s="1"/>
  <c r="A14" i="34"/>
  <c r="G14" i="34" s="1"/>
  <c r="A15" i="34"/>
  <c r="G15" i="34" s="1"/>
  <c r="A16" i="34"/>
  <c r="F16" i="34" s="1"/>
  <c r="A17" i="34"/>
  <c r="F17" i="34" s="1"/>
  <c r="A18" i="34"/>
  <c r="G18" i="34" s="1"/>
  <c r="A19" i="34"/>
  <c r="G19" i="34" s="1"/>
  <c r="A20" i="34"/>
  <c r="G20" i="34" s="1"/>
  <c r="A21" i="34"/>
  <c r="G21" i="34" s="1"/>
  <c r="A22" i="34"/>
  <c r="G22" i="34" s="1"/>
  <c r="A23" i="34"/>
  <c r="G23" i="34" s="1"/>
  <c r="A24" i="34"/>
  <c r="F24" i="34" s="1"/>
  <c r="A25" i="34"/>
  <c r="F25" i="34" s="1"/>
  <c r="A26" i="34"/>
  <c r="G26" i="34" s="1"/>
  <c r="A27" i="34"/>
  <c r="G27" i="34" s="1"/>
  <c r="A28" i="34"/>
  <c r="G28" i="34" s="1"/>
  <c r="A29" i="34"/>
  <c r="G29" i="34" s="1"/>
  <c r="A30" i="34"/>
  <c r="G30" i="34" s="1"/>
  <c r="A31" i="34"/>
  <c r="G31" i="34" s="1"/>
  <c r="A32" i="34"/>
  <c r="F32" i="34" s="1"/>
  <c r="A33" i="34"/>
  <c r="F33" i="34" s="1"/>
  <c r="A34" i="34"/>
  <c r="G34" i="34" s="1"/>
  <c r="A35" i="34"/>
  <c r="G35" i="34" s="1"/>
  <c r="A36" i="34"/>
  <c r="G36" i="34" s="1"/>
  <c r="A37" i="34"/>
  <c r="G37" i="34" s="1"/>
  <c r="A38" i="34"/>
  <c r="G38" i="34" s="1"/>
  <c r="A39" i="34"/>
  <c r="G39" i="34" s="1"/>
  <c r="A40" i="34"/>
  <c r="F40" i="34" s="1"/>
  <c r="A41" i="34"/>
  <c r="F41" i="34" s="1"/>
  <c r="A42" i="34"/>
  <c r="G42" i="34" s="1"/>
  <c r="A43" i="34"/>
  <c r="G43" i="34" s="1"/>
  <c r="A44" i="34"/>
  <c r="G44" i="34" s="1"/>
  <c r="A45" i="34"/>
  <c r="G45" i="34" s="1"/>
  <c r="A46" i="34"/>
  <c r="G46" i="34" s="1"/>
  <c r="A47" i="34"/>
  <c r="G47" i="34" s="1"/>
  <c r="A48" i="34"/>
  <c r="F48" i="34" s="1"/>
  <c r="A49" i="34"/>
  <c r="F49" i="34" s="1"/>
  <c r="A50" i="34"/>
  <c r="G50" i="34" s="1"/>
  <c r="A51" i="34"/>
  <c r="G51" i="34" s="1"/>
  <c r="A52" i="34"/>
  <c r="G52" i="34" s="1"/>
  <c r="A53" i="34"/>
  <c r="G53" i="34" s="1"/>
  <c r="A54" i="34"/>
  <c r="G54" i="34" s="1"/>
  <c r="A5" i="34"/>
  <c r="G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E14" i="34" s="1"/>
  <c r="D15" i="34"/>
  <c r="D16" i="34"/>
  <c r="D17" i="34"/>
  <c r="D18" i="34"/>
  <c r="D19" i="34"/>
  <c r="E19" i="34" s="1"/>
  <c r="D20" i="34"/>
  <c r="D21" i="34"/>
  <c r="D22" i="34"/>
  <c r="E22" i="34" s="1"/>
  <c r="D23" i="34"/>
  <c r="D24" i="34"/>
  <c r="D25" i="34"/>
  <c r="D26" i="34"/>
  <c r="D27" i="34"/>
  <c r="E27" i="34" s="1"/>
  <c r="D28" i="34"/>
  <c r="D29" i="34"/>
  <c r="D30" i="34"/>
  <c r="E30" i="34" s="1"/>
  <c r="D31" i="34"/>
  <c r="D32" i="34"/>
  <c r="D33" i="34"/>
  <c r="D34" i="34"/>
  <c r="D35" i="34"/>
  <c r="E35" i="34" s="1"/>
  <c r="D36" i="34"/>
  <c r="D37" i="34"/>
  <c r="D38" i="34"/>
  <c r="E38" i="34" s="1"/>
  <c r="D39" i="34"/>
  <c r="D40" i="34"/>
  <c r="D41" i="34"/>
  <c r="D42" i="34"/>
  <c r="D43" i="34"/>
  <c r="E43" i="34" s="1"/>
  <c r="D44" i="34"/>
  <c r="D45" i="34"/>
  <c r="D46" i="34"/>
  <c r="E46" i="34" s="1"/>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1" i="34" l="1"/>
  <c r="E33" i="34"/>
  <c r="E25" i="34"/>
  <c r="E17" i="34"/>
  <c r="E9" i="34"/>
  <c r="E50" i="34"/>
  <c r="E5" i="34"/>
  <c r="E6" i="34"/>
  <c r="F5" i="34"/>
  <c r="H5" i="34" s="1"/>
  <c r="F47" i="34"/>
  <c r="F39" i="34"/>
  <c r="F31" i="34"/>
  <c r="F23" i="34"/>
  <c r="H23" i="34" s="1"/>
  <c r="F15" i="34"/>
  <c r="F7" i="34"/>
  <c r="G49" i="34"/>
  <c r="G41" i="34"/>
  <c r="G33" i="34"/>
  <c r="G25" i="34"/>
  <c r="G17" i="34"/>
  <c r="G9" i="34"/>
  <c r="H9" i="34" s="1"/>
  <c r="I9" i="34" s="1"/>
  <c r="F54" i="34"/>
  <c r="F46" i="34"/>
  <c r="F38" i="34"/>
  <c r="F30" i="34"/>
  <c r="F22" i="34"/>
  <c r="H22" i="34" s="1"/>
  <c r="I22" i="34" s="1"/>
  <c r="F14" i="34"/>
  <c r="F6" i="34"/>
  <c r="G48" i="34"/>
  <c r="G40" i="34"/>
  <c r="G32" i="34"/>
  <c r="G24" i="34"/>
  <c r="G16" i="34"/>
  <c r="G8" i="34"/>
  <c r="F53" i="34"/>
  <c r="F45" i="34"/>
  <c r="F37" i="34"/>
  <c r="F29" i="34"/>
  <c r="F21" i="34"/>
  <c r="F13" i="34"/>
  <c r="F52" i="34"/>
  <c r="F44" i="34"/>
  <c r="H44" i="34" s="1"/>
  <c r="I44" i="34" s="1"/>
  <c r="F36" i="34"/>
  <c r="F28" i="34"/>
  <c r="F20" i="34"/>
  <c r="F12" i="34"/>
  <c r="H12" i="34" s="1"/>
  <c r="F51" i="34"/>
  <c r="F43" i="34"/>
  <c r="F35" i="34"/>
  <c r="F27" i="34"/>
  <c r="H27" i="34" s="1"/>
  <c r="I27" i="34" s="1"/>
  <c r="F19" i="34"/>
  <c r="F11" i="34"/>
  <c r="F50" i="34"/>
  <c r="H50" i="34" s="1"/>
  <c r="F42" i="34"/>
  <c r="F34" i="34"/>
  <c r="H34" i="34" s="1"/>
  <c r="F26" i="34"/>
  <c r="F18" i="34"/>
  <c r="H18" i="34" s="1"/>
  <c r="I18" i="34" s="1"/>
  <c r="F10" i="34"/>
  <c r="H10" i="34" s="1"/>
  <c r="I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16" i="34"/>
  <c r="H47" i="34"/>
  <c r="H39" i="34"/>
  <c r="H46" i="34"/>
  <c r="I46" i="34" s="1"/>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C5" i="28" s="1"/>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I50" i="34" l="1"/>
  <c r="I28" i="34"/>
  <c r="I39" i="34"/>
  <c r="I36" i="34"/>
  <c r="I47" i="34"/>
  <c r="I12" i="34"/>
  <c r="I16" i="34"/>
  <c r="I34" i="34"/>
  <c r="I5"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B5" i="28" l="1"/>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G15" i="26" s="1"/>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G14" i="26" l="1"/>
  <c r="P14" i="26"/>
  <c r="AC14" i="26"/>
  <c r="E14" i="26"/>
  <c r="W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26" i="28"/>
  <c r="I18" i="3" s="1"/>
  <c r="I30" i="28"/>
  <c r="I22" i="3" s="1"/>
  <c r="I23" i="28"/>
  <c r="I15" i="3" s="1"/>
  <c r="I28" i="28"/>
  <c r="I20"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G1424" i="22" s="1"/>
  <c r="E3" i="23"/>
  <c r="E42" i="23"/>
  <c r="E14" i="23"/>
  <c r="E11" i="23"/>
  <c r="E45" i="23"/>
  <c r="E44" i="23"/>
  <c r="E34" i="23"/>
  <c r="L1156" i="22" s="1"/>
  <c r="E37" i="23"/>
  <c r="N1206" i="22" s="1"/>
  <c r="E39" i="23"/>
  <c r="E30" i="23"/>
  <c r="E36" i="23"/>
  <c r="E17" i="23"/>
  <c r="E19" i="23"/>
  <c r="E38" i="23"/>
  <c r="E53" i="23"/>
  <c r="Q1443" i="22" s="1"/>
  <c r="E46" i="23"/>
  <c r="O1341" i="22" s="1"/>
  <c r="E32" i="23"/>
  <c r="E15" i="23"/>
  <c r="E33" i="23"/>
  <c r="E35" i="23"/>
  <c r="E25" i="23"/>
  <c r="E41" i="23"/>
  <c r="E50" i="23"/>
  <c r="M1403" i="22" s="1"/>
  <c r="E20" i="23"/>
  <c r="K950" i="22" s="1"/>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198" i="22"/>
  <c r="K1206"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M1332" i="22"/>
  <c r="P1334" i="22"/>
  <c r="I1341"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O949" i="22"/>
  <c r="J945" i="22"/>
  <c r="R940" i="22"/>
  <c r="Q951" i="22"/>
  <c r="Q946" i="22"/>
  <c r="Q941"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L942" i="22" l="1"/>
  <c r="L952" i="22"/>
  <c r="R945" i="22"/>
  <c r="Q1330" i="22"/>
  <c r="O1339" i="22"/>
  <c r="G1338" i="22"/>
  <c r="I1197" i="22"/>
  <c r="L1205" i="22"/>
  <c r="L947" i="22"/>
  <c r="M941" i="22"/>
  <c r="J950" i="22"/>
  <c r="P946" i="22"/>
  <c r="P951" i="22"/>
  <c r="L941" i="22"/>
  <c r="Q945" i="22"/>
  <c r="I950" i="22"/>
  <c r="R939" i="22"/>
  <c r="P1335" i="22"/>
  <c r="R1329" i="22"/>
  <c r="N1343" i="22"/>
  <c r="K1203" i="22"/>
  <c r="R1196" i="22"/>
  <c r="K947" i="22"/>
  <c r="G942" i="22"/>
  <c r="L946" i="22"/>
  <c r="M940" i="22"/>
  <c r="L1336" i="22"/>
  <c r="O1340" i="22"/>
  <c r="Q1334" i="22"/>
  <c r="L1195" i="22"/>
  <c r="G1203" i="22"/>
  <c r="K952" i="22"/>
  <c r="Q950" i="22"/>
  <c r="O951" i="22"/>
  <c r="F942" i="22"/>
  <c r="K946" i="22"/>
  <c r="P950" i="22"/>
  <c r="Q939" i="22"/>
  <c r="Q944" i="22"/>
  <c r="G1329" i="22"/>
  <c r="K1330" i="22"/>
  <c r="P1339" i="22"/>
  <c r="N1194" i="22"/>
  <c r="N1201" i="22"/>
  <c r="P1195" i="22"/>
  <c r="J952" i="22"/>
  <c r="N942" i="22"/>
  <c r="F947" i="22"/>
  <c r="K951" i="22"/>
  <c r="L940" i="22"/>
  <c r="L945" i="22"/>
  <c r="I1335" i="22"/>
  <c r="J1335" i="22"/>
  <c r="N1330" i="22"/>
  <c r="F1202" i="22"/>
  <c r="P1207" i="22"/>
  <c r="R1201" i="22"/>
  <c r="M1420" i="22"/>
  <c r="R946" i="22"/>
  <c r="J951" i="22"/>
  <c r="P944" i="22"/>
  <c r="K1331" i="22"/>
  <c r="I1340" i="22"/>
  <c r="H1336" i="22"/>
  <c r="H1208" i="22"/>
  <c r="L1200" i="22"/>
  <c r="G1208" i="22"/>
  <c r="N1430" i="22"/>
  <c r="R941" i="22"/>
  <c r="K940" i="22"/>
  <c r="P949" i="22"/>
  <c r="N940" i="22"/>
  <c r="M942" i="22"/>
  <c r="M947" i="22"/>
  <c r="R951" i="22"/>
  <c r="F941" i="22"/>
  <c r="K945" i="22"/>
  <c r="J1336" i="22"/>
  <c r="Q1329" i="22"/>
  <c r="F1199"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B62" i="23" s="1"/>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C64" i="23" s="1"/>
  <c r="I820" i="22"/>
  <c r="N830" i="22"/>
  <c r="O825" i="22"/>
  <c r="P820" i="22"/>
  <c r="M830" i="22"/>
  <c r="N825" i="22"/>
  <c r="O820" i="22"/>
  <c r="L830" i="22"/>
  <c r="G73" i="23" s="1"/>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K65" i="23" s="1"/>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D66" i="23" s="1"/>
  <c r="H736" i="22"/>
  <c r="G741" i="22"/>
  <c r="K740" i="22"/>
  <c r="H733" i="22"/>
  <c r="G738" i="22"/>
  <c r="F743" i="22"/>
  <c r="H730" i="22"/>
  <c r="G735" i="22"/>
  <c r="B64" i="23" s="1"/>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72" i="23"/>
  <c r="H73" i="23"/>
  <c r="AM10" i="26"/>
  <c r="AL14" i="26"/>
  <c r="AL15" i="26"/>
  <c r="AM11" i="26"/>
  <c r="AF93" i="23"/>
  <c r="AG87" i="23"/>
  <c r="AG93" i="23" s="1"/>
  <c r="AF101" i="23"/>
  <c r="AG88" i="23"/>
  <c r="AG101" i="23" s="1"/>
  <c r="AF96" i="23"/>
  <c r="AG82" i="23"/>
  <c r="AG96" i="23" s="1"/>
  <c r="AF100" i="23"/>
  <c r="AF99" i="23"/>
  <c r="AG83" i="23"/>
  <c r="AF92" i="23"/>
  <c r="AG86" i="23"/>
  <c r="AG92" i="23" s="1"/>
  <c r="B61" i="23" l="1"/>
  <c r="H62" i="23"/>
  <c r="C73" i="23"/>
  <c r="I62" i="23"/>
  <c r="M68" i="23"/>
  <c r="M67" i="23"/>
  <c r="D62" i="23"/>
  <c r="G61" i="23"/>
  <c r="H60" i="23"/>
  <c r="C66" i="23"/>
  <c r="L70" i="23"/>
  <c r="B73" i="23"/>
  <c r="G70" i="23"/>
  <c r="L60" i="23"/>
  <c r="F68" i="23"/>
  <c r="M70" i="23"/>
  <c r="G60" i="23"/>
  <c r="E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<sst xmlns="http://schemas.openxmlformats.org/spreadsheetml/2006/main" count="15052" uniqueCount="1062">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</sst>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9">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N1" sqref="N1"/>
    </sheetView>
  </sheetViews>
  <sheetFormatPr defaultRowHeight="14.75"/>
  <cols>
    <col min="2" max="2" width="70.1328125" customWidth="1"/>
    <col min="3" max="3" width="10.7265625" bestFit="1" customWidth="1"/>
    <col min="13" max="14" width="8.7265625" style="163"/>
  </cols>
  <sheetData>
    <row r="1" spans="1:13">
      <c r="A1" s="1" t="s">
        <v>0</v>
      </c>
      <c r="B1" s="85" t="s">
        <v>505</v>
      </c>
      <c r="C1" s="86">
        <v>45310</v>
      </c>
      <c r="D1" s="87"/>
      <c r="E1" s="87"/>
      <c r="F1" s="87"/>
      <c r="G1" s="87"/>
      <c r="H1" s="87"/>
      <c r="I1" s="87"/>
      <c r="J1" s="87"/>
      <c r="K1" s="85" t="s">
        <v>534</v>
      </c>
      <c r="L1" s="85" t="s">
        <v>536</v>
      </c>
      <c r="M1" s="163" t="s">
        <v>1054</v>
      </c>
    </row>
    <row r="2" spans="1:13">
      <c r="A2" s="1" t="s">
        <v>1</v>
      </c>
      <c r="B2" s="87" t="str">
        <f>LOOKUP(B1,K1:L50,L1:L50)</f>
        <v>OK</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2019</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2"/>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3"/>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00" spans="2:34"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6" t="s">
        <v>409</v>
      </c>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8" t="s">
        <v>182</v>
      </c>
      <c r="C112" s="199">
        <v>12.999203</v>
      </c>
      <c r="D112" s="199">
        <v>13.756338</v>
      </c>
      <c r="E112" s="199">
        <v>14.272468</v>
      </c>
      <c r="F112" s="199">
        <v>13.87274</v>
      </c>
      <c r="G112" s="199">
        <v>13.379066999999999</v>
      </c>
      <c r="H112" s="199">
        <v>13.404615</v>
      </c>
      <c r="I112" s="199">
        <v>13.498896999999999</v>
      </c>
      <c r="J112" s="199">
        <v>13.628196000000001</v>
      </c>
      <c r="K112" s="199">
        <v>13.736962</v>
      </c>
      <c r="L112" s="199">
        <v>13.932218000000001</v>
      </c>
      <c r="M112" s="199">
        <v>14.950908999999999</v>
      </c>
      <c r="N112" s="199">
        <v>15.044097000000001</v>
      </c>
      <c r="O112" s="199">
        <v>15.321702</v>
      </c>
      <c r="P112" s="199">
        <v>15.516894000000001</v>
      </c>
      <c r="Q112" s="199">
        <v>15.691060999999999</v>
      </c>
      <c r="R112" s="199">
        <v>15.773815000000001</v>
      </c>
      <c r="S112" s="199">
        <v>15.950137</v>
      </c>
      <c r="T112" s="199">
        <v>16.117809000000001</v>
      </c>
      <c r="U112" s="199">
        <v>16.291615</v>
      </c>
      <c r="V112" s="199">
        <v>16.466549000000001</v>
      </c>
      <c r="W112" s="199">
        <v>16.700437999999998</v>
      </c>
      <c r="X112" s="199">
        <v>16.943705000000001</v>
      </c>
      <c r="Y112" s="199">
        <v>17.277073000000001</v>
      </c>
      <c r="Z112" s="199">
        <v>17.574244</v>
      </c>
      <c r="AA112" s="199">
        <v>17.982026999999999</v>
      </c>
      <c r="AB112" s="199">
        <v>18.336407000000001</v>
      </c>
      <c r="AC112" s="199">
        <v>18.741672999999999</v>
      </c>
      <c r="AD112" s="199">
        <v>19.208071</v>
      </c>
      <c r="AE112" s="199">
        <v>19.600466000000001</v>
      </c>
      <c r="AF112" s="199">
        <v>20.057380999999999</v>
      </c>
      <c r="AG112" s="199">
        <v>20.632099</v>
      </c>
      <c r="AH112" s="20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01" t="s">
        <v>306</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3" t="s">
        <v>609</v>
      </c>
      <c r="B3" s="204"/>
      <c r="C3" s="204"/>
      <c r="D3" s="20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OK</v>
      </c>
      <c r="C6" s="91">
        <f t="shared" ref="C6:AE6" si="1">SUMIFS(C$20:C$119,$B$20:$B$119,$B$6,$A$20:$A$119,$A$6)</f>
        <v>537952</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OK</v>
      </c>
      <c r="C7" s="91">
        <f t="shared" ref="C7:AE7" si="3">SUMIFS(C$20:C$119,$B$20:$B$119,$B$7,$A$20:$A$119,$A$7)</f>
        <v>0</v>
      </c>
      <c r="D7" s="91">
        <f t="shared" si="3"/>
        <v>4963868</v>
      </c>
      <c r="E7" s="91">
        <f t="shared" si="3"/>
        <v>6943157</v>
      </c>
      <c r="F7" s="91">
        <f t="shared" si="3"/>
        <v>7493656</v>
      </c>
      <c r="G7" s="91">
        <f t="shared" si="3"/>
        <v>3913335</v>
      </c>
      <c r="H7" s="91">
        <f t="shared" si="3"/>
        <v>6074237</v>
      </c>
      <c r="I7" s="91">
        <f t="shared" si="3"/>
        <v>3220956</v>
      </c>
      <c r="J7" s="91">
        <f t="shared" si="3"/>
        <v>3041059</v>
      </c>
      <c r="K7" s="91">
        <f t="shared" si="3"/>
        <v>2730208</v>
      </c>
      <c r="L7" s="91">
        <f t="shared" si="3"/>
        <v>2316335</v>
      </c>
      <c r="M7" s="91">
        <f t="shared" si="3"/>
        <v>4050</v>
      </c>
      <c r="N7" s="91">
        <f t="shared" si="3"/>
        <v>282207</v>
      </c>
      <c r="O7" s="91">
        <f t="shared" si="3"/>
        <v>4101134</v>
      </c>
      <c r="P7" s="91">
        <f t="shared" si="3"/>
        <v>4479535</v>
      </c>
      <c r="Q7" s="91">
        <f t="shared" si="3"/>
        <v>3537430</v>
      </c>
      <c r="R7" s="91">
        <f t="shared" si="3"/>
        <v>8747950</v>
      </c>
      <c r="S7" s="91">
        <f t="shared" si="3"/>
        <v>9522846</v>
      </c>
      <c r="T7" s="91">
        <f t="shared" si="3"/>
        <v>11852128</v>
      </c>
      <c r="U7" s="91">
        <f t="shared" si="3"/>
        <v>14384521</v>
      </c>
      <c r="V7" s="91">
        <f t="shared" si="3"/>
        <v>15623353</v>
      </c>
      <c r="W7" s="91">
        <f t="shared" si="3"/>
        <v>9245872</v>
      </c>
      <c r="X7" s="91">
        <f t="shared" si="3"/>
        <v>9813779</v>
      </c>
      <c r="Y7" s="91">
        <f t="shared" si="3"/>
        <v>13438509</v>
      </c>
      <c r="Z7" s="91">
        <f t="shared" si="3"/>
        <v>8388375</v>
      </c>
      <c r="AA7" s="91">
        <f t="shared" si="3"/>
        <v>3323221</v>
      </c>
      <c r="AB7" s="91">
        <f t="shared" si="3"/>
        <v>9517361</v>
      </c>
      <c r="AC7" s="91">
        <f t="shared" si="3"/>
        <v>11970421</v>
      </c>
      <c r="AD7" s="91">
        <f t="shared" si="3"/>
        <v>8294365</v>
      </c>
      <c r="AE7" s="91">
        <f t="shared" si="3"/>
        <v>16672891</v>
      </c>
      <c r="AF7" s="119">
        <f>AVERAGE(U7:AE7)</f>
        <v>10970242.545454545</v>
      </c>
      <c r="AG7" s="119">
        <f t="shared" si="2"/>
        <v>10970242.545454545</v>
      </c>
      <c r="AH7" s="119">
        <f t="shared" si="2"/>
        <v>10970242.545454545</v>
      </c>
      <c r="AI7" s="119">
        <f t="shared" si="2"/>
        <v>10970242.545454545</v>
      </c>
      <c r="AJ7" s="119">
        <f t="shared" si="2"/>
        <v>10970242.545454545</v>
      </c>
      <c r="AK7" s="119">
        <f t="shared" si="2"/>
        <v>10970242.545454545</v>
      </c>
      <c r="AL7" s="119">
        <f t="shared" si="2"/>
        <v>10970242.545454545</v>
      </c>
      <c r="AM7" s="119">
        <f t="shared" si="2"/>
        <v>10970242.545454545</v>
      </c>
      <c r="AN7" s="119">
        <f t="shared" si="2"/>
        <v>10970242.545454545</v>
      </c>
      <c r="AO7" s="119">
        <f t="shared" si="2"/>
        <v>10970242.545454545</v>
      </c>
      <c r="AP7" s="119">
        <f t="shared" si="2"/>
        <v>10970242.545454545</v>
      </c>
      <c r="AQ7" s="119">
        <f t="shared" si="2"/>
        <v>10970242.545454545</v>
      </c>
      <c r="AR7" s="119">
        <f t="shared" si="2"/>
        <v>10970242.545454545</v>
      </c>
      <c r="AS7" s="119">
        <f t="shared" si="2"/>
        <v>10970242.545454545</v>
      </c>
      <c r="AT7" s="119">
        <f t="shared" si="2"/>
        <v>10970242.545454545</v>
      </c>
      <c r="AU7" s="119">
        <f t="shared" si="2"/>
        <v>10970242.545454545</v>
      </c>
      <c r="AV7" s="119">
        <f t="shared" si="2"/>
        <v>10970242.545454545</v>
      </c>
      <c r="AW7" s="119">
        <f t="shared" si="2"/>
        <v>10970242.545454545</v>
      </c>
      <c r="AX7" s="119">
        <f t="shared" si="2"/>
        <v>10970242.545454545</v>
      </c>
      <c r="AY7" s="119">
        <f t="shared" si="2"/>
        <v>10970242.545454545</v>
      </c>
      <c r="AZ7" s="119">
        <f t="shared" si="2"/>
        <v>10970242.545454545</v>
      </c>
      <c r="BA7" s="119">
        <f t="shared" si="2"/>
        <v>10970242.545454545</v>
      </c>
      <c r="BB7" s="119">
        <f t="shared" si="2"/>
        <v>10970242.545454545</v>
      </c>
      <c r="BC7" s="119">
        <f t="shared" si="2"/>
        <v>10970242.545454545</v>
      </c>
      <c r="BD7" s="119">
        <f t="shared" si="2"/>
        <v>10970242.545454545</v>
      </c>
      <c r="BE7" s="119">
        <f t="shared" si="2"/>
        <v>10970242.545454545</v>
      </c>
      <c r="BF7" s="119">
        <f t="shared" si="2"/>
        <v>10970242.545454545</v>
      </c>
      <c r="BG7" s="119">
        <f t="shared" si="2"/>
        <v>10970242.545454545</v>
      </c>
      <c r="BH7" s="119">
        <f t="shared" si="2"/>
        <v>10970242.545454545</v>
      </c>
      <c r="BI7" s="119">
        <f t="shared" si="2"/>
        <v>10970242.545454545</v>
      </c>
      <c r="BJ7" s="119">
        <f t="shared" si="2"/>
        <v>10970242.545454545</v>
      </c>
      <c r="BK7" s="119">
        <f t="shared" si="2"/>
        <v>10970242.545454545</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OK</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OK</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450</v>
      </c>
      <c r="R11" s="91">
        <f t="shared" si="7"/>
        <v>342</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OK</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OK</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450</v>
      </c>
      <c r="R15" s="91">
        <f t="shared" si="10"/>
        <v>342</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0.27930709405892451</v>
      </c>
      <c r="G745" s="107">
        <f>G19/SUMIFS(G$3:G$722,$B$3:$B$722,$B745)*SUMIFS(Calculations!$E$3:$E$53,Calculations!$A$3:$A$53,$B745)</f>
        <v>0.28229644752610594</v>
      </c>
      <c r="H745" s="107">
        <f>H19/SUMIFS(H$3:H$722,$B$3:$B$722,$B745)*SUMIFS(Calculations!$E$3:$E$53,Calculations!$A$3:$A$53,$B745)</f>
        <v>0.28558257928707115</v>
      </c>
      <c r="I745" s="107">
        <f>I19/SUMIFS(I$3:I$722,$B$3:$B$722,$B745)*SUMIFS(Calculations!$E$3:$E$53,Calculations!$A$3:$A$53,$B745)</f>
        <v>0.28712554447924427</v>
      </c>
      <c r="J745" s="107">
        <f>J19/SUMIFS(J$3:J$722,$B$3:$B$722,$B745)*SUMIFS(Calculations!$E$3:$E$53,Calculations!$A$3:$A$53,$B745)</f>
        <v>0.2887496567468269</v>
      </c>
      <c r="K745" s="107">
        <f>K19/SUMIFS(K$3:K$722,$B$3:$B$722,$B745)*SUMIFS(Calculations!$E$3:$E$53,Calculations!$A$3:$A$53,$B745)</f>
        <v>0.31697879143314261</v>
      </c>
      <c r="L745" s="107">
        <f>L19/SUMIFS(L$3:L$722,$B$3:$B$722,$B745)*SUMIFS(Calculations!$E$3:$E$53,Calculations!$A$3:$A$53,$B745)</f>
        <v>0.34910985780991105</v>
      </c>
      <c r="M745" s="107">
        <f>M19/SUMIFS(M$3:M$722,$B$3:$B$722,$B745)*SUMIFS(Calculations!$E$3:$E$53,Calculations!$A$3:$A$53,$B745)</f>
        <v>0.30646058414250804</v>
      </c>
      <c r="N745" s="107">
        <f>N19/SUMIFS(N$3:N$722,$B$3:$B$722,$B745)*SUMIFS(Calculations!$E$3:$E$53,Calculations!$A$3:$A$53,$B745)</f>
        <v>0.27054195409646303</v>
      </c>
      <c r="O745" s="107">
        <f>O19/SUMIFS(O$3:O$722,$B$3:$B$722,$B745)*SUMIFS(Calculations!$E$3:$E$53,Calculations!$A$3:$A$53,$B745)</f>
        <v>0.26327823799204036</v>
      </c>
      <c r="P745" s="107">
        <f>P19/SUMIFS(P$3:P$722,$B$3:$B$722,$B745)*SUMIFS(Calculations!$E$3:$E$53,Calculations!$A$3:$A$53,$B745)</f>
        <v>0.25602137603881636</v>
      </c>
      <c r="Q745" s="107">
        <f>Q19/SUMIFS(Q$3:Q$722,$B$3:$B$722,$B745)*SUMIFS(Calculations!$E$3:$E$53,Calculations!$A$3:$A$53,$B745)</f>
        <v>0.25763549989814699</v>
      </c>
      <c r="R745" s="107">
        <f>R19/SUMIFS(R$3:R$722,$B$3:$B$722,$B745)*SUMIFS(Calculations!$E$3:$E$53,Calculations!$A$3:$A$53,$B745)</f>
        <v>0.25926944207413349</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4.34319680907519E-2</v>
      </c>
      <c r="G748" s="107">
        <f>G22/SUMIFS(G$3:G$722,$B$3:$B$722,$B748)*SUMIFS(Calculations!$E$3:$E$53,Calculations!$A$3:$A$53,$B748)</f>
        <v>4.5521543177819243E-2</v>
      </c>
      <c r="H748" s="107">
        <f>H22/SUMIFS(H$3:H$722,$B$3:$B$722,$B748)*SUMIFS(Calculations!$E$3:$E$53,Calculations!$A$3:$A$53,$B748)</f>
        <v>4.781856798131566E-2</v>
      </c>
      <c r="I748" s="107">
        <f>I22/SUMIFS(I$3:I$722,$B$3:$B$722,$B748)*SUMIFS(Calculations!$E$3:$E$53,Calculations!$A$3:$A$53,$B748)</f>
        <v>4.9028031055372498E-2</v>
      </c>
      <c r="J748" s="107">
        <f>J22/SUMIFS(J$3:J$722,$B$3:$B$722,$B748)*SUMIFS(Calculations!$E$3:$E$53,Calculations!$A$3:$A$53,$B748)</f>
        <v>5.0301101780316944E-2</v>
      </c>
      <c r="K748" s="107">
        <f>K22/SUMIFS(K$3:K$722,$B$3:$B$722,$B748)*SUMIFS(Calculations!$E$3:$E$53,Calculations!$A$3:$A$53,$B748)</f>
        <v>5.3559516476241333E-2</v>
      </c>
      <c r="L748" s="107">
        <f>L22/SUMIFS(L$3:L$722,$B$3:$B$722,$B748)*SUMIFS(Calculations!$E$3:$E$53,Calculations!$A$3:$A$53,$B748)</f>
        <v>5.7268320874292407E-2</v>
      </c>
      <c r="M748" s="107">
        <f>M22/SUMIFS(M$3:M$722,$B$3:$B$722,$B748)*SUMIFS(Calculations!$E$3:$E$53,Calculations!$A$3:$A$53,$B748)</f>
        <v>5.2386257156176591E-2</v>
      </c>
      <c r="N748" s="107">
        <f>N22/SUMIFS(N$3:N$722,$B$3:$B$722,$B748)*SUMIFS(Calculations!$E$3:$E$53,Calculations!$A$3:$A$53,$B748)</f>
        <v>4.8274650428246607E-2</v>
      </c>
      <c r="O748" s="107">
        <f>O22/SUMIFS(O$3:O$722,$B$3:$B$722,$B748)*SUMIFS(Calculations!$E$3:$E$53,Calculations!$A$3:$A$53,$B748)</f>
        <v>4.8251863335901556E-2</v>
      </c>
      <c r="P748" s="107">
        <f>P22/SUMIFS(P$3:P$722,$B$3:$B$722,$B748)*SUMIFS(Calculations!$E$3:$E$53,Calculations!$A$3:$A$53,$B748)</f>
        <v>4.8229097745797776E-2</v>
      </c>
      <c r="Q748" s="107">
        <f>Q22/SUMIFS(Q$3:Q$722,$B$3:$B$722,$B748)*SUMIFS(Calculations!$E$3:$E$53,Calculations!$A$3:$A$53,$B748)</f>
        <v>4.8542268609619896E-2</v>
      </c>
      <c r="R748" s="107">
        <f>R22/SUMIFS(R$3:R$722,$B$3:$B$722,$B748)*SUMIFS(Calculations!$E$3:$E$53,Calculations!$A$3:$A$53,$B748)</f>
        <v>4.885928460546874E-2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0.38168125835783817</v>
      </c>
      <c r="G751" s="107">
        <f>G25/SUMIFS(G$3:G$722,$B$3:$B$722,$B751)*SUMIFS(Calculations!$E$3:$E$53,Calculations!$A$3:$A$53,$B751)</f>
        <v>0.36585101421814104</v>
      </c>
      <c r="H751" s="107">
        <f>H25/SUMIFS(H$3:H$722,$B$3:$B$722,$B751)*SUMIFS(Calculations!$E$3:$E$53,Calculations!$A$3:$A$53,$B751)</f>
        <v>0.34844916842693657</v>
      </c>
      <c r="I751" s="107">
        <f>I25/SUMIFS(I$3:I$722,$B$3:$B$722,$B751)*SUMIFS(Calculations!$E$3:$E$53,Calculations!$A$3:$A$53,$B751)</f>
        <v>0.33828383200400786</v>
      </c>
      <c r="J751" s="107">
        <f>J25/SUMIFS(J$3:J$722,$B$3:$B$722,$B751)*SUMIFS(Calculations!$E$3:$E$53,Calculations!$A$3:$A$53,$B751)</f>
        <v>0.32758388383127518</v>
      </c>
      <c r="K751" s="107">
        <f>K25/SUMIFS(K$3:K$722,$B$3:$B$722,$B751)*SUMIFS(Calculations!$E$3:$E$53,Calculations!$A$3:$A$53,$B751)</f>
        <v>0.27712674174498447</v>
      </c>
      <c r="L751" s="107">
        <f>L25/SUMIFS(L$3:L$722,$B$3:$B$722,$B751)*SUMIFS(Calculations!$E$3:$E$53,Calculations!$A$3:$A$53,$B751)</f>
        <v>0.21969523349749456</v>
      </c>
      <c r="M751" s="107">
        <f>M25/SUMIFS(M$3:M$722,$B$3:$B$722,$B751)*SUMIFS(Calculations!$E$3:$E$53,Calculations!$A$3:$A$53,$B751)</f>
        <v>0.29174802001214345</v>
      </c>
      <c r="N751" s="107">
        <f>N25/SUMIFS(N$3:N$722,$B$3:$B$722,$B751)*SUMIFS(Calculations!$E$3:$E$53,Calculations!$A$3:$A$53,$B751)</f>
        <v>0.35242988303257705</v>
      </c>
      <c r="O751" s="107">
        <f>O25/SUMIFS(O$3:O$722,$B$3:$B$722,$B751)*SUMIFS(Calculations!$E$3:$E$53,Calculations!$A$3:$A$53,$B751)</f>
        <v>0.35557422455308163</v>
      </c>
      <c r="P751" s="107">
        <f>P25/SUMIFS(P$3:P$722,$B$3:$B$722,$B751)*SUMIFS(Calculations!$E$3:$E$53,Calculations!$A$3:$A$53,$B751)</f>
        <v>0.35871559902588046</v>
      </c>
      <c r="Q751" s="107">
        <f>Q25/SUMIFS(Q$3:Q$722,$B$3:$B$722,$B751)*SUMIFS(Calculations!$E$3:$E$53,Calculations!$A$3:$A$53,$B751)</f>
        <v>0.35383369190378872</v>
      </c>
      <c r="R751" s="107">
        <f>R25/SUMIFS(R$3:R$722,$B$3:$B$722,$B751)*SUMIFS(Calculations!$E$3:$E$53,Calculations!$A$3:$A$53,$B751)</f>
        <v>0.34889184441177368</v>
      </c>
    </row>
    <row r="752" spans="2:18" ht="15.75" customHeight="1">
      <c r="B752" s="107" t="s">
        <v>539</v>
      </c>
      <c r="C752" s="107" t="s">
        <v>449</v>
      </c>
      <c r="D752" s="107" t="s">
        <v>646</v>
      </c>
      <c r="E752" s="107" t="str">
        <f t="shared" si="300"/>
        <v>natural gas peaker</v>
      </c>
      <c r="F752" s="107">
        <f>F26/SUMIFS(F$3:F$722,$B$3:$B$722,$B752)*SUMIFS(Calculations!$E$3:$E$53,Calculations!$A$3:$A$53,$B752)</f>
        <v>1.2983063666368456E-3</v>
      </c>
      <c r="G752" s="107">
        <f>G26/SUMIFS(G$3:G$722,$B$3:$B$722,$B752)*SUMIFS(Calculations!$E$3:$E$53,Calculations!$A$3:$A$53,$B752)</f>
        <v>1.1608479677625606E-3</v>
      </c>
      <c r="H752" s="107">
        <f>H26/SUMIFS(H$3:H$722,$B$3:$B$722,$B752)*SUMIFS(Calculations!$E$3:$E$53,Calculations!$A$3:$A$53,$B752)</f>
        <v>1.0097429160143231E-3</v>
      </c>
      <c r="I752" s="107">
        <f>I26/SUMIFS(I$3:I$722,$B$3:$B$722,$B752)*SUMIFS(Calculations!$E$3:$E$53,Calculations!$A$3:$A$53,$B752)</f>
        <v>1.0283074061663248E-3</v>
      </c>
      <c r="J752" s="107">
        <f>J26/SUMIFS(J$3:J$722,$B$3:$B$722,$B752)*SUMIFS(Calculations!$E$3:$E$53,Calculations!$A$3:$A$53,$B752)</f>
        <v>1.0478482333672403E-3</v>
      </c>
      <c r="K752" s="107">
        <f>K26/SUMIFS(K$3:K$722,$B$3:$B$722,$B752)*SUMIFS(Calculations!$E$3:$E$53,Calculations!$A$3:$A$53,$B752)</f>
        <v>8.1468277483344139E-4</v>
      </c>
      <c r="L752" s="107">
        <f>L26/SUMIFS(L$3:L$722,$B$3:$B$722,$B752)*SUMIFS(Calculations!$E$3:$E$53,Calculations!$A$3:$A$53,$B752)</f>
        <v>5.4928835491341082E-4</v>
      </c>
      <c r="M752" s="107">
        <f>M26/SUMIFS(M$3:M$722,$B$3:$B$722,$B752)*SUMIFS(Calculations!$E$3:$E$53,Calculations!$A$3:$A$53,$B752)</f>
        <v>5.0223270002705881E-4</v>
      </c>
      <c r="N752" s="107">
        <f>N26/SUMIFS(N$3:N$722,$B$3:$B$722,$B752)*SUMIFS(Calculations!$E$3:$E$53,Calculations!$A$3:$A$53,$B752)</f>
        <v>4.6260307649306971E-4</v>
      </c>
      <c r="O752" s="107">
        <f>O26/SUMIFS(O$3:O$722,$B$3:$B$722,$B752)*SUMIFS(Calculations!$E$3:$E$53,Calculations!$A$3:$A$53,$B752)</f>
        <v>4.6238471387563713E-4</v>
      </c>
      <c r="P752" s="107">
        <f>P26/SUMIFS(P$3:P$722,$B$3:$B$722,$B752)*SUMIFS(Calculations!$E$3:$E$53,Calculations!$A$3:$A$53,$B752)</f>
        <v>4.6216655730843754E-4</v>
      </c>
      <c r="Q752" s="107">
        <f>Q26/SUMIFS(Q$3:Q$722,$B$3:$B$722,$B752)*SUMIFS(Calculations!$E$3:$E$53,Calculations!$A$3:$A$53,$B752)</f>
        <v>4.6498650095518258E-4</v>
      </c>
      <c r="R752" s="107">
        <f>R26/SUMIFS(R$3:R$722,$B$3:$B$722,$B752)*SUMIFS(Calculations!$E$3:$E$53,Calculations!$A$3:$A$53,$B752)</f>
        <v>4.6784106805155938E-4</v>
      </c>
    </row>
    <row r="753" spans="2:18" ht="15.75" customHeight="1">
      <c r="B753" s="107" t="s">
        <v>539</v>
      </c>
      <c r="C753" s="107" t="s">
        <v>449</v>
      </c>
      <c r="D753" s="107" t="s">
        <v>647</v>
      </c>
      <c r="E753" s="107" t="str">
        <f t="shared" si="300"/>
        <v>nuclear</v>
      </c>
      <c r="F753" s="107">
        <f>F27/SUMIFS(F$3:F$722,$B$3:$B$722,$B753)*SUMIFS(Calculations!$E$3:$E$53,Calculations!$A$3:$A$53,$B753)</f>
        <v>0.2200339055132946</v>
      </c>
      <c r="G753" s="107">
        <f>G27/SUMIFS(G$3:G$722,$B$3:$B$722,$B753)*SUMIFS(Calculations!$E$3:$E$53,Calculations!$A$3:$A$53,$B753)</f>
        <v>0.23043968047392188</v>
      </c>
      <c r="H753" s="107">
        <f>H27/SUMIFS(H$3:H$722,$B$3:$B$722,$B753)*SUMIFS(Calculations!$E$3:$E$53,Calculations!$A$3:$A$53,$B753)</f>
        <v>0.24187852434801749</v>
      </c>
      <c r="I753" s="107">
        <f>I27/SUMIFS(I$3:I$722,$B$3:$B$722,$B753)*SUMIFS(Calculations!$E$3:$E$53,Calculations!$A$3:$A$53,$B753)</f>
        <v>0.24807595245156583</v>
      </c>
      <c r="J753" s="107">
        <f>J27/SUMIFS(J$3:J$722,$B$3:$B$722,$B753)*SUMIFS(Calculations!$E$3:$E$53,Calculations!$A$3:$A$53,$B753)</f>
        <v>0.25459931348491355</v>
      </c>
      <c r="K753" s="107">
        <f>K27/SUMIFS(K$3:K$722,$B$3:$B$722,$B753)*SUMIFS(Calculations!$E$3:$E$53,Calculations!$A$3:$A$53,$B753)</f>
        <v>0.27105766041149265</v>
      </c>
      <c r="L753" s="107">
        <f>L27/SUMIFS(L$3:L$722,$B$3:$B$722,$B753)*SUMIFS(Calculations!$E$3:$E$53,Calculations!$A$3:$A$53,$B753)</f>
        <v>0.28979093875764572</v>
      </c>
      <c r="M753" s="107">
        <f>M27/SUMIFS(M$3:M$722,$B$3:$B$722,$B753)*SUMIFS(Calculations!$E$3:$E$53,Calculations!$A$3:$A$53,$B753)</f>
        <v>0.26496554007334006</v>
      </c>
      <c r="N753" s="107">
        <f>N27/SUMIFS(N$3:N$722,$B$3:$B$722,$B753)*SUMIFS(Calculations!$E$3:$E$53,Calculations!$A$3:$A$53,$B753)</f>
        <v>0.24405793170371215</v>
      </c>
      <c r="O753" s="107">
        <f>O27/SUMIFS(O$3:O$722,$B$3:$B$722,$B753)*SUMIFS(Calculations!$E$3:$E$53,Calculations!$A$3:$A$53,$B753)</f>
        <v>0.24394272899218677</v>
      </c>
      <c r="P753" s="107">
        <f>P27/SUMIFS(P$3:P$722,$B$3:$B$722,$B753)*SUMIFS(Calculations!$E$3:$E$53,Calculations!$A$3:$A$53,$B753)</f>
        <v>0.24382763498766361</v>
      </c>
      <c r="Q753" s="107">
        <f>Q27/SUMIFS(Q$3:Q$722,$B$3:$B$722,$B753)*SUMIFS(Calculations!$E$3:$E$53,Calculations!$A$3:$A$53,$B753)</f>
        <v>0.24531536744971943</v>
      </c>
      <c r="R753" s="107">
        <f>R27/SUMIFS(R$3:R$722,$B$3:$B$722,$B753)*SUMIFS(Calculations!$E$3:$E$53,Calculations!$A$3:$A$53,$B753)</f>
        <v>0.24682136638671875</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6.1672160828864025E-4</v>
      </c>
      <c r="G755" s="107">
        <f>G29/SUMIFS(G$3:G$722,$B$3:$B$722,$B755)*SUMIFS(Calculations!$E$3:$E$53,Calculations!$A$3:$A$53,$B755)</f>
        <v>6.4588741459579589E-4</v>
      </c>
      <c r="H755" s="107">
        <f>H29/SUMIFS(H$3:H$722,$B$3:$B$722,$B755)*SUMIFS(Calculations!$E$3:$E$53,Calculations!$A$3:$A$53,$B755)</f>
        <v>6.7794875611740344E-4</v>
      </c>
      <c r="I755" s="107">
        <f>I29/SUMIFS(I$3:I$722,$B$3:$B$722,$B755)*SUMIFS(Calculations!$E$3:$E$53,Calculations!$A$3:$A$53,$B755)</f>
        <v>6.9531920554135641E-4</v>
      </c>
      <c r="J755" s="107">
        <f>J29/SUMIFS(J$3:J$722,$B$3:$B$722,$B755)*SUMIFS(Calculations!$E$3:$E$53,Calculations!$A$3:$A$53,$B755)</f>
        <v>7.136031954498599E-4</v>
      </c>
      <c r="K755" s="107">
        <f>K29/SUMIFS(K$3:K$722,$B$3:$B$722,$B755)*SUMIFS(Calculations!$E$3:$E$53,Calculations!$A$3:$A$53,$B755)</f>
        <v>7.5973344143469518E-4</v>
      </c>
      <c r="L755" s="107">
        <f>L29/SUMIFS(L$3:L$722,$B$3:$B$722,$B755)*SUMIFS(Calculations!$E$3:$E$53,Calculations!$A$3:$A$53,$B755)</f>
        <v>8.1223997456742727E-4</v>
      </c>
      <c r="M755" s="107">
        <f>M29/SUMIFS(M$3:M$722,$B$3:$B$722,$B755)*SUMIFS(Calculations!$E$3:$E$53,Calculations!$A$3:$A$53,$B755)</f>
        <v>7.4265815367816177E-4</v>
      </c>
      <c r="N755" s="107">
        <f>N29/SUMIFS(N$3:N$722,$B$3:$B$722,$B755)*SUMIFS(Calculations!$E$3:$E$53,Calculations!$A$3:$A$53,$B755)</f>
        <v>6.8405730382683333E-4</v>
      </c>
      <c r="O755" s="107">
        <f>O29/SUMIFS(O$3:O$722,$B$3:$B$722,$B755)*SUMIFS(Calculations!$E$3:$E$53,Calculations!$A$3:$A$53,$B755)</f>
        <v>6.8373440812871157E-4</v>
      </c>
      <c r="P755" s="107">
        <f>P29/SUMIFS(P$3:P$722,$B$3:$B$722,$B755)*SUMIFS(Calculations!$E$3:$E$53,Calculations!$A$3:$A$53,$B755)</f>
        <v>6.8341181711980171E-4</v>
      </c>
      <c r="Q755" s="107">
        <f>Q29/SUMIFS(Q$3:Q$722,$B$3:$B$722,$B755)*SUMIFS(Calculations!$E$3:$E$53,Calculations!$A$3:$A$53,$B755)</f>
        <v>6.8758170518574285E-4</v>
      </c>
      <c r="R755" s="107">
        <f>R29/SUMIFS(R$3:R$722,$B$3:$B$722,$B755)*SUMIFS(Calculations!$E$3:$E$53,Calculations!$A$3:$A$53,$B755)</f>
        <v>6.9180279140579847E-4</v>
      </c>
    </row>
    <row r="756" spans="2:18" ht="15.75" customHeight="1">
      <c r="B756" s="107" t="s">
        <v>539</v>
      </c>
      <c r="C756" s="107" t="s">
        <v>449</v>
      </c>
      <c r="D756" s="107" t="s">
        <v>650</v>
      </c>
      <c r="E756" s="107" t="str">
        <f t="shared" si="300"/>
        <v>solar PV</v>
      </c>
      <c r="F756" s="107">
        <f>F30/SUMIFS(F$3:F$722,$B$3:$B$722,$B756)*SUMIFS(Calculations!$E$3:$E$53,Calculations!$A$3:$A$53,$B756)</f>
        <v>2.4479164538646113E-4</v>
      </c>
      <c r="G756" s="107">
        <f>G30/SUMIFS(G$3:G$722,$B$3:$B$722,$B756)*SUMIFS(Calculations!$E$3:$E$53,Calculations!$A$3:$A$53,$B756)</f>
        <v>6.683311853462095E-4</v>
      </c>
      <c r="H756" s="107">
        <f>H30/SUMIFS(H$3:H$722,$B$3:$B$722,$B756)*SUMIFS(Calculations!$E$3:$E$53,Calculations!$A$3:$A$53,$B756)</f>
        <v>1.1339190623123449E-3</v>
      </c>
      <c r="I756" s="107">
        <f>I30/SUMIFS(I$3:I$722,$B$3:$B$722,$B756)*SUMIFS(Calculations!$E$3:$E$53,Calculations!$A$3:$A$53,$B756)</f>
        <v>2.2957532383277922E-3</v>
      </c>
      <c r="J756" s="107">
        <f>J30/SUMIFS(J$3:J$722,$B$3:$B$722,$B756)*SUMIFS(Calculations!$E$3:$E$53,Calculations!$A$3:$A$53,$B756)</f>
        <v>3.5186901832019858E-3</v>
      </c>
      <c r="K756" s="107">
        <f>K30/SUMIFS(K$3:K$722,$B$3:$B$722,$B756)*SUMIFS(Calculations!$E$3:$E$53,Calculations!$A$3:$A$53,$B756)</f>
        <v>6.1768590714002258E-3</v>
      </c>
      <c r="L756" s="107">
        <f>L30/SUMIFS(L$3:L$722,$B$3:$B$722,$B756)*SUMIFS(Calculations!$E$3:$E$53,Calculations!$A$3:$A$53,$B756)</f>
        <v>9.2024495450877385E-3</v>
      </c>
      <c r="M756" s="107">
        <f>M30/SUMIFS(M$3:M$722,$B$3:$B$722,$B756)*SUMIFS(Calculations!$E$3:$E$53,Calculations!$A$3:$A$53,$B756)</f>
        <v>9.7019914184945707E-3</v>
      </c>
      <c r="N756" s="107">
        <f>N30/SUMIFS(N$3:N$722,$B$3:$B$722,$B756)*SUMIFS(Calculations!$E$3:$E$53,Calculations!$A$3:$A$53,$B756)</f>
        <v>1.0122698694387103E-2</v>
      </c>
      <c r="O756" s="107">
        <f>O30/SUMIFS(O$3:O$722,$B$3:$B$722,$B756)*SUMIFS(Calculations!$E$3:$E$53,Calculations!$A$3:$A$53,$B756)</f>
        <v>1.1506242514230471E-2</v>
      </c>
      <c r="P756" s="107">
        <f>P30/SUMIFS(P$3:P$722,$B$3:$B$722,$B756)*SUMIFS(Calculations!$E$3:$E$53,Calculations!$A$3:$A$53,$B756)</f>
        <v>1.2888480801424292E-2</v>
      </c>
      <c r="Q756" s="107">
        <f>Q30/SUMIFS(Q$3:Q$722,$B$3:$B$722,$B756)*SUMIFS(Calculations!$E$3:$E$53,Calculations!$A$3:$A$53,$B756)</f>
        <v>1.4352071581601974E-2</v>
      </c>
      <c r="R756" s="107">
        <f>R30/SUMIFS(R$3:R$722,$B$3:$B$722,$B756)*SUMIFS(Calculations!$E$3:$E$53,Calculations!$A$3:$A$53,$B756)</f>
        <v>1.5833632423598969E-2</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6.3196634860139176E-4</v>
      </c>
      <c r="G758" s="107">
        <f>G32/SUMIFS(G$3:G$722,$B$3:$B$722,$B758)*SUMIFS(Calculations!$E$3:$E$53,Calculations!$A$3:$A$53,$B758)</f>
        <v>6.6226002602991186E-4</v>
      </c>
      <c r="H758" s="107">
        <f>H32/SUMIFS(H$3:H$722,$B$3:$B$722,$B758)*SUMIFS(Calculations!$E$3:$E$53,Calculations!$A$3:$A$53,$B758)</f>
        <v>6.955612119375654E-4</v>
      </c>
      <c r="I758" s="107">
        <f>I32/SUMIFS(I$3:I$722,$B$3:$B$722,$B758)*SUMIFS(Calculations!$E$3:$E$53,Calculations!$A$3:$A$53,$B758)</f>
        <v>7.1327214949670531E-4</v>
      </c>
      <c r="J758" s="107">
        <f>J32/SUMIFS(J$3:J$722,$B$3:$B$722,$B758)*SUMIFS(Calculations!$E$3:$E$53,Calculations!$A$3:$A$53,$B758)</f>
        <v>7.3191453437103707E-4</v>
      </c>
      <c r="K758" s="107">
        <f>K32/SUMIFS(K$3:K$722,$B$3:$B$722,$B758)*SUMIFS(Calculations!$E$3:$E$53,Calculations!$A$3:$A$53,$B758)</f>
        <v>7.7202663619313808E-4</v>
      </c>
      <c r="L758" s="107">
        <f>L32/SUMIFS(L$3:L$722,$B$3:$B$722,$B758)*SUMIFS(Calculations!$E$3:$E$53,Calculations!$A$3:$A$53,$B758)</f>
        <v>8.1768317581007465E-4</v>
      </c>
      <c r="M758" s="107">
        <f>M32/SUMIFS(M$3:M$722,$B$3:$B$722,$B758)*SUMIFS(Calculations!$E$3:$E$53,Calculations!$A$3:$A$53,$B758)</f>
        <v>7.3872833335446341E-4</v>
      </c>
      <c r="N758" s="107">
        <f>N32/SUMIFS(N$3:N$722,$B$3:$B$722,$B758)*SUMIFS(Calculations!$E$3:$E$53,Calculations!$A$3:$A$53,$B758)</f>
        <v>6.7223365401659712E-4</v>
      </c>
      <c r="O758" s="107">
        <f>O32/SUMIFS(O$3:O$722,$B$3:$B$722,$B758)*SUMIFS(Calculations!$E$3:$E$53,Calculations!$A$3:$A$53,$B758)</f>
        <v>3.5465954802775122E-3</v>
      </c>
      <c r="P758" s="107">
        <f>P32/SUMIFS(P$3:P$722,$B$3:$B$722,$B758)*SUMIFS(Calculations!$E$3:$E$53,Calculations!$A$3:$A$53,$B758)</f>
        <v>6.418245015711809E-3</v>
      </c>
      <c r="Q758" s="107">
        <f>Q32/SUMIFS(Q$3:Q$722,$B$3:$B$722,$B758)*SUMIFS(Calculations!$E$3:$E$53,Calculations!$A$3:$A$53,$B758)</f>
        <v>6.4145443407046723E-3</v>
      </c>
      <c r="R758" s="107">
        <f>R32/SUMIFS(R$3:R$722,$B$3:$B$722,$B758)*SUMIFS(Calculations!$E$3:$E$53,Calculations!$A$3:$A$53,$B758)</f>
        <v>6.4107982285715615E-3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3.8413626192024687E-2</v>
      </c>
      <c r="G925" s="107">
        <f>G199/SUMIFS(G$3:G$722,$B$3:$B$722,$B925)*SUMIFS(Calculations!$E$3:$E$53,Calculations!$A$3:$A$53,$B925)</f>
        <v>3.7541326282860506E-2</v>
      </c>
      <c r="H925" s="107">
        <f>H199/SUMIFS(H$3:H$722,$B$3:$B$722,$B925)*SUMIFS(Calculations!$E$3:$E$53,Calculations!$A$3:$A$53,$B925)</f>
        <v>3.6658262723286809E-2</v>
      </c>
      <c r="I925" s="107">
        <f>I199/SUMIFS(I$3:I$722,$B$3:$B$722,$B925)*SUMIFS(Calculations!$E$3:$E$53,Calculations!$A$3:$A$53,$B925)</f>
        <v>3.6993650404115001E-2</v>
      </c>
      <c r="J925" s="107">
        <f>J199/SUMIFS(J$3:J$722,$B$3:$B$722,$B925)*SUMIFS(Calculations!$E$3:$E$53,Calculations!$A$3:$A$53,$B925)</f>
        <v>3.7322457367574093E-2</v>
      </c>
      <c r="K925" s="107">
        <f>K199/SUMIFS(K$3:K$722,$B$3:$B$722,$B925)*SUMIFS(Calculations!$E$3:$E$53,Calculations!$A$3:$A$53,$B925)</f>
        <v>3.5491100391244361E-2</v>
      </c>
      <c r="L925" s="107">
        <f>L199/SUMIFS(L$3:L$722,$B$3:$B$722,$B925)*SUMIFS(Calculations!$E$3:$E$53,Calculations!$A$3:$A$53,$B925)</f>
        <v>3.3870731397367418E-2</v>
      </c>
      <c r="M925" s="107">
        <f>M199/SUMIFS(M$3:M$722,$B$3:$B$722,$B925)*SUMIFS(Calculations!$E$3:$E$53,Calculations!$A$3:$A$53,$B925)</f>
        <v>3.3029914289312526E-2</v>
      </c>
      <c r="N925" s="107">
        <f>N199/SUMIFS(N$3:N$722,$B$3:$B$722,$B925)*SUMIFS(Calculations!$E$3:$E$53,Calculations!$A$3:$A$53,$B925)</f>
        <v>3.222850072994092E-2</v>
      </c>
      <c r="O925" s="107">
        <f>O199/SUMIFS(O$3:O$722,$B$3:$B$722,$B925)*SUMIFS(Calculations!$E$3:$E$53,Calculations!$A$3:$A$53,$B925)</f>
        <v>3.2061310137298772E-2</v>
      </c>
      <c r="P925" s="107">
        <f>P199/SUMIFS(P$3:P$722,$B$3:$B$722,$B925)*SUMIFS(Calculations!$E$3:$E$53,Calculations!$A$3:$A$53,$B925)</f>
        <v>3.1895795041047795E-2</v>
      </c>
      <c r="Q925" s="107">
        <f>Q199/SUMIFS(Q$3:Q$722,$B$3:$B$722,$B925)*SUMIFS(Calculations!$E$3:$E$53,Calculations!$A$3:$A$53,$B925)</f>
        <v>3.1675602538508894E-2</v>
      </c>
      <c r="R925" s="107">
        <f>R199/SUMIFS(R$3:R$722,$B$3:$B$722,$B925)*SUMIFS(Calculations!$E$3:$E$53,Calculations!$A$3:$A$53,$B925)</f>
        <v>3.1455981650017763E-2</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3.7654823120722219E-5</v>
      </c>
      <c r="G928" s="107">
        <f>G202/SUMIFS(G$3:G$722,$B$3:$B$722,$B928)*SUMIFS(Calculations!$E$3:$E$53,Calculations!$A$3:$A$53,$B928)</f>
        <v>3.7885717382521097E-5</v>
      </c>
      <c r="H928" s="107">
        <f>H202/SUMIFS(H$3:H$722,$B$3:$B$722,$B928)*SUMIFS(Calculations!$E$3:$E$53,Calculations!$A$3:$A$53,$B928)</f>
        <v>3.811946073909742E-5</v>
      </c>
      <c r="I928" s="107">
        <f>I202/SUMIFS(I$3:I$722,$B$3:$B$722,$B928)*SUMIFS(Calculations!$E$3:$E$53,Calculations!$A$3:$A$53,$B928)</f>
        <v>3.7741780190866214E-5</v>
      </c>
      <c r="J928" s="107">
        <f>J202/SUMIFS(J$3:J$722,$B$3:$B$722,$B928)*SUMIFS(Calculations!$E$3:$E$53,Calculations!$A$3:$A$53,$B928)</f>
        <v>3.737151019789924E-5</v>
      </c>
      <c r="K928" s="107">
        <f>K202/SUMIFS(K$3:K$722,$B$3:$B$722,$B928)*SUMIFS(Calculations!$E$3:$E$53,Calculations!$A$3:$A$53,$B928)</f>
        <v>3.5087163292633075E-5</v>
      </c>
      <c r="L928" s="107">
        <f>L202/SUMIFS(L$3:L$722,$B$3:$B$722,$B928)*SUMIFS(Calculations!$E$3:$E$53,Calculations!$A$3:$A$53,$B928)</f>
        <v>3.3065992682864636E-5</v>
      </c>
      <c r="M928" s="107">
        <f>M202/SUMIFS(M$3:M$722,$B$3:$B$722,$B928)*SUMIFS(Calculations!$E$3:$E$53,Calculations!$A$3:$A$53,$B928)</f>
        <v>3.2272609951508144E-5</v>
      </c>
      <c r="N928" s="107">
        <f>N202/SUMIFS(N$3:N$722,$B$3:$B$722,$B928)*SUMIFS(Calculations!$E$3:$E$53,Calculations!$A$3:$A$53,$B928)</f>
        <v>3.151640783265346E-5</v>
      </c>
      <c r="O928" s="107">
        <f>O202/SUMIFS(O$3:O$722,$B$3:$B$722,$B928)*SUMIFS(Calculations!$E$3:$E$53,Calculations!$A$3:$A$53,$B928)</f>
        <v>3.1357692098751388E-5</v>
      </c>
      <c r="P928" s="107">
        <f>P202/SUMIFS(P$3:P$722,$B$3:$B$722,$B928)*SUMIFS(Calculations!$E$3:$E$53,Calculations!$A$3:$A$53,$B928)</f>
        <v>3.1200566930653118E-5</v>
      </c>
      <c r="Q928" s="107">
        <f>Q202/SUMIFS(Q$3:Q$722,$B$3:$B$722,$B928)*SUMIFS(Calculations!$E$3:$E$53,Calculations!$A$3:$A$53,$B928)</f>
        <v>3.1160016363708138E-5</v>
      </c>
      <c r="R928" s="107">
        <f>R202/SUMIFS(R$3:R$722,$B$3:$B$722,$B928)*SUMIFS(Calculations!$E$3:$E$53,Calculations!$A$3:$A$53,$B928)</f>
        <v>3.1119571064987295E-5</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2.0743952196910501E-2</v>
      </c>
      <c r="G930" s="107">
        <f>G204/SUMIFS(G$3:G$722,$B$3:$B$722,$B930)*SUMIFS(Calculations!$E$3:$E$53,Calculations!$A$3:$A$53,$B930)</f>
        <v>2.1756987738748464E-2</v>
      </c>
      <c r="H930" s="107">
        <f>H204/SUMIFS(H$3:H$722,$B$3:$B$722,$B930)*SUMIFS(Calculations!$E$3:$E$53,Calculations!$A$3:$A$53,$B930)</f>
        <v>2.2782523523117906E-2</v>
      </c>
      <c r="I930" s="107">
        <f>I204/SUMIFS(I$3:I$722,$B$3:$B$722,$B930)*SUMIFS(Calculations!$E$3:$E$53,Calculations!$A$3:$A$53,$B930)</f>
        <v>2.2460738844939852E-2</v>
      </c>
      <c r="J930" s="107">
        <f>J204/SUMIFS(J$3:J$722,$B$3:$B$722,$B930)*SUMIFS(Calculations!$E$3:$E$53,Calculations!$A$3:$A$53,$B930)</f>
        <v>2.2145267976546257E-2</v>
      </c>
      <c r="K930" s="107">
        <f>K204/SUMIFS(K$3:K$722,$B$3:$B$722,$B930)*SUMIFS(Calculations!$E$3:$E$53,Calculations!$A$3:$A$53,$B930)</f>
        <v>2.0550493266911458E-2</v>
      </c>
      <c r="L930" s="107">
        <f>L204/SUMIFS(L$3:L$722,$B$3:$B$722,$B930)*SUMIFS(Calculations!$E$3:$E$53,Calculations!$A$3:$A$53,$B930)</f>
        <v>1.9139450239740292E-2</v>
      </c>
      <c r="M930" s="107">
        <f>M204/SUMIFS(M$3:M$722,$B$3:$B$722,$B930)*SUMIFS(Calculations!$E$3:$E$53,Calculations!$A$3:$A$53,$B930)</f>
        <v>1.8574208980913196E-2</v>
      </c>
      <c r="N930" s="107">
        <f>N204/SUMIFS(N$3:N$722,$B$3:$B$722,$B930)*SUMIFS(Calculations!$E$3:$E$53,Calculations!$A$3:$A$53,$B930)</f>
        <v>1.8035456849444034E-2</v>
      </c>
      <c r="O930" s="107">
        <f>O204/SUMIFS(O$3:O$722,$B$3:$B$722,$B930)*SUMIFS(Calculations!$E$3:$E$53,Calculations!$A$3:$A$53,$B930)</f>
        <v>1.796384516859667E-2</v>
      </c>
      <c r="P930" s="107">
        <f>P204/SUMIFS(P$3:P$722,$B$3:$B$722,$B930)*SUMIFS(Calculations!$E$3:$E$53,Calculations!$A$3:$A$53,$B930)</f>
        <v>1.7892951142438662E-2</v>
      </c>
      <c r="Q930" s="107">
        <f>Q204/SUMIFS(Q$3:Q$722,$B$3:$B$722,$B930)*SUMIFS(Calculations!$E$3:$E$53,Calculations!$A$3:$A$53,$B930)</f>
        <v>1.7862608038468147E-2</v>
      </c>
      <c r="R930" s="107">
        <f>R204/SUMIFS(R$3:R$722,$B$3:$B$722,$B930)*SUMIFS(Calculations!$E$3:$E$53,Calculations!$A$3:$A$53,$B930)</f>
        <v>1.7832343704411609E-2</v>
      </c>
    </row>
    <row r="931" spans="2:18" ht="15.75" customHeight="1">
      <c r="B931" s="107" t="s">
        <v>551</v>
      </c>
      <c r="C931" s="107" t="s">
        <v>449</v>
      </c>
      <c r="D931" s="107" t="s">
        <v>645</v>
      </c>
      <c r="E931" s="107" t="str">
        <f t="shared" si="303"/>
        <v>natural gas nonpeaker</v>
      </c>
      <c r="F931" s="107">
        <f>F205/SUMIFS(F$3:F$722,$B$3:$B$722,$B931)*SUMIFS(Calculations!$E$3:$E$53,Calculations!$A$3:$A$53,$B931)</f>
        <v>1.9181416150768141E-3</v>
      </c>
      <c r="G931" s="107">
        <f>G205/SUMIFS(G$3:G$722,$B$3:$B$722,$B931)*SUMIFS(Calculations!$E$3:$E$53,Calculations!$A$3:$A$53,$B931)</f>
        <v>1.6997304130327436E-3</v>
      </c>
      <c r="H931" s="107">
        <f>H205/SUMIFS(H$3:H$722,$B$3:$B$722,$B931)*SUMIFS(Calculations!$E$3:$E$53,Calculations!$A$3:$A$53,$B931)</f>
        <v>1.4786241495773143E-3</v>
      </c>
      <c r="I931" s="107">
        <f>I205/SUMIFS(I$3:I$722,$B$3:$B$722,$B931)*SUMIFS(Calculations!$E$3:$E$53,Calculations!$A$3:$A$53,$B931)</f>
        <v>1.5758151121332612E-3</v>
      </c>
      <c r="J931" s="107">
        <f>J205/SUMIFS(J$3:J$722,$B$3:$B$722,$B931)*SUMIFS(Calculations!$E$3:$E$53,Calculations!$A$3:$A$53,$B931)</f>
        <v>1.6710990688807886E-3</v>
      </c>
      <c r="K931" s="107">
        <f>K205/SUMIFS(K$3:K$722,$B$3:$B$722,$B931)*SUMIFS(Calculations!$E$3:$E$53,Calculations!$A$3:$A$53,$B931)</f>
        <v>1.3024061935606799E-3</v>
      </c>
      <c r="L931" s="107">
        <f>L205/SUMIFS(L$3:L$722,$B$3:$B$722,$B931)*SUMIFS(Calculations!$E$3:$E$53,Calculations!$A$3:$A$53,$B931)</f>
        <v>9.7618988993791842E-4</v>
      </c>
      <c r="M931" s="107">
        <f>M205/SUMIFS(M$3:M$722,$B$3:$B$722,$B931)*SUMIFS(Calculations!$E$3:$E$53,Calculations!$A$3:$A$53,$B931)</f>
        <v>9.3272443254363807E-4</v>
      </c>
      <c r="N931" s="107">
        <f>N205/SUMIFS(N$3:N$722,$B$3:$B$722,$B931)*SUMIFS(Calculations!$E$3:$E$53,Calculations!$A$3:$A$53,$B931)</f>
        <v>8.9129591427686782E-4</v>
      </c>
      <c r="O931" s="107">
        <f>O205/SUMIFS(O$3:O$722,$B$3:$B$722,$B931)*SUMIFS(Calculations!$E$3:$E$53,Calculations!$A$3:$A$53,$B931)</f>
        <v>7.9277329276486669E-4</v>
      </c>
      <c r="P931" s="107">
        <f>P205/SUMIFS(P$3:P$722,$B$3:$B$722,$B931)*SUMIFS(Calculations!$E$3:$E$53,Calculations!$A$3:$A$53,$B931)</f>
        <v>6.9523801326884071E-4</v>
      </c>
      <c r="Q931" s="107">
        <f>Q205/SUMIFS(Q$3:Q$722,$B$3:$B$722,$B931)*SUMIFS(Calculations!$E$3:$E$53,Calculations!$A$3:$A$53,$B931)</f>
        <v>6.4405384577116427E-4</v>
      </c>
      <c r="R931" s="107">
        <f>R205/SUMIFS(R$3:R$722,$B$3:$B$722,$B931)*SUMIFS(Calculations!$E$3:$E$53,Calculations!$A$3:$A$53,$B931)</f>
        <v>5.9300255104993715E-4</v>
      </c>
    </row>
    <row r="932" spans="2:18" ht="15.75" customHeight="1">
      <c r="B932" s="107" t="s">
        <v>551</v>
      </c>
      <c r="C932" s="107" t="s">
        <v>449</v>
      </c>
      <c r="D932" s="107" t="s">
        <v>646</v>
      </c>
      <c r="E932" s="107" t="str">
        <f t="shared" si="303"/>
        <v>natural gas peaker</v>
      </c>
      <c r="F932" s="107">
        <f>F206/SUMIFS(F$3:F$722,$B$3:$B$722,$B932)*SUMIFS(Calculations!$E$3:$E$53,Calculations!$A$3:$A$53,$B932)</f>
        <v>1.1779723081807899E-4</v>
      </c>
      <c r="G932" s="107">
        <f>G206/SUMIFS(G$3:G$722,$B$3:$B$722,$B932)*SUMIFS(Calculations!$E$3:$E$53,Calculations!$A$3:$A$53,$B932)</f>
        <v>1.1624886493908284E-4</v>
      </c>
      <c r="H932" s="107">
        <f>H206/SUMIFS(H$3:H$722,$B$3:$B$722,$B932)*SUMIFS(Calculations!$E$3:$E$53,Calculations!$A$3:$A$53,$B932)</f>
        <v>1.1468139316674376E-4</v>
      </c>
      <c r="I932" s="107">
        <f>I206/SUMIFS(I$3:I$722,$B$3:$B$722,$B932)*SUMIFS(Calculations!$E$3:$E$53,Calculations!$A$3:$A$53,$B932)</f>
        <v>1.1274873202194564E-4</v>
      </c>
      <c r="J932" s="107">
        <f>J206/SUMIFS(J$3:J$722,$B$3:$B$722,$B932)*SUMIFS(Calculations!$E$3:$E$53,Calculations!$A$3:$A$53,$B932)</f>
        <v>1.1085399205759386E-4</v>
      </c>
      <c r="K932" s="107">
        <f>K206/SUMIFS(K$3:K$722,$B$3:$B$722,$B932)*SUMIFS(Calculations!$E$3:$E$53,Calculations!$A$3:$A$53,$B932)</f>
        <v>8.1100210447816393E-5</v>
      </c>
      <c r="L932" s="107">
        <f>L206/SUMIFS(L$3:L$722,$B$3:$B$722,$B932)*SUMIFS(Calculations!$E$3:$E$53,Calculations!$A$3:$A$53,$B932)</f>
        <v>5.477431888532454E-5</v>
      </c>
      <c r="M932" s="107">
        <f>M206/SUMIFS(M$3:M$722,$B$3:$B$722,$B932)*SUMIFS(Calculations!$E$3:$E$53,Calculations!$A$3:$A$53,$B932)</f>
        <v>5.340151832929592E-5</v>
      </c>
      <c r="N932" s="107">
        <f>N206/SUMIFS(N$3:N$722,$B$3:$B$722,$B932)*SUMIFS(Calculations!$E$3:$E$53,Calculations!$A$3:$A$53,$B932)</f>
        <v>5.2093051875206608E-5</v>
      </c>
      <c r="O932" s="107">
        <f>O206/SUMIFS(O$3:O$722,$B$3:$B$722,$B932)*SUMIFS(Calculations!$E$3:$E$53,Calculations!$A$3:$A$53,$B932)</f>
        <v>5.1830712746855639E-5</v>
      </c>
      <c r="P932" s="107">
        <f>P206/SUMIFS(P$3:P$722,$B$3:$B$722,$B932)*SUMIFS(Calculations!$E$3:$E$53,Calculations!$A$3:$A$53,$B932)</f>
        <v>5.1571002643594339E-5</v>
      </c>
      <c r="Q932" s="107">
        <f>Q206/SUMIFS(Q$3:Q$722,$B$3:$B$722,$B932)*SUMIFS(Calculations!$E$3:$E$53,Calculations!$A$3:$A$53,$B932)</f>
        <v>5.1488902079977874E-5</v>
      </c>
      <c r="R932" s="107">
        <f>R206/SUMIFS(R$3:R$722,$B$3:$B$722,$B932)*SUMIFS(Calculations!$E$3:$E$53,Calculations!$A$3:$A$53,$B932)</f>
        <v>5.1407014647303448E-5</v>
      </c>
    </row>
    <row r="933" spans="2:18" ht="15.75" customHeight="1">
      <c r="B933" s="107" t="s">
        <v>551</v>
      </c>
      <c r="C933" s="107" t="s">
        <v>449</v>
      </c>
      <c r="D933" s="107" t="s">
        <v>647</v>
      </c>
      <c r="E933" s="107" t="str">
        <f t="shared" si="303"/>
        <v>nuclear</v>
      </c>
      <c r="F933" s="107">
        <f>F207/SUMIFS(F$3:F$722,$B$3:$B$722,$B933)*SUMIFS(Calculations!$E$3:$E$53,Calculations!$A$3:$A$53,$B933)</f>
        <v>1.1366684263524562E-2</v>
      </c>
      <c r="G933" s="107">
        <f>G207/SUMIFS(G$3:G$722,$B$3:$B$722,$B933)*SUMIFS(Calculations!$E$3:$E$53,Calculations!$A$3:$A$53,$B933)</f>
        <v>1.1436383227816951E-2</v>
      </c>
      <c r="H933" s="107">
        <f>H207/SUMIFS(H$3:H$722,$B$3:$B$722,$B933)*SUMIFS(Calculations!$E$3:$E$53,Calculations!$A$3:$A$53,$B933)</f>
        <v>1.1506942234942847E-2</v>
      </c>
      <c r="I933" s="107">
        <f>I207/SUMIFS(I$3:I$722,$B$3:$B$722,$B933)*SUMIFS(Calculations!$E$3:$E$53,Calculations!$A$3:$A$53,$B933)</f>
        <v>1.1392933585095907E-2</v>
      </c>
      <c r="J933" s="107">
        <f>J207/SUMIFS(J$3:J$722,$B$3:$B$722,$B933)*SUMIFS(Calculations!$E$3:$E$53,Calculations!$A$3:$A$53,$B933)</f>
        <v>1.1281161924694801E-2</v>
      </c>
      <c r="K933" s="107">
        <f>K207/SUMIFS(K$3:K$722,$B$3:$B$722,$B933)*SUMIFS(Calculations!$E$3:$E$53,Calculations!$A$3:$A$53,$B933)</f>
        <v>1.0591596873830688E-2</v>
      </c>
      <c r="L933" s="107">
        <f>L207/SUMIFS(L$3:L$722,$B$3:$B$722,$B933)*SUMIFS(Calculations!$E$3:$E$53,Calculations!$A$3:$A$53,$B933)</f>
        <v>9.9814756128623928E-3</v>
      </c>
      <c r="M933" s="107">
        <f>M207/SUMIFS(M$3:M$722,$B$3:$B$722,$B933)*SUMIFS(Calculations!$E$3:$E$53,Calculations!$A$3:$A$53,$B933)</f>
        <v>9.7419809011610597E-3</v>
      </c>
      <c r="N933" s="107">
        <f>N207/SUMIFS(N$3:N$722,$B$3:$B$722,$B933)*SUMIFS(Calculations!$E$3:$E$53,Calculations!$A$3:$A$53,$B933)</f>
        <v>9.5137097259952105E-3</v>
      </c>
      <c r="O933" s="107">
        <f>O207/SUMIFS(O$3:O$722,$B$3:$B$722,$B933)*SUMIFS(Calculations!$E$3:$E$53,Calculations!$A$3:$A$53,$B933)</f>
        <v>9.4657989542692479E-3</v>
      </c>
      <c r="P933" s="107">
        <f>P207/SUMIFS(P$3:P$722,$B$3:$B$722,$B933)*SUMIFS(Calculations!$E$3:$E$53,Calculations!$A$3:$A$53,$B933)</f>
        <v>9.4183683191577695E-3</v>
      </c>
      <c r="Q933" s="107">
        <f>Q207/SUMIFS(Q$3:Q$722,$B$3:$B$722,$B933)*SUMIFS(Calculations!$E$3:$E$53,Calculations!$A$3:$A$53,$B933)</f>
        <v>9.4061275103324883E-3</v>
      </c>
      <c r="R933" s="107">
        <f>R207/SUMIFS(R$3:R$722,$B$3:$B$722,$B933)*SUMIFS(Calculations!$E$3:$E$53,Calculations!$A$3:$A$53,$B933)</f>
        <v>9.3939184783306696E-3</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4.8350748559691808E-5</v>
      </c>
      <c r="G935" s="107">
        <f>G209/SUMIFS(G$3:G$722,$B$3:$B$722,$B935)*SUMIFS(Calculations!$E$3:$E$53,Calculations!$A$3:$A$53,$B935)</f>
        <v>4.8647228783760895E-5</v>
      </c>
      <c r="H935" s="107">
        <f>H209/SUMIFS(H$3:H$722,$B$3:$B$722,$B935)*SUMIFS(Calculations!$E$3:$E$53,Calculations!$A$3:$A$53,$B935)</f>
        <v>4.8947367393497187E-5</v>
      </c>
      <c r="I935" s="107">
        <f>I209/SUMIFS(I$3:I$722,$B$3:$B$722,$B935)*SUMIFS(Calculations!$E$3:$E$53,Calculations!$A$3:$A$53,$B935)</f>
        <v>4.8462405954032513E-5</v>
      </c>
      <c r="J935" s="107">
        <f>J209/SUMIFS(J$3:J$722,$B$3:$B$722,$B935)*SUMIFS(Calculations!$E$3:$E$53,Calculations!$A$3:$A$53,$B935)</f>
        <v>4.7986960052407952E-5</v>
      </c>
      <c r="K935" s="107">
        <f>K209/SUMIFS(K$3:K$722,$B$3:$B$722,$B935)*SUMIFS(Calculations!$E$3:$E$53,Calculations!$A$3:$A$53,$B935)</f>
        <v>4.5053739984276712E-5</v>
      </c>
      <c r="L935" s="107">
        <f>L209/SUMIFS(L$3:L$722,$B$3:$B$722,$B935)*SUMIFS(Calculations!$E$3:$E$53,Calculations!$A$3:$A$53,$B935)</f>
        <v>4.2458451948110845E-5</v>
      </c>
      <c r="M935" s="107">
        <f>M209/SUMIFS(M$3:M$722,$B$3:$B$722,$B935)*SUMIFS(Calculations!$E$3:$E$53,Calculations!$A$3:$A$53,$B935)</f>
        <v>4.1439707315253731E-5</v>
      </c>
      <c r="N935" s="107">
        <f>N209/SUMIFS(N$3:N$722,$B$3:$B$722,$B935)*SUMIFS(Calculations!$E$3:$E$53,Calculations!$A$3:$A$53,$B935)</f>
        <v>4.0468704519892633E-5</v>
      </c>
      <c r="O935" s="107">
        <f>O209/SUMIFS(O$3:O$722,$B$3:$B$722,$B935)*SUMIFS(Calculations!$E$3:$E$53,Calculations!$A$3:$A$53,$B935)</f>
        <v>4.0264905274368021E-5</v>
      </c>
      <c r="P935" s="107">
        <f>P209/SUMIFS(P$3:P$722,$B$3:$B$722,$B935)*SUMIFS(Calculations!$E$3:$E$53,Calculations!$A$3:$A$53,$B935)</f>
        <v>4.0063148397944451E-5</v>
      </c>
      <c r="Q935" s="107">
        <f>Q209/SUMIFS(Q$3:Q$722,$B$3:$B$722,$B935)*SUMIFS(Calculations!$E$3:$E$53,Calculations!$A$3:$A$53,$B935)</f>
        <v>4.0011079363918622E-5</v>
      </c>
      <c r="R935" s="107">
        <f>R209/SUMIFS(R$3:R$722,$B$3:$B$722,$B935)*SUMIFS(Calculations!$E$3:$E$53,Calculations!$A$3:$A$53,$B935)</f>
        <v>3.9959145499759879E-5</v>
      </c>
    </row>
    <row r="936" spans="2:18" ht="15.75" customHeight="1">
      <c r="B936" s="107" t="s">
        <v>551</v>
      </c>
      <c r="C936" s="107" t="s">
        <v>449</v>
      </c>
      <c r="D936" s="107" t="s">
        <v>650</v>
      </c>
      <c r="E936" s="107" t="str">
        <f t="shared" si="303"/>
        <v>solar PV</v>
      </c>
      <c r="F936" s="107">
        <f>F210/SUMIFS(F$3:F$722,$B$3:$B$722,$B936)*SUMIFS(Calculations!$E$3:$E$53,Calculations!$A$3:$A$53,$B936)</f>
        <v>9.5400567417417903E-5</v>
      </c>
      <c r="G936" s="107">
        <f>G210/SUMIFS(G$3:G$722,$B$3:$B$722,$B936)*SUMIFS(Calculations!$E$3:$E$53,Calculations!$A$3:$A$53,$B936)</f>
        <v>1.0432224912357761E-4</v>
      </c>
      <c r="H936" s="107">
        <f>H210/SUMIFS(H$3:H$722,$B$3:$B$722,$B936)*SUMIFS(Calculations!$E$3:$E$53,Calculations!$A$3:$A$53,$B936)</f>
        <v>1.133540189564711E-4</v>
      </c>
      <c r="I936" s="107">
        <f>I210/SUMIFS(I$3:I$722,$B$3:$B$722,$B936)*SUMIFS(Calculations!$E$3:$E$53,Calculations!$A$3:$A$53,$B936)</f>
        <v>1.1948818274786554E-4</v>
      </c>
      <c r="J936" s="107">
        <f>J210/SUMIFS(J$3:J$722,$B$3:$B$722,$B936)*SUMIFS(Calculations!$E$3:$E$53,Calculations!$A$3:$A$53,$B936)</f>
        <v>1.2550198672727381E-4</v>
      </c>
      <c r="K936" s="107">
        <f>K210/SUMIFS(K$3:K$722,$B$3:$B$722,$B936)*SUMIFS(Calculations!$E$3:$E$53,Calculations!$A$3:$A$53,$B936)</f>
        <v>1.2575985303977017E-4</v>
      </c>
      <c r="L936" s="107">
        <f>L210/SUMIFS(L$3:L$722,$B$3:$B$722,$B936)*SUMIFS(Calculations!$E$3:$E$53,Calculations!$A$3:$A$53,$B936)</f>
        <v>1.2598801094821461E-4</v>
      </c>
      <c r="M936" s="107">
        <f>M210/SUMIFS(M$3:M$722,$B$3:$B$722,$B936)*SUMIFS(Calculations!$E$3:$E$53,Calculations!$A$3:$A$53,$B936)</f>
        <v>1.33639537296066E-4</v>
      </c>
      <c r="N936" s="107">
        <f>N210/SUMIFS(N$3:N$722,$B$3:$B$722,$B936)*SUMIFS(Calculations!$E$3:$E$53,Calculations!$A$3:$A$53,$B936)</f>
        <v>1.4093248710205037E-4</v>
      </c>
      <c r="O936" s="107">
        <f>O210/SUMIFS(O$3:O$722,$B$3:$B$722,$B936)*SUMIFS(Calculations!$E$3:$E$53,Calculations!$A$3:$A$53,$B936)</f>
        <v>1.5374293863343956E-4</v>
      </c>
      <c r="P936" s="107">
        <f>P210/SUMIFS(P$3:P$722,$B$3:$B$722,$B936)*SUMIFS(Calculations!$E$3:$E$53,Calculations!$A$3:$A$53,$B936)</f>
        <v>1.6642501054148502E-4</v>
      </c>
      <c r="Q936" s="107">
        <f>Q210/SUMIFS(Q$3:Q$722,$B$3:$B$722,$B936)*SUMIFS(Calculations!$E$3:$E$53,Calculations!$A$3:$A$53,$B936)</f>
        <v>1.8350031884161415E-4</v>
      </c>
      <c r="R936" s="107">
        <f>R210/SUMIFS(R$3:R$722,$B$3:$B$722,$B936)*SUMIFS(Calculations!$E$3:$E$53,Calculations!$A$3:$A$53,$B936)</f>
        <v>2.0053130008254746E-4</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1.2380372825048335E-5</v>
      </c>
      <c r="G938" s="107">
        <f>G212/SUMIFS(G$3:G$722,$B$3:$B$722,$B938)*SUMIFS(Calculations!$E$3:$E$53,Calculations!$A$3:$A$53,$B938)</f>
        <v>1.2456287589939668E-5</v>
      </c>
      <c r="H938" s="107">
        <f>H212/SUMIFS(H$3:H$722,$B$3:$B$722,$B938)*SUMIFS(Calculations!$E$3:$E$53,Calculations!$A$3:$A$53,$B938)</f>
        <v>1.2533139096863905E-5</v>
      </c>
      <c r="I938" s="107">
        <f>I212/SUMIFS(I$3:I$722,$B$3:$B$722,$B938)*SUMIFS(Calculations!$E$3:$E$53,Calculations!$A$3:$A$53,$B938)</f>
        <v>1.2408963078804276E-5</v>
      </c>
      <c r="J938" s="107">
        <f>J212/SUMIFS(J$3:J$722,$B$3:$B$722,$B938)*SUMIFS(Calculations!$E$3:$E$53,Calculations!$A$3:$A$53,$B938)</f>
        <v>1.2287223546416553E-5</v>
      </c>
      <c r="K938" s="107">
        <f>K212/SUMIFS(K$3:K$722,$B$3:$B$722,$B938)*SUMIFS(Calculations!$E$3:$E$53,Calculations!$A$3:$A$53,$B938)</f>
        <v>4.5313903179658478E-3</v>
      </c>
      <c r="L938" s="107">
        <f>L212/SUMIFS(L$3:L$722,$B$3:$B$722,$B938)*SUMIFS(Calculations!$E$3:$E$53,Calculations!$A$3:$A$53,$B938)</f>
        <v>8.5298540959050043E-3</v>
      </c>
      <c r="M938" s="107">
        <f>M212/SUMIFS(M$3:M$722,$B$3:$B$722,$B938)*SUMIFS(Calculations!$E$3:$E$53,Calculations!$A$3:$A$53,$B938)</f>
        <v>1.0214406033454984E-2</v>
      </c>
      <c r="N938" s="107">
        <f>N212/SUMIFS(N$3:N$722,$B$3:$B$722,$B938)*SUMIFS(Calculations!$E$3:$E$53,Calculations!$A$3:$A$53,$B938)</f>
        <v>1.1820014139290696E-2</v>
      </c>
      <c r="O938" s="107">
        <f>O212/SUMIFS(O$3:O$722,$B$3:$B$722,$B938)*SUMIFS(Calculations!$E$3:$E$53,Calculations!$A$3:$A$53,$B938)</f>
        <v>1.2193064208594557E-2</v>
      </c>
      <c r="P938" s="107">
        <f>P212/SUMIFS(P$3:P$722,$B$3:$B$722,$B938)*SUMIFS(Calculations!$E$3:$E$53,Calculations!$A$3:$A$53,$B938)</f>
        <v>1.2562375765850793E-2</v>
      </c>
      <c r="Q938" s="107">
        <f>Q212/SUMIFS(Q$3:Q$722,$B$3:$B$722,$B938)*SUMIFS(Calculations!$E$3:$E$53,Calculations!$A$3:$A$53,$B938)</f>
        <v>1.2859435760547627E-2</v>
      </c>
      <c r="R938" s="107">
        <f>R212/SUMIFS(R$3:R$722,$B$3:$B$722,$B938)*SUMIFS(Calculations!$E$3:$E$53,Calculations!$A$3:$A$53,$B938)</f>
        <v>1.3155724595172957E-2</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v>
      </c>
      <c r="H1449" s="95">
        <f t="shared" si="312"/>
        <v>1</v>
      </c>
      <c r="I1449" s="95">
        <f t="shared" si="312"/>
        <v>1</v>
      </c>
      <c r="J1449" s="95">
        <f t="shared" si="312"/>
        <v>1</v>
      </c>
      <c r="K1449" s="95">
        <f t="shared" si="312"/>
        <v>1</v>
      </c>
      <c r="L1449" s="95">
        <f t="shared" si="312"/>
        <v>1</v>
      </c>
      <c r="M1449" s="95">
        <f t="shared" si="312"/>
        <v>1</v>
      </c>
      <c r="N1449" s="95">
        <f t="shared" si="312"/>
        <v>0.99999999999999978</v>
      </c>
      <c r="O1449" s="95">
        <f t="shared" si="312"/>
        <v>1</v>
      </c>
      <c r="P1449" s="95">
        <f t="shared" si="312"/>
        <v>1.0000000000000002</v>
      </c>
      <c r="Q1449" s="95">
        <f t="shared" si="312"/>
        <v>1.0000000000000004</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OK</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4211.4130137000002</v>
      </c>
      <c r="R7" s="91">
        <f t="shared" si="2"/>
        <v>0.48506281404091639</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330.43775647799998</v>
      </c>
      <c r="R19" s="91">
        <f t="shared" si="2"/>
        <v>3.8059213736856133E-2</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35.362517099999998</v>
      </c>
      <c r="R28" s="91">
        <f t="shared" si="2"/>
        <v>4.0729897543404234E-3</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4104.9880520000006</v>
      </c>
      <c r="R46" s="91">
        <f t="shared" si="2"/>
        <v>0.47280498246788705</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8682.2013392780009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f t="shared" si="4"/>
        <v>1115.106</v>
      </c>
      <c r="M120" s="91" t="str">
        <f t="shared" si="5"/>
        <v>TX</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f t="shared" si="4"/>
        <v>1691.8487520000001</v>
      </c>
      <c r="M121" s="91" t="str">
        <f t="shared" si="5"/>
        <v>TX</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f t="shared" si="4"/>
        <v>105.47195619999999</v>
      </c>
      <c r="M123" s="91" t="str">
        <f t="shared" si="5"/>
        <v>KS</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f t="shared" si="4"/>
        <v>8.0027359780000005</v>
      </c>
      <c r="M124" s="91" t="str">
        <f t="shared" si="5"/>
        <v>KS</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f t="shared" si="4"/>
        <v>104.1723666</v>
      </c>
      <c r="M126" s="91" t="str">
        <f t="shared" si="5"/>
        <v>KS</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f t="shared" si="4"/>
        <v>878.16980000000001</v>
      </c>
      <c r="M127" s="91" t="str">
        <f t="shared" si="5"/>
        <v>AR</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f t="shared" si="4"/>
        <v>952.12729999999999</v>
      </c>
      <c r="M128" s="91" t="str">
        <f t="shared" si="5"/>
        <v>TX</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f t="shared" si="4"/>
        <v>345.90600000000001</v>
      </c>
      <c r="M129" s="91" t="str">
        <f t="shared" si="5"/>
        <v>TX</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f t="shared" ref="L130:L193" si="6">IF(AND(K130="Different",OR(I130 = $O$1,J130=$O$1)),E130,"")</f>
        <v>0</v>
      </c>
      <c r="M130" s="91" t="str">
        <f t="shared" ref="M130:M193" si="7">IF(L130&lt;&gt;"",IF(I130=$O$1,J130,I130),"")</f>
        <v>TX</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f t="shared" si="6"/>
        <v>225.6802137</v>
      </c>
      <c r="M131" s="91" t="str">
        <f t="shared" si="7"/>
        <v>AR</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f t="shared" si="6"/>
        <v>112.7906977</v>
      </c>
      <c r="M132" s="91" t="str">
        <f t="shared" si="7"/>
        <v>KS</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f t="shared" si="6"/>
        <v>35.362517099999998</v>
      </c>
      <c r="M133" s="91" t="str">
        <f t="shared" si="7"/>
        <v>MO</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f t="shared" si="6"/>
        <v>3107.5630000000001</v>
      </c>
      <c r="M134" s="91" t="str">
        <f t="shared" si="7"/>
        <v>AR</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8682.2013392780009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5" t="s">
        <v>678</v>
      </c>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0.48506281404091639</v>
      </c>
      <c r="D5" s="91">
        <f t="shared" si="0"/>
        <v>0.48506281404091639</v>
      </c>
      <c r="E5" s="91">
        <f t="shared" si="1"/>
        <v>0.92724601198972245</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3.8059213736856133E-2</v>
      </c>
      <c r="D19" s="91">
        <f t="shared" si="0"/>
        <v>3.8059213736856133E-2</v>
      </c>
      <c r="E19" s="91">
        <f t="shared" si="1"/>
        <v>7.2753988010277534E-2</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4.0729897543404234E-3</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0.47280498246788705</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0.5231220277777725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0.31983777380896644</v>
      </c>
      <c r="C60" s="91">
        <f>SUMIFS('ReEDs Generation Data'!H$729:H$1448,'ReEDs Generation Data'!$E$729:$E$1448,Calculations!$A60)</f>
        <v>0.32224084201035796</v>
      </c>
      <c r="D60" s="91">
        <f>SUMIFS('ReEDs Generation Data'!I$729:I$1448,'ReEDs Generation Data'!$E$729:$E$1448,Calculations!$A60)</f>
        <v>0.32411919488335927</v>
      </c>
      <c r="E60" s="91">
        <f>SUMIFS('ReEDs Generation Data'!J$729:J$1448,'ReEDs Generation Data'!$E$729:$E$1448,Calculations!$A60)</f>
        <v>0.32607211411440101</v>
      </c>
      <c r="F60" s="91">
        <f>SUMIFS('ReEDs Generation Data'!K$729:K$1448,'ReEDs Generation Data'!$E$729:$E$1448,Calculations!$A60)</f>
        <v>0.35246989182438698</v>
      </c>
      <c r="G60" s="91">
        <f>SUMIFS('ReEDs Generation Data'!L$729:L$1448,'ReEDs Generation Data'!$E$729:$E$1448,Calculations!$A60)</f>
        <v>0.38298058920727845</v>
      </c>
      <c r="H60" s="91">
        <f>SUMIFS('ReEDs Generation Data'!M$729:M$1448,'ReEDs Generation Data'!$E$729:$E$1448,Calculations!$A60)</f>
        <v>0.33949049843182055</v>
      </c>
      <c r="I60" s="91">
        <f>SUMIFS('ReEDs Generation Data'!N$729:N$1448,'ReEDs Generation Data'!$E$729:$E$1448,Calculations!$A60)</f>
        <v>0.30277045482640397</v>
      </c>
      <c r="J60" s="91">
        <f>SUMIFS('ReEDs Generation Data'!O$729:O$1448,'ReEDs Generation Data'!$E$729:$E$1448,Calculations!$A60)</f>
        <v>0.29533954812933916</v>
      </c>
      <c r="K60" s="91">
        <f>SUMIFS('ReEDs Generation Data'!P$729:P$1448,'ReEDs Generation Data'!$E$729:$E$1448,Calculations!$A60)</f>
        <v>0.28791717107986414</v>
      </c>
      <c r="L60" s="91">
        <f>SUMIFS('ReEDs Generation Data'!Q$729:Q$1448,'ReEDs Generation Data'!$E$729:$E$1448,Calculations!$A60)</f>
        <v>0.28931110243665586</v>
      </c>
      <c r="M60" s="91">
        <f>SUMIFS('ReEDs Generation Data'!R$729:R$1448,'ReEDs Generation Data'!$E$729:$E$1448,Calculations!$A60)</f>
        <v>0.29072542372415128</v>
      </c>
    </row>
    <row r="61" spans="1:33" ht="15.75" customHeight="1">
      <c r="A61" s="111" t="s">
        <v>634</v>
      </c>
      <c r="B61" s="91">
        <f>SUMIFS('ReEDs Generation Data'!G$729:G$1448,'ReEDs Generation Data'!$E$729:$E$1448,Calculations!$A61)</f>
        <v>0.36755074463117376</v>
      </c>
      <c r="C61" s="91">
        <f>SUMIFS('ReEDs Generation Data'!H$729:H$1448,'ReEDs Generation Data'!$E$729:$E$1448,Calculations!$A61)</f>
        <v>0.34992779257651391</v>
      </c>
      <c r="D61" s="91">
        <f>SUMIFS('ReEDs Generation Data'!I$729:I$1448,'ReEDs Generation Data'!$E$729:$E$1448,Calculations!$A61)</f>
        <v>0.33985964711614114</v>
      </c>
      <c r="E61" s="91">
        <f>SUMIFS('ReEDs Generation Data'!J$729:J$1448,'ReEDs Generation Data'!$E$729:$E$1448,Calculations!$A61)</f>
        <v>0.32925498290015598</v>
      </c>
      <c r="F61" s="91">
        <f>SUMIFS('ReEDs Generation Data'!K$729:K$1448,'ReEDs Generation Data'!$E$729:$E$1448,Calculations!$A61)</f>
        <v>0.27842914793854517</v>
      </c>
      <c r="G61" s="91">
        <f>SUMIFS('ReEDs Generation Data'!L$729:L$1448,'ReEDs Generation Data'!$E$729:$E$1448,Calculations!$A61)</f>
        <v>0.22067142338743248</v>
      </c>
      <c r="H61" s="91">
        <f>SUMIFS('ReEDs Generation Data'!M$729:M$1448,'ReEDs Generation Data'!$E$729:$E$1448,Calculations!$A61)</f>
        <v>0.29268074444468711</v>
      </c>
      <c r="I61" s="91">
        <f>SUMIFS('ReEDs Generation Data'!N$729:N$1448,'ReEDs Generation Data'!$E$729:$E$1448,Calculations!$A61)</f>
        <v>0.35332117894685394</v>
      </c>
      <c r="J61" s="91">
        <f>SUMIFS('ReEDs Generation Data'!O$729:O$1448,'ReEDs Generation Data'!$E$729:$E$1448,Calculations!$A61)</f>
        <v>0.35636699784584652</v>
      </c>
      <c r="K61" s="91">
        <f>SUMIFS('ReEDs Generation Data'!P$729:P$1448,'ReEDs Generation Data'!$E$729:$E$1448,Calculations!$A61)</f>
        <v>0.35941083703914928</v>
      </c>
      <c r="L61" s="91">
        <f>SUMIFS('ReEDs Generation Data'!Q$729:Q$1448,'ReEDs Generation Data'!$E$729:$E$1448,Calculations!$A61)</f>
        <v>0.35447774574955987</v>
      </c>
      <c r="M61" s="91">
        <f>SUMIFS('ReEDs Generation Data'!R$729:R$1448,'ReEDs Generation Data'!$E$729:$E$1448,Calculations!$A61)</f>
        <v>0.34948484696282361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0.24187606370173884</v>
      </c>
      <c r="C62" s="91">
        <f>SUMIFS('ReEDs Generation Data'!H$729:H$1448,'ReEDs Generation Data'!$E$729:$E$1448,Calculations!$A62)</f>
        <v>0.25338546658296035</v>
      </c>
      <c r="D62" s="91">
        <f>SUMIFS('ReEDs Generation Data'!I$729:I$1448,'ReEDs Generation Data'!$E$729:$E$1448,Calculations!$A62)</f>
        <v>0.25946888603666174</v>
      </c>
      <c r="E62" s="91">
        <f>SUMIFS('ReEDs Generation Data'!J$729:J$1448,'ReEDs Generation Data'!$E$729:$E$1448,Calculations!$A62)</f>
        <v>0.26588047540960835</v>
      </c>
      <c r="F62" s="91">
        <f>SUMIFS('ReEDs Generation Data'!K$729:K$1448,'ReEDs Generation Data'!$E$729:$E$1448,Calculations!$A62)</f>
        <v>0.28164925728532336</v>
      </c>
      <c r="G62" s="91">
        <f>SUMIFS('ReEDs Generation Data'!L$729:L$1448,'ReEDs Generation Data'!$E$729:$E$1448,Calculations!$A62)</f>
        <v>0.29977241437050811</v>
      </c>
      <c r="H62" s="91">
        <f>SUMIFS('ReEDs Generation Data'!M$729:M$1448,'ReEDs Generation Data'!$E$729:$E$1448,Calculations!$A62)</f>
        <v>0.27470752097450113</v>
      </c>
      <c r="I62" s="91">
        <f>SUMIFS('ReEDs Generation Data'!N$729:N$1448,'ReEDs Generation Data'!$E$729:$E$1448,Calculations!$A62)</f>
        <v>0.25357164142970734</v>
      </c>
      <c r="J62" s="91">
        <f>SUMIFS('ReEDs Generation Data'!O$729:O$1448,'ReEDs Generation Data'!$E$729:$E$1448,Calculations!$A62)</f>
        <v>0.25340852794645602</v>
      </c>
      <c r="K62" s="91">
        <f>SUMIFS('ReEDs Generation Data'!P$729:P$1448,'ReEDs Generation Data'!$E$729:$E$1448,Calculations!$A62)</f>
        <v>0.2532460033068214</v>
      </c>
      <c r="L62" s="91">
        <f>SUMIFS('ReEDs Generation Data'!Q$729:Q$1448,'ReEDs Generation Data'!$E$729:$E$1448,Calculations!$A62)</f>
        <v>0.25472149496005192</v>
      </c>
      <c r="M62" s="91">
        <f>SUMIFS('ReEDs Generation Data'!R$729:R$1448,'ReEDs Generation Data'!$E$729:$E$1448,Calculations!$A62)</f>
        <v>0.25621528486504941</v>
      </c>
    </row>
    <row r="63" spans="1:33" ht="15.75" customHeight="1">
      <c r="A63" s="111" t="s">
        <v>101</v>
      </c>
      <c r="B63" s="91">
        <f>SUMIFS('ReEDs Generation Data'!G$729:G$1448,'ReEDs Generation Data'!$E$729:$E$1448,Calculations!$A63)</f>
        <v>4.5559428895201766E-2</v>
      </c>
      <c r="C63" s="91">
        <f>SUMIFS('ReEDs Generation Data'!H$729:H$1448,'ReEDs Generation Data'!$E$729:$E$1448,Calculations!$A63)</f>
        <v>4.7856687442054756E-2</v>
      </c>
      <c r="D63" s="91">
        <f>SUMIFS('ReEDs Generation Data'!I$729:I$1448,'ReEDs Generation Data'!$E$729:$E$1448,Calculations!$A63)</f>
        <v>4.9065772835563362E-2</v>
      </c>
      <c r="E63" s="91">
        <f>SUMIFS('ReEDs Generation Data'!J$729:J$1448,'ReEDs Generation Data'!$E$729:$E$1448,Calculations!$A63)</f>
        <v>5.0338473290514843E-2</v>
      </c>
      <c r="F63" s="91">
        <f>SUMIFS('ReEDs Generation Data'!K$729:K$1448,'ReEDs Generation Data'!$E$729:$E$1448,Calculations!$A63)</f>
        <v>5.3594603639533965E-2</v>
      </c>
      <c r="G63" s="91">
        <f>SUMIFS('ReEDs Generation Data'!L$729:L$1448,'ReEDs Generation Data'!$E$729:$E$1448,Calculations!$A63)</f>
        <v>5.7301386866975272E-2</v>
      </c>
      <c r="H63" s="91">
        <f>SUMIFS('ReEDs Generation Data'!M$729:M$1448,'ReEDs Generation Data'!$E$729:$E$1448,Calculations!$A63)</f>
        <v>5.2418529766128097E-2</v>
      </c>
      <c r="I63" s="91">
        <f>SUMIFS('ReEDs Generation Data'!N$729:N$1448,'ReEDs Generation Data'!$E$729:$E$1448,Calculations!$A63)</f>
        <v>4.8306166836079259E-2</v>
      </c>
      <c r="J63" s="91">
        <f>SUMIFS('ReEDs Generation Data'!O$729:O$1448,'ReEDs Generation Data'!$E$729:$E$1448,Calculations!$A63)</f>
        <v>4.8283221028000305E-2</v>
      </c>
      <c r="K63" s="91">
        <f>SUMIFS('ReEDs Generation Data'!P$729:P$1448,'ReEDs Generation Data'!$E$729:$E$1448,Calculations!$A63)</f>
        <v>4.8260298312728427E-2</v>
      </c>
      <c r="L63" s="91">
        <f>SUMIFS('ReEDs Generation Data'!Q$729:Q$1448,'ReEDs Generation Data'!$E$729:$E$1448,Calculations!$A63)</f>
        <v>4.8573428625983607E-2</v>
      </c>
      <c r="M63" s="91">
        <f>SUMIFS('ReEDs Generation Data'!R$729:R$1448,'ReEDs Generation Data'!$E$729:$E$1448,Calculations!$A63)</f>
        <v>4.889040417653373E-2</v>
      </c>
    </row>
    <row r="64" spans="1:33" ht="15.75" customHeight="1">
      <c r="A64" s="111" t="s">
        <v>100</v>
      </c>
      <c r="B64" s="91">
        <f>SUMIFS('ReEDs Generation Data'!G$729:G$1448,'ReEDs Generation Data'!$E$729:$E$1448,Calculations!$A64)</f>
        <v>2.1756987738748464E-2</v>
      </c>
      <c r="C64" s="91">
        <f>SUMIFS('ReEDs Generation Data'!H$729:H$1448,'ReEDs Generation Data'!$E$729:$E$1448,Calculations!$A64)</f>
        <v>2.2782523523117906E-2</v>
      </c>
      <c r="D64" s="91">
        <f>SUMIFS('ReEDs Generation Data'!I$729:I$1448,'ReEDs Generation Data'!$E$729:$E$1448,Calculations!$A64)</f>
        <v>2.2460738844939852E-2</v>
      </c>
      <c r="E64" s="91">
        <f>SUMIFS('ReEDs Generation Data'!J$729:J$1448,'ReEDs Generation Data'!$E$729:$E$1448,Calculations!$A64)</f>
        <v>2.2145267976546257E-2</v>
      </c>
      <c r="F64" s="91">
        <f>SUMIFS('ReEDs Generation Data'!K$729:K$1448,'ReEDs Generation Data'!$E$729:$E$1448,Calculations!$A64)</f>
        <v>2.0550493266911458E-2</v>
      </c>
      <c r="G64" s="91">
        <f>SUMIFS('ReEDs Generation Data'!L$729:L$1448,'ReEDs Generation Data'!$E$729:$E$1448,Calculations!$A64)</f>
        <v>1.9139450239740292E-2</v>
      </c>
      <c r="H64" s="91">
        <f>SUMIFS('ReEDs Generation Data'!M$729:M$1448,'ReEDs Generation Data'!$E$729:$E$1448,Calculations!$A64)</f>
        <v>1.8574208980913196E-2</v>
      </c>
      <c r="I64" s="91">
        <f>SUMIFS('ReEDs Generation Data'!N$729:N$1448,'ReEDs Generation Data'!$E$729:$E$1448,Calculations!$A64)</f>
        <v>1.8035456849444034E-2</v>
      </c>
      <c r="J64" s="91">
        <f>SUMIFS('ReEDs Generation Data'!O$729:O$1448,'ReEDs Generation Data'!$E$729:$E$1448,Calculations!$A64)</f>
        <v>1.796384516859667E-2</v>
      </c>
      <c r="K64" s="91">
        <f>SUMIFS('ReEDs Generation Data'!P$729:P$1448,'ReEDs Generation Data'!$E$729:$E$1448,Calculations!$A64)</f>
        <v>1.7892951142438662E-2</v>
      </c>
      <c r="L64" s="91">
        <f>SUMIFS('ReEDs Generation Data'!Q$729:Q$1448,'ReEDs Generation Data'!$E$729:$E$1448,Calculations!$A64)</f>
        <v>1.7862608038468147E-2</v>
      </c>
      <c r="M64" s="91">
        <f>SUMIFS('ReEDs Generation Data'!R$729:R$1448,'ReEDs Generation Data'!$E$729:$E$1448,Calculations!$A64)</f>
        <v>1.7832343704411609E-2</v>
      </c>
    </row>
    <row r="65" spans="1:37" ht="15.75" customHeight="1">
      <c r="A65" s="111" t="s">
        <v>102</v>
      </c>
      <c r="B65" s="91">
        <f>SUMIFS('ReEDs Generation Data'!G$729:G$1448,'ReEDs Generation Data'!$E$729:$E$1448,Calculations!$A65)</f>
        <v>1.4473697480896386E-3</v>
      </c>
      <c r="C65" s="91">
        <f>SUMIFS('ReEDs Generation Data'!H$729:H$1448,'ReEDs Generation Data'!$E$729:$E$1448,Calculations!$A65)</f>
        <v>1.9553674323032452E-3</v>
      </c>
      <c r="D65" s="91">
        <f>SUMIFS('ReEDs Generation Data'!I$729:I$1448,'ReEDs Generation Data'!$E$729:$E$1448,Calculations!$A65)</f>
        <v>3.1409225336511675E-3</v>
      </c>
      <c r="E65" s="91">
        <f>SUMIFS('ReEDs Generation Data'!J$729:J$1448,'ReEDs Generation Data'!$E$729:$E$1448,Calculations!$A65)</f>
        <v>4.3883939278467126E-3</v>
      </c>
      <c r="F65" s="91">
        <f>SUMIFS('ReEDs Generation Data'!K$729:K$1448,'ReEDs Generation Data'!$E$729:$E$1448,Calculations!$A65)</f>
        <v>1.1606035878598982E-2</v>
      </c>
      <c r="G65" s="91">
        <f>SUMIFS('ReEDs Generation Data'!L$729:L$1448,'ReEDs Generation Data'!$E$729:$E$1448,Calculations!$A65)</f>
        <v>1.8675974827751032E-2</v>
      </c>
      <c r="H65" s="91">
        <f>SUMIFS('ReEDs Generation Data'!M$729:M$1448,'ReEDs Generation Data'!$E$729:$E$1448,Calculations!$A65)</f>
        <v>2.0788765322600086E-2</v>
      </c>
      <c r="I65" s="91">
        <f>SUMIFS('ReEDs Generation Data'!N$729:N$1448,'ReEDs Generation Data'!$E$729:$E$1448,Calculations!$A65)</f>
        <v>2.2755878974796445E-2</v>
      </c>
      <c r="J65" s="91">
        <f>SUMIFS('ReEDs Generation Data'!O$729:O$1448,'ReEDs Generation Data'!$E$729:$E$1448,Calculations!$A65)</f>
        <v>2.7399645141735977E-2</v>
      </c>
      <c r="K65" s="91">
        <f>SUMIFS('ReEDs Generation Data'!P$729:P$1448,'ReEDs Generation Data'!$E$729:$E$1448,Calculations!$A65)</f>
        <v>3.2035526593528381E-2</v>
      </c>
      <c r="L65" s="91">
        <f>SUMIFS('ReEDs Generation Data'!Q$729:Q$1448,'ReEDs Generation Data'!$E$729:$E$1448,Calculations!$A65)</f>
        <v>3.3809552001695886E-2</v>
      </c>
      <c r="M65" s="91">
        <f>SUMIFS('ReEDs Generation Data'!R$729:R$1448,'ReEDs Generation Data'!$E$729:$E$1448,Calculations!$A65)</f>
        <v>3.5600686547426028E-2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1.2770968327016434E-3</v>
      </c>
      <c r="C70" s="91">
        <f>SUMIFS('ReEDs Generation Data'!H$729:H$1448,'ReEDs Generation Data'!$E$729:$E$1448,Calculations!$A70)</f>
        <v>1.1244243091810668E-3</v>
      </c>
      <c r="D70" s="91">
        <f>SUMIFS('ReEDs Generation Data'!I$729:I$1448,'ReEDs Generation Data'!$E$729:$E$1448,Calculations!$A70)</f>
        <v>1.1410561381882704E-3</v>
      </c>
      <c r="E70" s="91">
        <f>SUMIFS('ReEDs Generation Data'!J$729:J$1448,'ReEDs Generation Data'!$E$729:$E$1448,Calculations!$A70)</f>
        <v>1.1587022254248341E-3</v>
      </c>
      <c r="F70" s="91">
        <f>SUMIFS('ReEDs Generation Data'!K$729:K$1448,'ReEDs Generation Data'!$E$729:$E$1448,Calculations!$A70)</f>
        <v>8.9578298528125776E-4</v>
      </c>
      <c r="G70" s="91">
        <f>SUMIFS('ReEDs Generation Data'!L$729:L$1448,'ReEDs Generation Data'!$E$729:$E$1448,Calculations!$A70)</f>
        <v>6.0406267379873538E-4</v>
      </c>
      <c r="H70" s="91">
        <f>SUMIFS('ReEDs Generation Data'!M$729:M$1448,'ReEDs Generation Data'!$E$729:$E$1448,Calculations!$A70)</f>
        <v>5.5563421835635475E-4</v>
      </c>
      <c r="I70" s="91">
        <f>SUMIFS('ReEDs Generation Data'!N$729:N$1448,'ReEDs Generation Data'!$E$729:$E$1448,Calculations!$A70)</f>
        <v>5.1469612836827633E-4</v>
      </c>
      <c r="J70" s="91">
        <f>SUMIFS('ReEDs Generation Data'!O$729:O$1448,'ReEDs Generation Data'!$E$729:$E$1448,Calculations!$A70)</f>
        <v>5.1421542662249281E-4</v>
      </c>
      <c r="K70" s="91">
        <f>SUMIFS('ReEDs Generation Data'!P$729:P$1448,'ReEDs Generation Data'!$E$729:$E$1448,Calculations!$A70)</f>
        <v>5.137375599520319E-4</v>
      </c>
      <c r="L70" s="91">
        <f>SUMIFS('ReEDs Generation Data'!Q$729:Q$1448,'ReEDs Generation Data'!$E$729:$E$1448,Calculations!$A70)</f>
        <v>5.1647540303516044E-4</v>
      </c>
      <c r="M70" s="91">
        <f>SUMIFS('ReEDs Generation Data'!R$729:R$1448,'ReEDs Generation Data'!$E$729:$E$1448,Calculations!$A70)</f>
        <v>5.1924808269886288E-4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6.9453464337955679E-4</v>
      </c>
      <c r="C73" s="91">
        <f>SUMIFS('ReEDs Generation Data'!H$729:H$1448,'ReEDs Generation Data'!$E$729:$E$1448,Calculations!$A73)</f>
        <v>7.268961235109006E-4</v>
      </c>
      <c r="D73" s="91">
        <f>SUMIFS('ReEDs Generation Data'!I$729:I$1448,'ReEDs Generation Data'!$E$729:$E$1448,Calculations!$A73)</f>
        <v>7.4378161149538894E-4</v>
      </c>
      <c r="E73" s="91">
        <f>SUMIFS('ReEDs Generation Data'!J$729:J$1448,'ReEDs Generation Data'!$E$729:$E$1448,Calculations!$A73)</f>
        <v>7.6159015550226789E-4</v>
      </c>
      <c r="F73" s="91">
        <f>SUMIFS('ReEDs Generation Data'!K$729:K$1448,'ReEDs Generation Data'!$E$729:$E$1448,Calculations!$A73)</f>
        <v>8.0478718141897192E-4</v>
      </c>
      <c r="G73" s="91">
        <f>SUMIFS('ReEDs Generation Data'!L$729:L$1448,'ReEDs Generation Data'!$E$729:$E$1448,Calculations!$A73)</f>
        <v>8.5469842651553815E-4</v>
      </c>
      <c r="H73" s="91">
        <f>SUMIFS('ReEDs Generation Data'!M$729:M$1448,'ReEDs Generation Data'!$E$729:$E$1448,Calculations!$A73)</f>
        <v>7.8409786099341554E-4</v>
      </c>
      <c r="I73" s="91">
        <f>SUMIFS('ReEDs Generation Data'!N$729:N$1448,'ReEDs Generation Data'!$E$729:$E$1448,Calculations!$A73)</f>
        <v>7.2452600834672595E-4</v>
      </c>
      <c r="J73" s="91">
        <f>SUMIFS('ReEDs Generation Data'!O$729:O$1448,'ReEDs Generation Data'!$E$729:$E$1448,Calculations!$A73)</f>
        <v>7.2399931340307955E-4</v>
      </c>
      <c r="K73" s="91">
        <f>SUMIFS('ReEDs Generation Data'!P$729:P$1448,'ReEDs Generation Data'!$E$729:$E$1448,Calculations!$A73)</f>
        <v>7.2347496551774615E-4</v>
      </c>
      <c r="L73" s="91">
        <f>SUMIFS('ReEDs Generation Data'!Q$729:Q$1448,'ReEDs Generation Data'!$E$729:$E$1448,Calculations!$A73)</f>
        <v>7.2759278454966145E-4</v>
      </c>
      <c r="M73" s="91">
        <f>SUMIFS('ReEDs Generation Data'!R$729:R$1448,'ReEDs Generation Data'!$E$729:$E$1448,Calculations!$A73)</f>
        <v>7.3176193690555839E-4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O86"/>
  <sheetViews>
    <sheetView topLeftCell="E1" workbookViewId="0">
      <selection activeCell="M5" sqref="M5"/>
    </sheetView>
  </sheetViews>
  <sheetFormatPr defaultRowHeight="14.75"/>
  <cols>
    <col min="3" max="5" width="13.453125" customWidth="1"/>
    <col min="6" max="7" width="13.453125" style="174" customWidth="1"/>
    <col min="8" max="9" width="13.453125" customWidth="1"/>
    <col min="10" max="10" width="12.1328125" bestFit="1" customWidth="1"/>
    <col min="11" max="12" width="13.453125" customWidth="1"/>
    <col min="13" max="14" width="13.453125" style="163" customWidth="1"/>
    <col min="16" max="16" width="9.7265625" bestFit="1" customWidth="1"/>
  </cols>
  <sheetData>
    <row r="1" spans="1:15">
      <c r="F1" s="175" t="s">
        <v>440</v>
      </c>
      <c r="G1" s="174" t="s">
        <v>430</v>
      </c>
    </row>
    <row r="2" spans="1:15">
      <c r="F2" s="174" t="s">
        <v>439</v>
      </c>
      <c r="G2" s="174" t="s">
        <v>427</v>
      </c>
    </row>
    <row r="3" spans="1:15">
      <c r="C3" s="1" t="s">
        <v>1053</v>
      </c>
      <c r="D3" s="1" t="s">
        <v>1053</v>
      </c>
      <c r="E3" s="1" t="s">
        <v>1053</v>
      </c>
      <c r="F3" s="183" t="s">
        <v>1054</v>
      </c>
      <c r="G3" s="183" t="s">
        <v>1054</v>
      </c>
      <c r="H3" s="1" t="s">
        <v>1054</v>
      </c>
      <c r="I3" s="1"/>
      <c r="J3" s="1"/>
      <c r="K3" s="1" t="s">
        <v>1057</v>
      </c>
      <c r="L3" s="1"/>
      <c r="M3" s="186" t="s">
        <v>1060</v>
      </c>
    </row>
    <row r="4" spans="1:15">
      <c r="B4" s="1">
        <v>2024</v>
      </c>
      <c r="C4" s="181" t="s">
        <v>848</v>
      </c>
      <c r="D4" s="181" t="s">
        <v>849</v>
      </c>
      <c r="E4" s="181" t="s">
        <v>1055</v>
      </c>
      <c r="F4" s="184" t="s">
        <v>1049</v>
      </c>
      <c r="G4" s="184" t="s">
        <v>1050</v>
      </c>
      <c r="H4" s="182" t="s">
        <v>1055</v>
      </c>
      <c r="I4" s="171" t="s">
        <v>1056</v>
      </c>
      <c r="J4" s="190" t="s">
        <v>1061</v>
      </c>
      <c r="K4" s="171" t="s">
        <v>1051</v>
      </c>
      <c r="L4" s="171" t="s">
        <v>1052</v>
      </c>
      <c r="M4" s="189" t="s">
        <v>1058</v>
      </c>
      <c r="N4" s="189" t="s">
        <v>1059</v>
      </c>
    </row>
    <row r="5" spans="1:15">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87">
        <f>IF(J5=TRUE,F5,K5)</f>
        <v>0</v>
      </c>
      <c r="N5" s="187">
        <f>IF(J5=TRUE,G5,L5)</f>
        <v>47230739</v>
      </c>
      <c r="O5" s="160"/>
    </row>
    <row r="6" spans="1:15">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87">
        <f t="shared" ref="M6:M54" si="5">IF(J6=TRUE,F6,K6)</f>
        <v>0</v>
      </c>
      <c r="N6" s="187">
        <f t="shared" ref="N6:N54" si="6">IF(J6=TRUE,G6,L6)</f>
        <v>0</v>
      </c>
      <c r="O6" s="160"/>
    </row>
    <row r="7" spans="1:15">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87">
        <f t="shared" si="5"/>
        <v>0</v>
      </c>
      <c r="N7" s="187">
        <f t="shared" si="6"/>
        <v>22825079</v>
      </c>
      <c r="O7" s="160"/>
    </row>
    <row r="8" spans="1:15">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87">
        <f t="shared" si="5"/>
        <v>0</v>
      </c>
      <c r="N8" s="187">
        <f t="shared" si="6"/>
        <v>8613908</v>
      </c>
      <c r="O8" s="160"/>
    </row>
    <row r="9" spans="1:15">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87">
        <f t="shared" si="5"/>
        <v>77638443</v>
      </c>
      <c r="N9" s="187">
        <f t="shared" si="6"/>
        <v>1233980</v>
      </c>
      <c r="O9" s="160"/>
    </row>
    <row r="10" spans="1:15">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87">
        <f t="shared" si="5"/>
        <v>2600224</v>
      </c>
      <c r="N10" s="187">
        <f t="shared" si="6"/>
        <v>0</v>
      </c>
      <c r="O10" s="160"/>
    </row>
    <row r="11" spans="1:15">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87">
        <f t="shared" si="5"/>
        <v>0</v>
      </c>
      <c r="N11" s="187">
        <f t="shared" si="6"/>
        <v>13974993</v>
      </c>
      <c r="O11" s="160"/>
    </row>
    <row r="12" spans="1:15">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87">
        <f t="shared" si="5"/>
        <v>8517519</v>
      </c>
      <c r="N12" s="187">
        <f t="shared" si="6"/>
        <v>0</v>
      </c>
      <c r="O12" s="160"/>
    </row>
    <row r="13" spans="1:15">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87">
        <f t="shared" si="5"/>
        <v>12987138</v>
      </c>
      <c r="N13" s="187">
        <f t="shared" si="6"/>
        <v>0</v>
      </c>
      <c r="O13" s="160"/>
    </row>
    <row r="14" spans="1:15">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87">
        <f t="shared" si="5"/>
        <v>25602863</v>
      </c>
      <c r="N14" s="187">
        <f t="shared" si="6"/>
        <v>0</v>
      </c>
      <c r="O14" s="160"/>
    </row>
    <row r="15" spans="1:15">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87">
        <f t="shared" si="5"/>
        <v>0</v>
      </c>
      <c r="N15" s="187">
        <f t="shared" si="6"/>
        <v>0</v>
      </c>
      <c r="O15" s="160"/>
    </row>
    <row r="16" spans="1:15">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87">
        <f t="shared" si="5"/>
        <v>10428327</v>
      </c>
      <c r="N16" s="187">
        <f t="shared" si="6"/>
        <v>0</v>
      </c>
      <c r="O16" s="160"/>
    </row>
    <row r="17" spans="1:15">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87">
        <f t="shared" si="5"/>
        <v>0</v>
      </c>
      <c r="N17" s="187">
        <f t="shared" si="6"/>
        <v>34602295</v>
      </c>
      <c r="O17" s="160"/>
    </row>
    <row r="18" spans="1:15">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87">
        <f t="shared" si="5"/>
        <v>18310966</v>
      </c>
      <c r="N18" s="187">
        <f t="shared" si="6"/>
        <v>0</v>
      </c>
      <c r="O18" s="160"/>
    </row>
    <row r="19" spans="1:15">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87">
        <f t="shared" si="5"/>
        <v>0</v>
      </c>
      <c r="N19" s="187">
        <f t="shared" si="6"/>
        <v>9314891</v>
      </c>
      <c r="O19" s="160"/>
    </row>
    <row r="20" spans="1:15">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87">
        <f t="shared" si="5"/>
        <v>0</v>
      </c>
      <c r="N20" s="187">
        <f t="shared" si="6"/>
        <v>13717698</v>
      </c>
      <c r="O20" s="160"/>
    </row>
    <row r="21" spans="1:15">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87">
        <f t="shared" si="5"/>
        <v>8952800</v>
      </c>
      <c r="N21" s="187">
        <f t="shared" si="6"/>
        <v>0</v>
      </c>
      <c r="O21" s="160"/>
    </row>
    <row r="22" spans="1:15">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87">
        <f t="shared" si="5"/>
        <v>16593779</v>
      </c>
      <c r="N22" s="187">
        <f t="shared" si="6"/>
        <v>0</v>
      </c>
      <c r="O22" s="160"/>
    </row>
    <row r="23" spans="1:15">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87">
        <f t="shared" si="5"/>
        <v>3130908</v>
      </c>
      <c r="N23" s="187">
        <f t="shared" si="6"/>
        <v>45143</v>
      </c>
      <c r="O23" s="160"/>
    </row>
    <row r="24" spans="1:15">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87">
        <f t="shared" si="5"/>
        <v>24392022</v>
      </c>
      <c r="N24" s="187">
        <f t="shared" si="6"/>
        <v>0</v>
      </c>
      <c r="O24" s="160"/>
    </row>
    <row r="25" spans="1:15">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87">
        <f t="shared" si="5"/>
        <v>34760276</v>
      </c>
      <c r="N25" s="187">
        <f t="shared" si="6"/>
        <v>0</v>
      </c>
      <c r="O25" s="160"/>
    </row>
    <row r="26" spans="1:15">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87">
        <f t="shared" si="5"/>
        <v>5282204</v>
      </c>
      <c r="N26" s="187">
        <f t="shared" si="6"/>
        <v>13267728</v>
      </c>
      <c r="O26" s="160"/>
    </row>
    <row r="27" spans="1:15">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87">
        <f t="shared" si="5"/>
        <v>13010953</v>
      </c>
      <c r="N27" s="187">
        <f t="shared" si="6"/>
        <v>659904</v>
      </c>
      <c r="O27" s="160"/>
    </row>
    <row r="28" spans="1:15">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87">
        <f t="shared" si="5"/>
        <v>0</v>
      </c>
      <c r="N28" s="187">
        <f t="shared" si="6"/>
        <v>15330151</v>
      </c>
      <c r="O28" s="160"/>
    </row>
    <row r="29" spans="1:15">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87">
        <f t="shared" si="5"/>
        <v>5266398</v>
      </c>
      <c r="N29" s="187">
        <f t="shared" si="6"/>
        <v>0</v>
      </c>
      <c r="O29" s="160"/>
    </row>
    <row r="30" spans="1:15">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87">
        <f t="shared" si="5"/>
        <v>53636</v>
      </c>
      <c r="N30" s="187">
        <f t="shared" si="6"/>
        <v>9211716</v>
      </c>
      <c r="O30" s="160"/>
    </row>
    <row r="31" spans="1:15">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87">
        <f t="shared" si="5"/>
        <v>0</v>
      </c>
      <c r="N31" s="187">
        <f t="shared" si="6"/>
        <v>3400152</v>
      </c>
      <c r="O31" s="160"/>
    </row>
    <row r="32" spans="1:15">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87">
        <f t="shared" si="5"/>
        <v>0</v>
      </c>
      <c r="N32" s="187">
        <f t="shared" si="6"/>
        <v>527100</v>
      </c>
      <c r="O32" s="160"/>
    </row>
    <row r="33" spans="1:15">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87">
        <f t="shared" si="5"/>
        <v>0</v>
      </c>
      <c r="N33" s="187">
        <f t="shared" si="6"/>
        <v>5644666</v>
      </c>
      <c r="O33" s="160"/>
    </row>
    <row r="34" spans="1:15">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87">
        <f t="shared" si="5"/>
        <v>16604649</v>
      </c>
      <c r="N34" s="187">
        <f t="shared" si="6"/>
        <v>0</v>
      </c>
      <c r="O34" s="160"/>
    </row>
    <row r="35" spans="1:15">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87">
        <f t="shared" si="5"/>
        <v>0</v>
      </c>
      <c r="N35" s="187">
        <f t="shared" si="6"/>
        <v>8229984</v>
      </c>
      <c r="O35" s="160"/>
    </row>
    <row r="36" spans="1:15">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87">
        <f t="shared" si="5"/>
        <v>27919146</v>
      </c>
      <c r="N36" s="187">
        <f t="shared" si="6"/>
        <v>1750163</v>
      </c>
      <c r="O36" s="160"/>
    </row>
    <row r="37" spans="1:15">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87">
        <f t="shared" si="5"/>
        <v>15014573</v>
      </c>
      <c r="N37" s="187">
        <f t="shared" si="6"/>
        <v>0</v>
      </c>
      <c r="O37" s="160"/>
    </row>
    <row r="38" spans="1:15">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87">
        <f t="shared" si="5"/>
        <v>2982525</v>
      </c>
      <c r="N38" s="187">
        <f t="shared" si="6"/>
        <v>21752698</v>
      </c>
      <c r="O38" s="185"/>
    </row>
    <row r="39" spans="1:15">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87">
        <f t="shared" si="5"/>
        <v>30782466</v>
      </c>
      <c r="N39" s="187">
        <f t="shared" si="6"/>
        <v>0</v>
      </c>
      <c r="O39" s="160"/>
    </row>
    <row r="40" spans="1:15">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87">
        <f t="shared" si="5"/>
        <v>0</v>
      </c>
      <c r="N40" s="187">
        <f t="shared" si="6"/>
        <v>11919968</v>
      </c>
      <c r="O40" s="160"/>
    </row>
    <row r="41" spans="1:15">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87">
        <f t="shared" si="5"/>
        <v>0</v>
      </c>
      <c r="N41" s="187">
        <f t="shared" si="6"/>
        <v>3515910</v>
      </c>
      <c r="O41" s="160"/>
    </row>
    <row r="42" spans="1:15">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87">
        <f t="shared" si="5"/>
        <v>0</v>
      </c>
      <c r="N42" s="187">
        <f t="shared" si="6"/>
        <v>84594859</v>
      </c>
      <c r="O42" s="160"/>
    </row>
    <row r="43" spans="1:15">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87">
        <f t="shared" si="5"/>
        <v>0</v>
      </c>
      <c r="N43" s="187">
        <f t="shared" si="6"/>
        <v>1330952</v>
      </c>
      <c r="O43" s="160"/>
    </row>
    <row r="44" spans="1:15">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87">
        <f t="shared" si="5"/>
        <v>0</v>
      </c>
      <c r="N44" s="187">
        <f t="shared" si="6"/>
        <v>11884926</v>
      </c>
      <c r="O44" s="160"/>
    </row>
    <row r="45" spans="1:15">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87">
        <f t="shared" si="5"/>
        <v>0</v>
      </c>
      <c r="N45" s="187">
        <f t="shared" si="6"/>
        <v>3529188</v>
      </c>
      <c r="O45" s="160"/>
    </row>
    <row r="46" spans="1:15">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87">
        <f t="shared" si="5"/>
        <v>28450920</v>
      </c>
      <c r="N46" s="187">
        <f t="shared" si="6"/>
        <v>0</v>
      </c>
      <c r="O46" s="160"/>
    </row>
    <row r="47" spans="1:15">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87">
        <f t="shared" si="5"/>
        <v>15365861</v>
      </c>
      <c r="N47" s="187">
        <f t="shared" si="6"/>
        <v>2550576</v>
      </c>
      <c r="O47" s="160"/>
    </row>
    <row r="48" spans="1:15">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87">
        <f t="shared" si="5"/>
        <v>0</v>
      </c>
      <c r="N48" s="187">
        <f t="shared" si="6"/>
        <v>7515602</v>
      </c>
      <c r="O48" s="160"/>
    </row>
    <row r="49" spans="1:15">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87">
        <f t="shared" si="5"/>
        <v>13906190</v>
      </c>
      <c r="N49" s="187">
        <f t="shared" si="6"/>
        <v>10304519</v>
      </c>
      <c r="O49" s="160"/>
    </row>
    <row r="50" spans="1:15">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87">
        <f t="shared" si="5"/>
        <v>41102159</v>
      </c>
      <c r="N50" s="187">
        <f t="shared" si="6"/>
        <v>0</v>
      </c>
      <c r="O50" s="160"/>
    </row>
    <row r="51" spans="1:15">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87">
        <f t="shared" si="5"/>
        <v>5333712</v>
      </c>
      <c r="N51" s="187">
        <f t="shared" si="6"/>
        <v>22381079</v>
      </c>
      <c r="O51" s="160"/>
    </row>
    <row r="52" spans="1:15">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87">
        <f t="shared" si="5"/>
        <v>0</v>
      </c>
      <c r="N52" s="187">
        <f t="shared" si="6"/>
        <v>30527357</v>
      </c>
      <c r="O52" s="160"/>
    </row>
    <row r="53" spans="1:15">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87">
        <f t="shared" si="5"/>
        <v>10499729</v>
      </c>
      <c r="N53" s="187">
        <f t="shared" si="6"/>
        <v>0</v>
      </c>
      <c r="O53" s="160"/>
    </row>
    <row r="54" spans="1:15">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87">
        <f t="shared" si="5"/>
        <v>0</v>
      </c>
      <c r="N54" s="187">
        <f t="shared" si="6"/>
        <v>25354948</v>
      </c>
      <c r="O54" s="160"/>
    </row>
    <row r="57" spans="1:15">
      <c r="K57" s="175"/>
      <c r="L57" s="175"/>
    </row>
    <row r="58" spans="1:15">
      <c r="K58" s="175"/>
      <c r="L58" s="175"/>
    </row>
    <row r="59" spans="1:15">
      <c r="K59" s="175"/>
      <c r="L59" s="175"/>
    </row>
    <row r="60" spans="1:15">
      <c r="K60" s="175"/>
      <c r="L60" s="175"/>
    </row>
    <row r="61" spans="1:15">
      <c r="K61" s="175"/>
      <c r="L61" s="175"/>
    </row>
    <row r="62" spans="1:15">
      <c r="K62" s="175"/>
      <c r="L62" s="175"/>
    </row>
    <row r="63" spans="1:15">
      <c r="K63" s="175"/>
      <c r="L63" s="175"/>
    </row>
    <row r="64" spans="1:15">
      <c r="K64" s="175"/>
      <c r="L64" s="175"/>
    </row>
    <row r="65" spans="11:12">
      <c r="K65" s="175"/>
      <c r="L65" s="175"/>
    </row>
    <row r="66" spans="11:12">
      <c r="K66" s="175"/>
      <c r="L66" s="175"/>
    </row>
    <row r="67" spans="11:12">
      <c r="K67" s="175"/>
      <c r="L67" s="175"/>
    </row>
    <row r="68" spans="11:12">
      <c r="K68" s="175"/>
      <c r="L68" s="175"/>
    </row>
    <row r="69" spans="11:12">
      <c r="K69" s="175"/>
      <c r="L69" s="175"/>
    </row>
    <row r="70" spans="11:12">
      <c r="K70" s="175"/>
      <c r="L70" s="175"/>
    </row>
    <row r="71" spans="11:12">
      <c r="K71" s="175"/>
      <c r="L71" s="175"/>
    </row>
    <row r="72" spans="11:12">
      <c r="K72" s="175"/>
      <c r="L72" s="175"/>
    </row>
    <row r="73" spans="11:12">
      <c r="K73" s="175"/>
      <c r="L73" s="175"/>
    </row>
    <row r="74" spans="11:12">
      <c r="K74" s="175"/>
      <c r="L74" s="175"/>
    </row>
    <row r="75" spans="11:12">
      <c r="K75" s="175"/>
      <c r="L75" s="175"/>
    </row>
    <row r="76" spans="11:12">
      <c r="K76" s="175"/>
      <c r="L76" s="175"/>
    </row>
    <row r="77" spans="11:12">
      <c r="K77" s="175"/>
      <c r="L77" s="175"/>
    </row>
    <row r="78" spans="11:12">
      <c r="K78" s="175"/>
      <c r="L78" s="175"/>
    </row>
    <row r="79" spans="11:12">
      <c r="K79" s="175"/>
      <c r="L79" s="175"/>
    </row>
    <row r="80" spans="11:12">
      <c r="K80" s="175"/>
      <c r="L80" s="175"/>
    </row>
    <row r="81" spans="11:14">
      <c r="K81" s="175"/>
      <c r="L81" s="175"/>
    </row>
    <row r="82" spans="11:14">
      <c r="K82" s="175"/>
      <c r="L82" s="175"/>
      <c r="N82" s="188"/>
    </row>
    <row r="83" spans="11:14">
      <c r="K83" s="175"/>
      <c r="L83" s="175"/>
    </row>
    <row r="84" spans="11:14">
      <c r="K84" s="175"/>
      <c r="L84" s="175"/>
    </row>
    <row r="85" spans="11:14">
      <c r="K85" s="175"/>
      <c r="L85" s="175"/>
    </row>
    <row r="86" spans="11:14">
      <c r="K86" s="175"/>
      <c r="L86" s="175"/>
    </row>
  </sheetData>
  <conditionalFormatting sqref="B5:B54">
    <cfRule type="duplicateValues" dxfId="1" priority="2"/>
  </conditionalFormatting>
  <conditionalFormatting sqref="I1:J1048576 K3:L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909</v>
      </c>
      <c r="C1" t="s">
        <v>39</v>
      </c>
      <c r="E1">
        <f>IF(B2=TRUE,SUMIFS($B$147:$B$162,$A$147:$A$162,$A10),SUMIFS(E$125:E$140,$A$125:$A$140,$A10))</f>
        <v>4.2820318634287188E-2</v>
      </c>
    </row>
    <row r="2" spans="1:32">
      <c r="A2" t="str">
        <f>About!B1</f>
        <v>Oklahoma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0</v>
      </c>
      <c r="C5" s="172">
        <f>SUMIFS(calcs!M:M,calcs!A:A,A2)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1.1492729347707643E-3</v>
      </c>
      <c r="D39">
        <f>SUMPRODUCT(P$57:P$106,$B$57:$B$106)</f>
        <v>1.1520256207227036E-3</v>
      </c>
      <c r="E39">
        <f>SUMPRODUCT(AB$57:AB$106,$B$57:$B$106)</f>
        <v>1.0808262597970569E-3</v>
      </c>
      <c r="F39">
        <f>SUMPRODUCT(AN$57:AN$106,$B$57:$B$106)</f>
        <v>9.6808233363379647E-4</v>
      </c>
      <c r="G39">
        <f>SUMPRODUCT(AZ$57:AZ$106,$B$57:$B$106)</f>
        <v>9.8461662407127101E-4</v>
      </c>
      <c r="H39">
        <f>SUMPRODUCT(BL$57:BL$106,$B$57:$B$106)</f>
        <v>9.8004069888736937E-4</v>
      </c>
      <c r="I39">
        <f>SUMPRODUCT(BX$57:BX$106,$B$57:$B$106)</f>
        <v>7.6233317464700836E-4</v>
      </c>
      <c r="J39">
        <f>SUMPRODUCT(CJ$57:CJ$106,$B$57:$B$106)</f>
        <v>7.0902895077808788E-4</v>
      </c>
      <c r="K39">
        <f>SUMPRODUCT(CV$57:CV$106,$B$57:$B$106)</f>
        <v>6.741155433915327E-4</v>
      </c>
      <c r="L39" s="156">
        <f>K39</f>
        <v>6.741155433915327E-4</v>
      </c>
      <c r="M39" s="156">
        <f t="shared" ref="M39:AE50" si="53">L39</f>
        <v>6.741155433915327E-4</v>
      </c>
      <c r="N39" s="156">
        <f t="shared" si="53"/>
        <v>6.741155433915327E-4</v>
      </c>
      <c r="O39" s="156">
        <f t="shared" si="53"/>
        <v>6.741155433915327E-4</v>
      </c>
      <c r="P39" s="156">
        <f t="shared" si="53"/>
        <v>6.741155433915327E-4</v>
      </c>
      <c r="Q39" s="156">
        <f t="shared" si="53"/>
        <v>6.741155433915327E-4</v>
      </c>
      <c r="R39" s="156">
        <f t="shared" si="53"/>
        <v>6.741155433915327E-4</v>
      </c>
      <c r="S39" s="156">
        <f t="shared" si="53"/>
        <v>6.741155433915327E-4</v>
      </c>
      <c r="T39" s="156">
        <f t="shared" si="53"/>
        <v>6.741155433915327E-4</v>
      </c>
      <c r="U39" s="156">
        <f t="shared" si="53"/>
        <v>6.741155433915327E-4</v>
      </c>
      <c r="V39" s="156">
        <f t="shared" si="53"/>
        <v>6.741155433915327E-4</v>
      </c>
      <c r="W39" s="156">
        <f t="shared" si="53"/>
        <v>6.741155433915327E-4</v>
      </c>
      <c r="X39" s="156">
        <f t="shared" si="53"/>
        <v>6.741155433915327E-4</v>
      </c>
      <c r="Y39" s="156">
        <f t="shared" si="53"/>
        <v>6.741155433915327E-4</v>
      </c>
      <c r="Z39" s="156">
        <f t="shared" si="53"/>
        <v>6.741155433915327E-4</v>
      </c>
      <c r="AA39" s="156">
        <f t="shared" si="53"/>
        <v>6.741155433915327E-4</v>
      </c>
      <c r="AB39" s="156">
        <f t="shared" si="53"/>
        <v>6.741155433915327E-4</v>
      </c>
      <c r="AC39" s="156">
        <f t="shared" si="53"/>
        <v>6.741155433915327E-4</v>
      </c>
      <c r="AD39" s="156">
        <f t="shared" si="53"/>
        <v>6.741155433915327E-4</v>
      </c>
      <c r="AE39" s="156">
        <f t="shared" si="53"/>
        <v>6.741155433915327E-4</v>
      </c>
    </row>
    <row r="40" spans="1:32">
      <c r="B40" s="2" t="s">
        <v>98</v>
      </c>
      <c r="C40">
        <f>SUMPRODUCT(E57:E106,$B$57:$B$106)</f>
        <v>0.3422100884141781</v>
      </c>
      <c r="D40">
        <f>SUMPRODUCT(Q$57:Q$106,$B$57:$B$106)</f>
        <v>0.24086787174111246</v>
      </c>
      <c r="E40">
        <f>SUMPRODUCT(AC$57:AC$106,$B$57:$B$106)</f>
        <v>0.20547678454482998</v>
      </c>
      <c r="F40">
        <f>SUMPRODUCT(AO$57:AO$106,$B$57:$B$106)</f>
        <v>0.18122452368444958</v>
      </c>
      <c r="G40">
        <f>SUMPRODUCT(BA$57:BA$106,$B$57:$B$106)</f>
        <v>0.13348396918113883</v>
      </c>
      <c r="H40">
        <f>SUMPRODUCT(BM$57:BM$106,$B$57:$B$106)</f>
        <v>9.5535509450323103E-2</v>
      </c>
      <c r="I40">
        <f>SUMPRODUCT(BY$57:BY$106,$B$57:$B$106)</f>
        <v>7.7728624585118117E-2</v>
      </c>
      <c r="J40">
        <f>SUMPRODUCT(CK$57:CK$106,$B$57:$B$106)</f>
        <v>6.6651237539376712E-2</v>
      </c>
      <c r="K40">
        <f>SUMPRODUCT(CW$57:CW$106,$B$57:$B$106)</f>
        <v>5.9791437306990422E-2</v>
      </c>
      <c r="L40" s="156">
        <f t="shared" ref="L40:AA50" si="54">K40</f>
        <v>5.9791437306990422E-2</v>
      </c>
      <c r="M40" s="156">
        <f t="shared" si="54"/>
        <v>5.9791437306990422E-2</v>
      </c>
      <c r="N40" s="156">
        <f t="shared" si="54"/>
        <v>5.9791437306990422E-2</v>
      </c>
      <c r="O40" s="156">
        <f t="shared" si="54"/>
        <v>5.9791437306990422E-2</v>
      </c>
      <c r="P40" s="156">
        <f t="shared" si="54"/>
        <v>5.9791437306990422E-2</v>
      </c>
      <c r="Q40" s="156">
        <f t="shared" si="54"/>
        <v>5.9791437306990422E-2</v>
      </c>
      <c r="R40" s="156">
        <f t="shared" si="54"/>
        <v>5.9791437306990422E-2</v>
      </c>
      <c r="S40" s="156">
        <f t="shared" si="54"/>
        <v>5.9791437306990422E-2</v>
      </c>
      <c r="T40" s="156">
        <f t="shared" si="54"/>
        <v>5.9791437306990422E-2</v>
      </c>
      <c r="U40" s="156">
        <f t="shared" si="54"/>
        <v>5.9791437306990422E-2</v>
      </c>
      <c r="V40" s="156">
        <f t="shared" si="54"/>
        <v>5.9791437306990422E-2</v>
      </c>
      <c r="W40" s="156">
        <f t="shared" si="54"/>
        <v>5.9791437306990422E-2</v>
      </c>
      <c r="X40" s="156">
        <f t="shared" si="54"/>
        <v>5.9791437306990422E-2</v>
      </c>
      <c r="Y40" s="156">
        <f t="shared" si="54"/>
        <v>5.9791437306990422E-2</v>
      </c>
      <c r="Z40" s="156">
        <f t="shared" si="54"/>
        <v>5.9791437306990422E-2</v>
      </c>
      <c r="AA40" s="156">
        <f t="shared" si="54"/>
        <v>5.9791437306990422E-2</v>
      </c>
      <c r="AB40" s="156">
        <f t="shared" si="53"/>
        <v>5.9791437306990422E-2</v>
      </c>
      <c r="AC40" s="156">
        <f t="shared" si="53"/>
        <v>5.9791437306990422E-2</v>
      </c>
      <c r="AD40" s="156">
        <f t="shared" si="53"/>
        <v>5.9791437306990422E-2</v>
      </c>
      <c r="AE40" s="156">
        <f t="shared" si="53"/>
        <v>5.9791437306990422E-2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2.4403107581676797E-2</v>
      </c>
      <c r="D42">
        <f>SUMPRODUCT(S$57:S$106,$B$57:$B$106)</f>
        <v>3.1447547923839463E-2</v>
      </c>
      <c r="E42">
        <f>SUMPRODUCT(AE$57:AE$106,$B$57:$B$106)</f>
        <v>3.2164189657819788E-2</v>
      </c>
      <c r="F42">
        <f>SUMPRODUCT(AQ$57:AQ$106,$B$57:$B$106)</f>
        <v>3.2200866557708124E-2</v>
      </c>
      <c r="G42">
        <f>SUMPRODUCT(BC$57:BC$106,$B$57:$B$106)</f>
        <v>3.4082869828937934E-2</v>
      </c>
      <c r="H42">
        <f>SUMPRODUCT(BO$57:BO$106,$B$57:$B$106)</f>
        <v>3.3456534249246918E-2</v>
      </c>
      <c r="I42">
        <f>SUMPRODUCT(CA$57:CA$106,$B$57:$B$106)</f>
        <v>3.8454875670427449E-2</v>
      </c>
      <c r="J42">
        <f>SUMPRODUCT(CM$57:CM$106,$B$57:$B$106)</f>
        <v>3.8230769349493765E-2</v>
      </c>
      <c r="K42">
        <f>SUMPRODUCT(CY$57:CY$106,$B$57:$B$106)</f>
        <v>3.8296992029210046E-2</v>
      </c>
      <c r="L42" s="156">
        <f t="shared" si="54"/>
        <v>3.8296992029210046E-2</v>
      </c>
      <c r="M42" s="156">
        <f t="shared" si="53"/>
        <v>3.8296992029210046E-2</v>
      </c>
      <c r="N42" s="156">
        <f t="shared" si="53"/>
        <v>3.8296992029210046E-2</v>
      </c>
      <c r="O42" s="156">
        <f t="shared" si="53"/>
        <v>3.8296992029210046E-2</v>
      </c>
      <c r="P42" s="156">
        <f t="shared" si="53"/>
        <v>3.8296992029210046E-2</v>
      </c>
      <c r="Q42" s="156">
        <f t="shared" si="53"/>
        <v>3.8296992029210046E-2</v>
      </c>
      <c r="R42" s="156">
        <f t="shared" si="53"/>
        <v>3.8296992029210046E-2</v>
      </c>
      <c r="S42" s="156">
        <f t="shared" si="53"/>
        <v>3.8296992029210046E-2</v>
      </c>
      <c r="T42" s="156">
        <f t="shared" si="53"/>
        <v>3.8296992029210046E-2</v>
      </c>
      <c r="U42" s="156">
        <f t="shared" si="53"/>
        <v>3.8296992029210046E-2</v>
      </c>
      <c r="V42" s="156">
        <f t="shared" si="53"/>
        <v>3.8296992029210046E-2</v>
      </c>
      <c r="W42" s="156">
        <f t="shared" si="53"/>
        <v>3.8296992029210046E-2</v>
      </c>
      <c r="X42" s="156">
        <f t="shared" si="53"/>
        <v>3.8296992029210046E-2</v>
      </c>
      <c r="Y42" s="156">
        <f t="shared" si="53"/>
        <v>3.8296992029210046E-2</v>
      </c>
      <c r="Z42" s="156">
        <f t="shared" si="53"/>
        <v>3.8296992029210046E-2</v>
      </c>
      <c r="AA42" s="156">
        <f t="shared" si="53"/>
        <v>3.8296992029210046E-2</v>
      </c>
      <c r="AB42" s="156">
        <f t="shared" si="53"/>
        <v>3.8296992029210046E-2</v>
      </c>
      <c r="AC42" s="156">
        <f t="shared" si="53"/>
        <v>3.8296992029210046E-2</v>
      </c>
      <c r="AD42" s="156">
        <f t="shared" si="53"/>
        <v>3.8296992029210046E-2</v>
      </c>
      <c r="AE42" s="156">
        <f t="shared" si="53"/>
        <v>3.8296992029210046E-2</v>
      </c>
    </row>
    <row r="43" spans="1:32">
      <c r="B43" s="2" t="s">
        <v>347</v>
      </c>
      <c r="C43">
        <f>SUMPRODUCT(H57:H106,$B$57:$B$106)</f>
        <v>0.26081897148903654</v>
      </c>
      <c r="D43">
        <f>SUMPRODUCT(T$57:T$106,$B$57:$B$106)</f>
        <v>0.29455376952283174</v>
      </c>
      <c r="E43">
        <f>SUMPRODUCT(AF$57:AF$106,$B$57:$B$106)</f>
        <v>0.30030564125474885</v>
      </c>
      <c r="F43">
        <f>SUMPRODUCT(AR$57:AR$106,$B$57:$B$106)</f>
        <v>0.26084575393664211</v>
      </c>
      <c r="G43">
        <f>SUMPRODUCT(BD$57:BD$106,$B$57:$B$106)</f>
        <v>0.23252789313576749</v>
      </c>
      <c r="H43">
        <f>SUMPRODUCT(BP$57:BP$106,$B$57:$B$106)</f>
        <v>0.16119309590521322</v>
      </c>
      <c r="I43">
        <f>SUMPRODUCT(CB$57:CB$106,$B$57:$B$106)</f>
        <v>8.5686187133093991E-2</v>
      </c>
      <c r="J43">
        <f>SUMPRODUCT(CN$57:CN$106,$B$57:$B$106)</f>
        <v>5.4240456002229175E-2</v>
      </c>
      <c r="K43">
        <f>SUMPRODUCT(CZ$57:CZ$106,$B$57:$B$106)</f>
        <v>3.915332720704448E-2</v>
      </c>
      <c r="L43" s="156">
        <f t="shared" si="54"/>
        <v>3.915332720704448E-2</v>
      </c>
      <c r="M43" s="156">
        <f t="shared" si="53"/>
        <v>3.915332720704448E-2</v>
      </c>
      <c r="N43" s="156">
        <f t="shared" si="53"/>
        <v>3.915332720704448E-2</v>
      </c>
      <c r="O43" s="156">
        <f t="shared" si="53"/>
        <v>3.915332720704448E-2</v>
      </c>
      <c r="P43" s="156">
        <f t="shared" si="53"/>
        <v>3.915332720704448E-2</v>
      </c>
      <c r="Q43" s="156">
        <f t="shared" si="53"/>
        <v>3.915332720704448E-2</v>
      </c>
      <c r="R43" s="156">
        <f t="shared" si="53"/>
        <v>3.915332720704448E-2</v>
      </c>
      <c r="S43" s="156">
        <f t="shared" si="53"/>
        <v>3.915332720704448E-2</v>
      </c>
      <c r="T43" s="156">
        <f t="shared" si="53"/>
        <v>3.915332720704448E-2</v>
      </c>
      <c r="U43" s="156">
        <f t="shared" si="53"/>
        <v>3.915332720704448E-2</v>
      </c>
      <c r="V43" s="156">
        <f t="shared" si="53"/>
        <v>3.915332720704448E-2</v>
      </c>
      <c r="W43" s="156">
        <f t="shared" si="53"/>
        <v>3.915332720704448E-2</v>
      </c>
      <c r="X43" s="156">
        <f t="shared" si="53"/>
        <v>3.915332720704448E-2</v>
      </c>
      <c r="Y43" s="156">
        <f t="shared" si="53"/>
        <v>3.915332720704448E-2</v>
      </c>
      <c r="Z43" s="156">
        <f t="shared" si="53"/>
        <v>3.915332720704448E-2</v>
      </c>
      <c r="AA43" s="156">
        <f t="shared" si="53"/>
        <v>3.915332720704448E-2</v>
      </c>
      <c r="AB43" s="156">
        <f t="shared" si="53"/>
        <v>3.915332720704448E-2</v>
      </c>
      <c r="AC43" s="156">
        <f t="shared" si="53"/>
        <v>3.915332720704448E-2</v>
      </c>
      <c r="AD43" s="156">
        <f t="shared" si="53"/>
        <v>3.915332720704448E-2</v>
      </c>
      <c r="AE43" s="156">
        <f t="shared" si="53"/>
        <v>3.915332720704448E-2</v>
      </c>
    </row>
    <row r="44" spans="1:32">
      <c r="B44" s="2" t="s">
        <v>99</v>
      </c>
      <c r="C44">
        <f>SUMPRODUCT(I57:I106,$B$57:$B$106)</f>
        <v>0.16512556237265211</v>
      </c>
      <c r="D44">
        <f>SUMPRODUCT(U$57:U$106,$B$57:$B$106)</f>
        <v>0.1993065699779496</v>
      </c>
      <c r="E44">
        <f>SUMPRODUCT(AG$57:AG$106,$B$57:$B$106)</f>
        <v>0.20318364354483978</v>
      </c>
      <c r="F44">
        <f>SUMPRODUCT(AS$57:AS$106,$B$57:$B$106)</f>
        <v>0.20235594983883665</v>
      </c>
      <c r="G44">
        <f>SUMPRODUCT(BE$57:BE$106,$B$57:$B$106)</f>
        <v>0.21046855277908583</v>
      </c>
      <c r="H44">
        <f>SUMPRODUCT(BQ$57:BQ$106,$B$57:$B$106)</f>
        <v>0.2059848971340833</v>
      </c>
      <c r="I44">
        <f>SUMPRODUCT(CC$57:CC$106,$B$57:$B$106)</f>
        <v>0.2197111732298733</v>
      </c>
      <c r="J44">
        <f>SUMPRODUCT(CO$57:CO$106,$B$57:$B$106)</f>
        <v>0.21138623686266267</v>
      </c>
      <c r="K44">
        <f>SUMPRODUCT(DA$57:DA$106,$B$57:$B$106)</f>
        <v>0.20917050970783219</v>
      </c>
      <c r="L44" s="156">
        <f t="shared" si="54"/>
        <v>0.20917050970783219</v>
      </c>
      <c r="M44" s="156">
        <f t="shared" si="53"/>
        <v>0.20917050970783219</v>
      </c>
      <c r="N44" s="156">
        <f t="shared" si="53"/>
        <v>0.20917050970783219</v>
      </c>
      <c r="O44" s="156">
        <f t="shared" si="53"/>
        <v>0.20917050970783219</v>
      </c>
      <c r="P44" s="156">
        <f t="shared" si="53"/>
        <v>0.20917050970783219</v>
      </c>
      <c r="Q44" s="156">
        <f t="shared" si="53"/>
        <v>0.20917050970783219</v>
      </c>
      <c r="R44" s="156">
        <f t="shared" si="53"/>
        <v>0.20917050970783219</v>
      </c>
      <c r="S44" s="156">
        <f t="shared" si="53"/>
        <v>0.20917050970783219</v>
      </c>
      <c r="T44" s="156">
        <f t="shared" si="53"/>
        <v>0.20917050970783219</v>
      </c>
      <c r="U44" s="156">
        <f t="shared" si="53"/>
        <v>0.20917050970783219</v>
      </c>
      <c r="V44" s="156">
        <f t="shared" si="53"/>
        <v>0.20917050970783219</v>
      </c>
      <c r="W44" s="156">
        <f t="shared" si="53"/>
        <v>0.20917050970783219</v>
      </c>
      <c r="X44" s="156">
        <f t="shared" si="53"/>
        <v>0.20917050970783219</v>
      </c>
      <c r="Y44" s="156">
        <f t="shared" si="53"/>
        <v>0.20917050970783219</v>
      </c>
      <c r="Z44" s="156">
        <f t="shared" si="53"/>
        <v>0.20917050970783219</v>
      </c>
      <c r="AA44" s="156">
        <f t="shared" si="53"/>
        <v>0.20917050970783219</v>
      </c>
      <c r="AB44" s="156">
        <f t="shared" si="53"/>
        <v>0.20917050970783219</v>
      </c>
      <c r="AC44" s="156">
        <f t="shared" si="53"/>
        <v>0.20917050970783219</v>
      </c>
      <c r="AD44" s="156">
        <f t="shared" si="53"/>
        <v>0.20917050970783219</v>
      </c>
      <c r="AE44" s="156">
        <f t="shared" si="53"/>
        <v>0.20917050970783219</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8.5548979539169304E-3</v>
      </c>
      <c r="D46">
        <f>SUMPRODUCT(W$57:W$106,$B$57:$B$106)</f>
        <v>1.0082817487514063E-2</v>
      </c>
      <c r="E46">
        <f>SUMPRODUCT(AI$57:AI$106,$B$57:$B$106)</f>
        <v>8.3456307037231767E-3</v>
      </c>
      <c r="F46">
        <f>SUMPRODUCT(AU$57:AU$106,$B$57:$B$106)</f>
        <v>5.8194024261459688E-3</v>
      </c>
      <c r="G46">
        <f>SUMPRODUCT(BG$57:BG$106,$B$57:$B$106)</f>
        <v>5.2456339820504015E-3</v>
      </c>
      <c r="H46">
        <f>SUMPRODUCT(BS$57:BS$106,$B$57:$B$106)</f>
        <v>4.8416317523679846E-3</v>
      </c>
      <c r="I46">
        <f>SUMPRODUCT(CE$57:CE$106,$B$57:$B$106)</f>
        <v>4.1976953867131194E-3</v>
      </c>
      <c r="J46">
        <f>SUMPRODUCT(CQ$57:CQ$106,$B$57:$B$106)</f>
        <v>4.4010507769024921E-3</v>
      </c>
      <c r="K46">
        <f>SUMPRODUCT(DC$57:DC$106,$B$57:$B$106)</f>
        <v>4.2879470701426697E-3</v>
      </c>
      <c r="L46" s="156">
        <f t="shared" si="54"/>
        <v>4.2879470701426697E-3</v>
      </c>
      <c r="M46" s="156">
        <f t="shared" si="53"/>
        <v>4.2879470701426697E-3</v>
      </c>
      <c r="N46" s="156">
        <f t="shared" si="53"/>
        <v>4.2879470701426697E-3</v>
      </c>
      <c r="O46" s="156">
        <f t="shared" si="53"/>
        <v>4.2879470701426697E-3</v>
      </c>
      <c r="P46" s="156">
        <f t="shared" si="53"/>
        <v>4.2879470701426697E-3</v>
      </c>
      <c r="Q46" s="156">
        <f t="shared" si="53"/>
        <v>4.2879470701426697E-3</v>
      </c>
      <c r="R46" s="156">
        <f t="shared" si="53"/>
        <v>4.2879470701426697E-3</v>
      </c>
      <c r="S46" s="156">
        <f t="shared" si="53"/>
        <v>4.2879470701426697E-3</v>
      </c>
      <c r="T46" s="156">
        <f t="shared" si="53"/>
        <v>4.2879470701426697E-3</v>
      </c>
      <c r="U46" s="156">
        <f t="shared" si="53"/>
        <v>4.2879470701426697E-3</v>
      </c>
      <c r="V46" s="156">
        <f t="shared" si="53"/>
        <v>4.2879470701426697E-3</v>
      </c>
      <c r="W46" s="156">
        <f t="shared" si="53"/>
        <v>4.2879470701426697E-3</v>
      </c>
      <c r="X46" s="156">
        <f t="shared" si="53"/>
        <v>4.2879470701426697E-3</v>
      </c>
      <c r="Y46" s="156">
        <f t="shared" si="53"/>
        <v>4.2879470701426697E-3</v>
      </c>
      <c r="Z46" s="156">
        <f t="shared" si="53"/>
        <v>4.2879470701426697E-3</v>
      </c>
      <c r="AA46" s="156">
        <f t="shared" si="53"/>
        <v>4.2879470701426697E-3</v>
      </c>
      <c r="AB46" s="156">
        <f t="shared" si="53"/>
        <v>4.2879470701426697E-3</v>
      </c>
      <c r="AC46" s="156">
        <f t="shared" si="53"/>
        <v>4.2879470701426697E-3</v>
      </c>
      <c r="AD46" s="156">
        <f t="shared" si="53"/>
        <v>4.2879470701426697E-3</v>
      </c>
      <c r="AE46" s="156">
        <f t="shared" si="53"/>
        <v>4.2879470701426697E-3</v>
      </c>
    </row>
    <row r="47" spans="1:32">
      <c r="B47" s="2" t="s">
        <v>100</v>
      </c>
      <c r="C47">
        <f>SUMPRODUCT(L57:L106,$B$57:$B$106)</f>
        <v>0.16126011399591783</v>
      </c>
      <c r="D47">
        <f>SUMPRODUCT(X$57:X$106,$B$57:$B$106)</f>
        <v>0.17039477500073691</v>
      </c>
      <c r="E47">
        <f>SUMPRODUCT(AJ$57:AJ$106,$B$57:$B$106)</f>
        <v>0.1717218227795467</v>
      </c>
      <c r="F47">
        <f>SUMPRODUCT(AV$57:AV$106,$B$57:$B$106)</f>
        <v>0.18655388920881841</v>
      </c>
      <c r="G47">
        <f>SUMPRODUCT(BH$57:BH$106,$B$57:$B$106)</f>
        <v>0.21849099177349651</v>
      </c>
      <c r="H47">
        <f>SUMPRODUCT(BT$57:BT$106,$B$57:$B$106)</f>
        <v>0.25875453211981703</v>
      </c>
      <c r="I47">
        <f>SUMPRODUCT(CF$57:CF$106,$B$57:$B$106)</f>
        <v>0.26177561533901278</v>
      </c>
      <c r="J47">
        <f>SUMPRODUCT(CR$57:CR$106,$B$57:$B$106)</f>
        <v>0.27019679300278787</v>
      </c>
      <c r="K47">
        <f>SUMPRODUCT(DD$57:DD$106,$B$57:$B$106)</f>
        <v>0.27615720021596701</v>
      </c>
      <c r="L47" s="156">
        <f t="shared" si="54"/>
        <v>0.27615720021596701</v>
      </c>
      <c r="M47" s="156">
        <f t="shared" si="53"/>
        <v>0.27615720021596701</v>
      </c>
      <c r="N47" s="156">
        <f t="shared" si="53"/>
        <v>0.27615720021596701</v>
      </c>
      <c r="O47" s="156">
        <f t="shared" si="53"/>
        <v>0.27615720021596701</v>
      </c>
      <c r="P47" s="156">
        <f t="shared" si="53"/>
        <v>0.27615720021596701</v>
      </c>
      <c r="Q47" s="156">
        <f t="shared" si="53"/>
        <v>0.27615720021596701</v>
      </c>
      <c r="R47" s="156">
        <f t="shared" si="53"/>
        <v>0.27615720021596701</v>
      </c>
      <c r="S47" s="156">
        <f t="shared" si="53"/>
        <v>0.27615720021596701</v>
      </c>
      <c r="T47" s="156">
        <f t="shared" si="53"/>
        <v>0.27615720021596701</v>
      </c>
      <c r="U47" s="156">
        <f t="shared" si="53"/>
        <v>0.27615720021596701</v>
      </c>
      <c r="V47" s="156">
        <f t="shared" si="53"/>
        <v>0.27615720021596701</v>
      </c>
      <c r="W47" s="156">
        <f t="shared" si="53"/>
        <v>0.27615720021596701</v>
      </c>
      <c r="X47" s="156">
        <f t="shared" si="53"/>
        <v>0.27615720021596701</v>
      </c>
      <c r="Y47" s="156">
        <f t="shared" si="53"/>
        <v>0.27615720021596701</v>
      </c>
      <c r="Z47" s="156">
        <f t="shared" si="53"/>
        <v>0.27615720021596701</v>
      </c>
      <c r="AA47" s="156">
        <f t="shared" si="53"/>
        <v>0.27615720021596701</v>
      </c>
      <c r="AB47" s="156">
        <f t="shared" si="53"/>
        <v>0.27615720021596701</v>
      </c>
      <c r="AC47" s="156">
        <f t="shared" si="53"/>
        <v>0.27615720021596701</v>
      </c>
      <c r="AD47" s="156">
        <f t="shared" si="53"/>
        <v>0.27615720021596701</v>
      </c>
      <c r="AE47" s="156">
        <f t="shared" si="53"/>
        <v>0.27615720021596701</v>
      </c>
    </row>
    <row r="48" spans="1:32">
      <c r="B48" s="2" t="s">
        <v>102</v>
      </c>
      <c r="C48">
        <f>SUMPRODUCT(N57:N106,$B$57:$B$106)</f>
        <v>3.6477985257850912E-2</v>
      </c>
      <c r="D48">
        <f>SUMPRODUCT(Z$57:Z$106,$B$57:$B$106)</f>
        <v>5.2194622725293127E-2</v>
      </c>
      <c r="E48">
        <f>SUMPRODUCT(AL$57:AL$106,$B$57:$B$106)</f>
        <v>7.7721461254694618E-2</v>
      </c>
      <c r="F48">
        <f>SUMPRODUCT(AX$57:AX$106,$B$57:$B$106)</f>
        <v>0.13003153201376538</v>
      </c>
      <c r="G48">
        <f>SUMPRODUCT(BJ$57:BJ$106,$B$57:$B$106)</f>
        <v>0.16471547269545173</v>
      </c>
      <c r="H48">
        <f>SUMPRODUCT(BV$57:BV$106,$B$57:$B$106)</f>
        <v>0.23925375869006099</v>
      </c>
      <c r="I48">
        <f>SUMPRODUCT(CH$57:CH$106,$B$57:$B$106)</f>
        <v>0.31168349548111418</v>
      </c>
      <c r="J48">
        <f>SUMPRODUCT(CT$57:CT$106,$B$57:$B$106)</f>
        <v>0.35418442751576917</v>
      </c>
      <c r="K48">
        <f>SUMPRODUCT(DF$57:DF$106,$B$57:$B$106)</f>
        <v>0.3724684709194217</v>
      </c>
      <c r="L48" s="156">
        <f t="shared" si="54"/>
        <v>0.3724684709194217</v>
      </c>
      <c r="M48" s="156">
        <f t="shared" si="53"/>
        <v>0.3724684709194217</v>
      </c>
      <c r="N48" s="156">
        <f t="shared" si="53"/>
        <v>0.3724684709194217</v>
      </c>
      <c r="O48" s="156">
        <f t="shared" si="53"/>
        <v>0.3724684709194217</v>
      </c>
      <c r="P48" s="156">
        <f t="shared" si="53"/>
        <v>0.3724684709194217</v>
      </c>
      <c r="Q48" s="156">
        <f t="shared" si="53"/>
        <v>0.3724684709194217</v>
      </c>
      <c r="R48" s="156">
        <f t="shared" si="53"/>
        <v>0.3724684709194217</v>
      </c>
      <c r="S48" s="156">
        <f t="shared" si="53"/>
        <v>0.3724684709194217</v>
      </c>
      <c r="T48" s="156">
        <f t="shared" si="53"/>
        <v>0.3724684709194217</v>
      </c>
      <c r="U48" s="156">
        <f t="shared" si="53"/>
        <v>0.3724684709194217</v>
      </c>
      <c r="V48" s="156">
        <f t="shared" si="53"/>
        <v>0.3724684709194217</v>
      </c>
      <c r="W48" s="156">
        <f t="shared" si="53"/>
        <v>0.3724684709194217</v>
      </c>
      <c r="X48" s="156">
        <f t="shared" si="53"/>
        <v>0.3724684709194217</v>
      </c>
      <c r="Y48" s="156">
        <f t="shared" si="53"/>
        <v>0.3724684709194217</v>
      </c>
      <c r="Z48" s="156">
        <f t="shared" si="53"/>
        <v>0.3724684709194217</v>
      </c>
      <c r="AA48" s="156">
        <f t="shared" si="53"/>
        <v>0.3724684709194217</v>
      </c>
      <c r="AB48" s="156">
        <f t="shared" si="53"/>
        <v>0.3724684709194217</v>
      </c>
      <c r="AC48" s="156">
        <f t="shared" si="53"/>
        <v>0.3724684709194217</v>
      </c>
      <c r="AD48" s="156">
        <f t="shared" si="53"/>
        <v>0.3724684709194217</v>
      </c>
      <c r="AE48" s="156">
        <f t="shared" si="53"/>
        <v>0.3724684709194217</v>
      </c>
    </row>
    <row r="49" spans="1:110">
      <c r="B49" s="1"/>
    </row>
    <row r="50" spans="1:110">
      <c r="B50" s="1"/>
      <c r="C50" s="160">
        <f>SUM(C39:C48)</f>
        <v>1</v>
      </c>
      <c r="D50" s="160">
        <f>SUM(D39:D48)</f>
        <v>1.0000000000000002</v>
      </c>
      <c r="E50" s="160">
        <f>SUM(E39:E48)</f>
        <v>0.99999999999999989</v>
      </c>
      <c r="F50" s="160">
        <f>SUM(F39:F48)</f>
        <v>1</v>
      </c>
      <c r="G50" s="160">
        <f t="shared" ref="G50:K50" si="55">SUM(G39:G48)</f>
        <v>0.99999999999999989</v>
      </c>
      <c r="H50" s="160">
        <f t="shared" si="55"/>
        <v>1</v>
      </c>
      <c r="I50" s="160">
        <f t="shared" si="55"/>
        <v>0.99999999999999989</v>
      </c>
      <c r="J50" s="160">
        <f t="shared" si="55"/>
        <v>0.99999999999999989</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0.48506281404091639</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3.8059213736856133E-2</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4.0729897543404234E-3</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0.47280498246788705</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SUMIFS(calcs!N:N,calcs!A:A,About!B1)</f>
        <v>11919968</v>
      </c>
      <c r="D2" s="91">
        <f>C2</f>
        <v>11919968</v>
      </c>
      <c r="E2" s="91">
        <f t="shared" ref="E2:AH2" si="0">D2</f>
        <v>11919968</v>
      </c>
      <c r="F2" s="91">
        <f t="shared" si="0"/>
        <v>11919968</v>
      </c>
      <c r="G2" s="91">
        <f t="shared" si="0"/>
        <v>11919968</v>
      </c>
      <c r="H2" s="91">
        <f t="shared" si="0"/>
        <v>11919968</v>
      </c>
      <c r="I2" s="91">
        <f t="shared" si="0"/>
        <v>11919968</v>
      </c>
      <c r="J2" s="91">
        <f t="shared" si="0"/>
        <v>11919968</v>
      </c>
      <c r="K2" s="91">
        <f t="shared" si="0"/>
        <v>11919968</v>
      </c>
      <c r="L2" s="91">
        <f t="shared" si="0"/>
        <v>11919968</v>
      </c>
      <c r="M2" s="91">
        <f t="shared" si="0"/>
        <v>11919968</v>
      </c>
      <c r="N2" s="91">
        <f t="shared" si="0"/>
        <v>11919968</v>
      </c>
      <c r="O2" s="91">
        <f t="shared" si="0"/>
        <v>11919968</v>
      </c>
      <c r="P2" s="91">
        <f t="shared" si="0"/>
        <v>11919968</v>
      </c>
      <c r="Q2" s="91">
        <f t="shared" si="0"/>
        <v>11919968</v>
      </c>
      <c r="R2" s="91">
        <f t="shared" si="0"/>
        <v>11919968</v>
      </c>
      <c r="S2" s="91">
        <f t="shared" si="0"/>
        <v>11919968</v>
      </c>
      <c r="T2" s="91">
        <f t="shared" si="0"/>
        <v>11919968</v>
      </c>
      <c r="U2" s="91">
        <f t="shared" si="0"/>
        <v>11919968</v>
      </c>
      <c r="V2" s="91">
        <f t="shared" si="0"/>
        <v>11919968</v>
      </c>
      <c r="W2" s="91">
        <f t="shared" si="0"/>
        <v>11919968</v>
      </c>
      <c r="X2" s="91">
        <f t="shared" si="0"/>
        <v>11919968</v>
      </c>
      <c r="Y2" s="91">
        <f t="shared" si="0"/>
        <v>11919968</v>
      </c>
      <c r="Z2" s="91">
        <f t="shared" si="0"/>
        <v>11919968</v>
      </c>
      <c r="AA2" s="91">
        <f t="shared" si="0"/>
        <v>11919968</v>
      </c>
      <c r="AB2" s="91">
        <f t="shared" si="0"/>
        <v>11919968</v>
      </c>
      <c r="AC2" s="91">
        <f t="shared" si="0"/>
        <v>11919968</v>
      </c>
      <c r="AD2" s="91">
        <f t="shared" si="0"/>
        <v>11919968</v>
      </c>
      <c r="AE2" s="91">
        <f t="shared" si="0"/>
        <v>11919968</v>
      </c>
      <c r="AF2" s="91">
        <f t="shared" si="0"/>
        <v>11919968</v>
      </c>
      <c r="AG2" s="91">
        <f t="shared" si="0"/>
        <v>11919968</v>
      </c>
      <c r="AH2" s="91">
        <f t="shared" si="0"/>
        <v>11919968</v>
      </c>
    </row>
    <row r="3" spans="1:34" ht="14.7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11919968</v>
      </c>
      <c r="C2">
        <f>exports!E2</f>
        <v>11919968</v>
      </c>
      <c r="D2">
        <f>exports!F2</f>
        <v>11919968</v>
      </c>
      <c r="E2">
        <f>exports!G2</f>
        <v>11919968</v>
      </c>
      <c r="F2">
        <f>exports!H2</f>
        <v>11919968</v>
      </c>
      <c r="G2">
        <f>exports!I2</f>
        <v>11919968</v>
      </c>
      <c r="H2">
        <f>exports!J2</f>
        <v>11919968</v>
      </c>
      <c r="I2">
        <f>exports!K2</f>
        <v>11919968</v>
      </c>
      <c r="J2">
        <f>exports!L2</f>
        <v>11919968</v>
      </c>
      <c r="K2">
        <f>exports!M2</f>
        <v>11919968</v>
      </c>
      <c r="L2">
        <f>exports!N2</f>
        <v>11919968</v>
      </c>
      <c r="M2">
        <f>exports!O2</f>
        <v>11919968</v>
      </c>
      <c r="N2">
        <f>exports!P2</f>
        <v>11919968</v>
      </c>
      <c r="O2">
        <f>exports!Q2</f>
        <v>11919968</v>
      </c>
      <c r="P2">
        <f>exports!R2</f>
        <v>11919968</v>
      </c>
      <c r="Q2">
        <f>exports!S2</f>
        <v>11919968</v>
      </c>
      <c r="R2">
        <f>exports!T2</f>
        <v>11919968</v>
      </c>
      <c r="S2">
        <f>exports!U2</f>
        <v>11919968</v>
      </c>
      <c r="T2">
        <f>exports!V2</f>
        <v>11919968</v>
      </c>
      <c r="U2">
        <f>exports!W2</f>
        <v>11919968</v>
      </c>
      <c r="V2">
        <f>exports!X2</f>
        <v>11919968</v>
      </c>
      <c r="W2">
        <f>exports!Y2</f>
        <v>11919968</v>
      </c>
      <c r="X2">
        <f>exports!Z2</f>
        <v>11919968</v>
      </c>
      <c r="Y2">
        <f>exports!AA2</f>
        <v>11919968</v>
      </c>
      <c r="Z2">
        <f>exports!AB2</f>
        <v>11919968</v>
      </c>
      <c r="AA2">
        <f>exports!AC2</f>
        <v>11919968</v>
      </c>
      <c r="AB2">
        <f>exports!AD2</f>
        <v>11919968</v>
      </c>
      <c r="AC2">
        <f>exports!AE2</f>
        <v>11919968</v>
      </c>
      <c r="AD2">
        <f>exports!AF2</f>
        <v>11919968</v>
      </c>
      <c r="AE2">
        <f>exports!AG2</f>
        <v>11919968</v>
      </c>
      <c r="AF2">
        <f>exports!AH2</f>
        <v>11919968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38.189509969993694</v>
      </c>
      <c r="C2" s="12">
        <f>SUMIFS('State Generation Costs Calcs'!C105:C155,'State Generation Costs Calcs'!$A$105:$A$155,About!$B$2)*About!$A$67</f>
        <v>37.444782041650932</v>
      </c>
      <c r="D2" s="12">
        <f>SUMIFS('State Generation Costs Calcs'!D105:D155,'State Generation Costs Calcs'!$A$105:$A$155,About!$B$2)*About!$A$67</f>
        <v>36.749212026164962</v>
      </c>
      <c r="E2" s="12">
        <f>SUMIFS('State Generation Costs Calcs'!E105:E155,'State Generation Costs Calcs'!$A$105:$A$155,About!$B$2)*About!$A$67</f>
        <v>36.177198389206595</v>
      </c>
      <c r="F2" s="12">
        <f>SUMIFS('State Generation Costs Calcs'!F105:F155,'State Generation Costs Calcs'!$A$105:$A$155,About!$B$2)*About!$A$67</f>
        <v>36.020205852805503</v>
      </c>
      <c r="G2" s="12">
        <f>SUMIFS('State Generation Costs Calcs'!G105:G155,'State Generation Costs Calcs'!$A$105:$A$155,About!$B$2)*About!$A$67</f>
        <v>36.069729975582078</v>
      </c>
      <c r="H2" s="12">
        <f>SUMIFS('State Generation Costs Calcs'!H105:H155,'State Generation Costs Calcs'!$A$105:$A$155,About!$B$2)*About!$A$67</f>
        <v>36.412168139716918</v>
      </c>
      <c r="I2" s="12">
        <f>SUMIFS('State Generation Costs Calcs'!I105:I155,'State Generation Costs Calcs'!$A$105:$A$155,About!$B$2)*About!$A$67</f>
        <v>36.722229055078195</v>
      </c>
      <c r="J2" s="12">
        <f>SUMIFS('State Generation Costs Calcs'!J105:J155,'State Generation Costs Calcs'!$A$105:$A$155,About!$B$2)*About!$A$67</f>
        <v>36.557547335305884</v>
      </c>
      <c r="K2" s="12">
        <f>SUMIFS('State Generation Costs Calcs'!K105:K155,'State Generation Costs Calcs'!$A$105:$A$155,About!$B$2)*About!$A$67</f>
        <v>36.077151586759129</v>
      </c>
      <c r="L2" s="12">
        <f>SUMIFS('State Generation Costs Calcs'!L105:L155,'State Generation Costs Calcs'!$A$105:$A$155,About!$B$2)*About!$A$67</f>
        <v>35.525719328835756</v>
      </c>
      <c r="M2" s="12">
        <f>SUMIFS('State Generation Costs Calcs'!M105:M155,'State Generation Costs Calcs'!$A$105:$A$155,About!$B$2)*About!$A$67</f>
        <v>35.041632735159091</v>
      </c>
      <c r="N2" s="12">
        <f>SUMIFS('State Generation Costs Calcs'!N105:N155,'State Generation Costs Calcs'!$A$105:$A$155,About!$B$2)*About!$A$67</f>
        <v>34.529096207097297</v>
      </c>
      <c r="O2" s="12">
        <f>SUMIFS('State Generation Costs Calcs'!O105:O155,'State Generation Costs Calcs'!$A$105:$A$155,About!$B$2)*About!$A$67</f>
        <v>34.258941587074958</v>
      </c>
      <c r="P2" s="12">
        <f>SUMIFS('State Generation Costs Calcs'!P105:P155,'State Generation Costs Calcs'!$A$105:$A$155,About!$B$2)*About!$A$67</f>
        <v>34.191728389562151</v>
      </c>
      <c r="Q2" s="12">
        <f>SUMIFS('State Generation Costs Calcs'!Q105:Q155,'State Generation Costs Calcs'!$A$105:$A$155,About!$B$2)*About!$A$67</f>
        <v>33.882765402267871</v>
      </c>
      <c r="R2" s="12">
        <f>SUMIFS('State Generation Costs Calcs'!R105:R155,'State Generation Costs Calcs'!$A$105:$A$155,About!$B$2)*About!$A$67</f>
        <v>33.508136750715302</v>
      </c>
      <c r="S2" s="12">
        <f>SUMIFS('State Generation Costs Calcs'!S105:S155,'State Generation Costs Calcs'!$A$105:$A$155,About!$B$2)*About!$A$67</f>
        <v>33.241807091107866</v>
      </c>
      <c r="T2" s="12">
        <f>SUMIFS('State Generation Costs Calcs'!T105:T155,'State Generation Costs Calcs'!$A$105:$A$155,About!$B$2)*About!$A$67</f>
        <v>33.131621041793949</v>
      </c>
      <c r="U2" s="12">
        <f>SUMIFS('State Generation Costs Calcs'!U105:U155,'State Generation Costs Calcs'!$A$105:$A$155,About!$B$2)*About!$A$67</f>
        <v>33.040298910071513</v>
      </c>
      <c r="V2" s="12">
        <f>SUMIFS('State Generation Costs Calcs'!V105:V155,'State Generation Costs Calcs'!$A$105:$A$155,About!$B$2)*About!$A$67</f>
        <v>32.691949954942558</v>
      </c>
      <c r="W2" s="12">
        <f>SUMIFS('State Generation Costs Calcs'!W105:W155,'State Generation Costs Calcs'!$A$105:$A$155,About!$B$2)*About!$A$67</f>
        <v>32.372617722010588</v>
      </c>
      <c r="X2" s="12">
        <f>SUMIFS('State Generation Costs Calcs'!X105:X155,'State Generation Costs Calcs'!$A$105:$A$155,About!$B$2)*About!$A$67</f>
        <v>32.191627356975701</v>
      </c>
      <c r="Y2" s="12">
        <f>SUMIFS('State Generation Costs Calcs'!Y105:Y155,'State Generation Costs Calcs'!$A$105:$A$155,About!$B$2)*About!$A$67</f>
        <v>31.98841126274235</v>
      </c>
      <c r="Z2" s="12">
        <f>SUMIFS('State Generation Costs Calcs'!Z105:Z155,'State Generation Costs Calcs'!$A$105:$A$155,About!$B$2)*About!$A$67</f>
        <v>31.869800374471616</v>
      </c>
      <c r="AA2" s="12">
        <f>SUMIFS('State Generation Costs Calcs'!AA105:AA155,'State Generation Costs Calcs'!$A$105:$A$155,About!$B$2)*About!$A$67</f>
        <v>31.784636437487823</v>
      </c>
      <c r="AB2" s="12">
        <f>SUMIFS('State Generation Costs Calcs'!AB105:AB155,'State Generation Costs Calcs'!$A$105:$A$155,About!$B$2)*About!$A$67</f>
        <v>31.656174168673704</v>
      </c>
      <c r="AC2" s="12">
        <f>SUMIFS('State Generation Costs Calcs'!AC105:AC155,'State Generation Costs Calcs'!$A$105:$A$155,About!$B$2)*About!$A$67</f>
        <v>31.659437326001335</v>
      </c>
      <c r="AD2" s="12">
        <f>SUMIFS('State Generation Costs Calcs'!AD105:AD155,'State Generation Costs Calcs'!$A$105:$A$155,About!$B$2)*About!$A$67</f>
        <v>31.690948395527943</v>
      </c>
      <c r="AE2" s="12">
        <f>SUMIFS('State Generation Costs Calcs'!AE105:AE155,'State Generation Costs Calcs'!$A$105:$A$155,About!$B$2)*About!$A$67</f>
        <v>31.653482706862839</v>
      </c>
      <c r="AF2" s="12">
        <f>SUMIFS('State Generation Costs Calcs'!AF105:AF155,'State Generation Costs Calcs'!$A$105:$A$155,About!$B$2)*About!$A$67</f>
        <v>31.635826014054523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38.189509969993694</v>
      </c>
      <c r="C2" s="12">
        <f>SUMIFS('State Generation Costs Calcs'!C105:C155,'State Generation Costs Calcs'!$A$105:$A$155,About!$B$2)*About!$A$67</f>
        <v>37.444782041650932</v>
      </c>
      <c r="D2" s="12">
        <f>SUMIFS('State Generation Costs Calcs'!D105:D155,'State Generation Costs Calcs'!$A$105:$A$155,About!$B$2)*About!$A$67</f>
        <v>36.749212026164962</v>
      </c>
      <c r="E2" s="12">
        <f>SUMIFS('State Generation Costs Calcs'!E105:E155,'State Generation Costs Calcs'!$A$105:$A$155,About!$B$2)*About!$A$67</f>
        <v>36.177198389206595</v>
      </c>
      <c r="F2" s="12">
        <f>SUMIFS('State Generation Costs Calcs'!F105:F155,'State Generation Costs Calcs'!$A$105:$A$155,About!$B$2)*About!$A$67</f>
        <v>36.020205852805503</v>
      </c>
      <c r="G2" s="12">
        <f>SUMIFS('State Generation Costs Calcs'!G105:G155,'State Generation Costs Calcs'!$A$105:$A$155,About!$B$2)*About!$A$67</f>
        <v>36.069729975582078</v>
      </c>
      <c r="H2" s="12">
        <f>SUMIFS('State Generation Costs Calcs'!H105:H155,'State Generation Costs Calcs'!$A$105:$A$155,About!$B$2)*About!$A$67</f>
        <v>36.412168139716918</v>
      </c>
      <c r="I2" s="12">
        <f>SUMIFS('State Generation Costs Calcs'!I105:I155,'State Generation Costs Calcs'!$A$105:$A$155,About!$B$2)*About!$A$67</f>
        <v>36.722229055078195</v>
      </c>
      <c r="J2" s="12">
        <f>SUMIFS('State Generation Costs Calcs'!J105:J155,'State Generation Costs Calcs'!$A$105:$A$155,About!$B$2)*About!$A$67</f>
        <v>36.557547335305884</v>
      </c>
      <c r="K2" s="12">
        <f>SUMIFS('State Generation Costs Calcs'!K105:K155,'State Generation Costs Calcs'!$A$105:$A$155,About!$B$2)*About!$A$67</f>
        <v>36.077151586759129</v>
      </c>
      <c r="L2" s="12">
        <f>SUMIFS('State Generation Costs Calcs'!L105:L155,'State Generation Costs Calcs'!$A$105:$A$155,About!$B$2)*About!$A$67</f>
        <v>35.525719328835756</v>
      </c>
      <c r="M2" s="12">
        <f>SUMIFS('State Generation Costs Calcs'!M105:M155,'State Generation Costs Calcs'!$A$105:$A$155,About!$B$2)*About!$A$67</f>
        <v>35.041632735159091</v>
      </c>
      <c r="N2" s="12">
        <f>SUMIFS('State Generation Costs Calcs'!N105:N155,'State Generation Costs Calcs'!$A$105:$A$155,About!$B$2)*About!$A$67</f>
        <v>34.529096207097297</v>
      </c>
      <c r="O2" s="12">
        <f>SUMIFS('State Generation Costs Calcs'!O105:O155,'State Generation Costs Calcs'!$A$105:$A$155,About!$B$2)*About!$A$67</f>
        <v>34.258941587074958</v>
      </c>
      <c r="P2" s="12">
        <f>SUMIFS('State Generation Costs Calcs'!P105:P155,'State Generation Costs Calcs'!$A$105:$A$155,About!$B$2)*About!$A$67</f>
        <v>34.191728389562151</v>
      </c>
      <c r="Q2" s="12">
        <f>SUMIFS('State Generation Costs Calcs'!Q105:Q155,'State Generation Costs Calcs'!$A$105:$A$155,About!$B$2)*About!$A$67</f>
        <v>33.882765402267871</v>
      </c>
      <c r="R2" s="12">
        <f>SUMIFS('State Generation Costs Calcs'!R105:R155,'State Generation Costs Calcs'!$A$105:$A$155,About!$B$2)*About!$A$67</f>
        <v>33.508136750715302</v>
      </c>
      <c r="S2" s="12">
        <f>SUMIFS('State Generation Costs Calcs'!S105:S155,'State Generation Costs Calcs'!$A$105:$A$155,About!$B$2)*About!$A$67</f>
        <v>33.241807091107866</v>
      </c>
      <c r="T2" s="12">
        <f>SUMIFS('State Generation Costs Calcs'!T105:T155,'State Generation Costs Calcs'!$A$105:$A$155,About!$B$2)*About!$A$67</f>
        <v>33.131621041793949</v>
      </c>
      <c r="U2" s="12">
        <f>SUMIFS('State Generation Costs Calcs'!U105:U155,'State Generation Costs Calcs'!$A$105:$A$155,About!$B$2)*About!$A$67</f>
        <v>33.040298910071513</v>
      </c>
      <c r="V2" s="12">
        <f>SUMIFS('State Generation Costs Calcs'!V105:V155,'State Generation Costs Calcs'!$A$105:$A$155,About!$B$2)*About!$A$67</f>
        <v>32.691949954942558</v>
      </c>
      <c r="W2" s="12">
        <f>SUMIFS('State Generation Costs Calcs'!W105:W155,'State Generation Costs Calcs'!$A$105:$A$155,About!$B$2)*About!$A$67</f>
        <v>32.372617722010588</v>
      </c>
      <c r="X2" s="12">
        <f>SUMIFS('State Generation Costs Calcs'!X105:X155,'State Generation Costs Calcs'!$A$105:$A$155,About!$B$2)*About!$A$67</f>
        <v>32.191627356975701</v>
      </c>
      <c r="Y2" s="12">
        <f>SUMIFS('State Generation Costs Calcs'!Y105:Y155,'State Generation Costs Calcs'!$A$105:$A$155,About!$B$2)*About!$A$67</f>
        <v>31.98841126274235</v>
      </c>
      <c r="Z2" s="12">
        <f>SUMIFS('State Generation Costs Calcs'!Z105:Z155,'State Generation Costs Calcs'!$A$105:$A$155,About!$B$2)*About!$A$67</f>
        <v>31.869800374471616</v>
      </c>
      <c r="AA2" s="12">
        <f>SUMIFS('State Generation Costs Calcs'!AA105:AA155,'State Generation Costs Calcs'!$A$105:$A$155,About!$B$2)*About!$A$67</f>
        <v>31.784636437487823</v>
      </c>
      <c r="AB2" s="12">
        <f>SUMIFS('State Generation Costs Calcs'!AB105:AB155,'State Generation Costs Calcs'!$A$105:$A$155,About!$B$2)*About!$A$67</f>
        <v>31.656174168673704</v>
      </c>
      <c r="AC2" s="12">
        <f>SUMIFS('State Generation Costs Calcs'!AC105:AC155,'State Generation Costs Calcs'!$A$105:$A$155,About!$B$2)*About!$A$67</f>
        <v>31.659437326001335</v>
      </c>
      <c r="AD2" s="12">
        <f>SUMIFS('State Generation Costs Calcs'!AD105:AD155,'State Generation Costs Calcs'!$A$105:$A$155,About!$B$2)*About!$A$67</f>
        <v>31.690948395527943</v>
      </c>
      <c r="AE2" s="12">
        <f>SUMIFS('State Generation Costs Calcs'!AE105:AE155,'State Generation Costs Calcs'!$A$105:$A$155,About!$B$2)*About!$A$67</f>
        <v>31.653482706862839</v>
      </c>
      <c r="AF2" s="12">
        <f>SUMIFS('State Generation Costs Calcs'!AF105:AF155,'State Generation Costs Calcs'!$A$105:$A$155,About!$B$2)*About!$A$67</f>
        <v>31.635826014054523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2024-01-20T00:14:17Z</dcterms:modified>
</cp:coreProperties>
</file>