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Oklahoma\OK-eps\"/>
    </mc:Choice>
  </mc:AlternateContent>
  <xr:revisionPtr revIDLastSave="0" documentId="13_ncr:1_{317D4CBD-5E55-42D9-8147-6813118F736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<sst xmlns="http://schemas.openxmlformats.org/spreadsheetml/2006/main" count="32060" uniqueCount="2370">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</sst>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99</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Oklahoma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19.90656619203752</v>
      </c>
      <c r="C7" s="118">
        <f>D28</f>
        <v>7.6132600000000004</v>
      </c>
      <c r="D7" s="75">
        <v>0.06</v>
      </c>
      <c r="E7" s="75">
        <v>0.02</v>
      </c>
      <c r="F7" s="117">
        <f t="shared" si="0"/>
        <v>7.1564643999999999</v>
      </c>
      <c r="G7" s="117">
        <f t="shared" si="0"/>
        <v>7.4609947999999999</v>
      </c>
      <c r="H7" s="69"/>
      <c r="I7" s="76">
        <f t="shared" si="1"/>
        <v>0.64049729466337935</v>
      </c>
      <c r="J7" s="76">
        <f t="shared" si="3"/>
        <v>0.62519930720224659</v>
      </c>
      <c r="K7" s="69" t="str">
        <f t="shared" si="2"/>
        <v>In a scenario limiting global warming to 1.5 °C, Oklahoma would need to cut its agriculture emissions by 63 to 64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Oklahoma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4.1247065545534278</v>
      </c>
      <c r="C9" s="118">
        <f>C28</f>
        <v>1.59965</v>
      </c>
      <c r="D9" s="75">
        <v>0.06</v>
      </c>
      <c r="E9" s="75">
        <v>0.02</v>
      </c>
      <c r="F9" s="117">
        <f t="shared" si="0"/>
        <v>1.503671</v>
      </c>
      <c r="G9" s="117">
        <f t="shared" si="0"/>
        <v>1.5676570000000001</v>
      </c>
      <c r="H9" s="69"/>
      <c r="I9" s="76">
        <f t="shared" si="1"/>
        <v>0.63544776334693731</v>
      </c>
      <c r="J9" s="76">
        <f t="shared" si="3"/>
        <v>0.61993490221276448</v>
      </c>
      <c r="K9" s="69" t="str">
        <f t="shared" si="2"/>
        <v>In a scenario limiting global warming to 1.5 °C, Oklahoma would need to cut its waste emissions by 62 to 64 percent of 2005 levels.</v>
      </c>
      <c r="L9" s="69"/>
      <c r="M9" s="69"/>
      <c r="N9" s="69"/>
      <c r="O9" s="69"/>
      <c r="P9" s="69"/>
      <c r="Q9" s="69"/>
      <c r="R9" s="69"/>
      <c r="S9" s="69"/>
      <c r="T9" s="69"/>
      <c r="U9" s="69"/>
      <c r="V9" s="69"/>
      <c r="W9" s="69"/>
      <c r="X9" s="69"/>
      <c r="Y9" s="69"/>
      <c r="Z9" s="69"/>
    </row>
    <row r="10" spans="1:26" ht="14.5" x14ac:dyDescent="0.35">
      <c r="A10" s="73" t="s">
        <v>1864</v>
      </c>
      <c r="B10" s="119">
        <f>SUM(B3:B9)</f>
        <v>17.592912746590947</v>
      </c>
      <c r="C10" s="119">
        <f>SUM(C3:C9)</f>
        <v>60.091929999999991</v>
      </c>
      <c r="D10" s="76">
        <f>1-F10/$C10</f>
        <v>0.52651809652311032</v>
      </c>
      <c r="E10" s="76">
        <f>1-G10/$C10</f>
        <v>0.37781239843686165</v>
      </c>
      <c r="F10" s="117">
        <f>SUM(F3:F9)</f>
        <v>28.452441400000005</v>
      </c>
      <c r="G10" s="117">
        <f>SUM(G3:G9)</f>
        <v>37.388453799999994</v>
      </c>
      <c r="H10" s="171">
        <f>IFERROR(B10*(1-'Unique State Inputs'!A$8),"")</f>
        <v>9.6761020106250211</v>
      </c>
      <c r="I10" s="76">
        <f t="shared" si="1"/>
        <v>-0.61726723765587677</v>
      </c>
      <c r="J10" s="76">
        <f t="shared" si="3"/>
        <v>-1.1251997516582302</v>
      </c>
      <c r="K10" s="69" t="str">
        <f t="shared" si="2"/>
        <v>In a scenario limiting global warming to 1.5 °C, Oklahoma would need to cut its total (including land use) emissions by -113 to -62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24.031272746590947</v>
      </c>
      <c r="C11" s="119">
        <f>SUM(C3:C9)-C8</f>
        <v>66.530289999999994</v>
      </c>
      <c r="D11" s="76">
        <f>1-F11/$C11</f>
        <v>0.47556516888773503</v>
      </c>
      <c r="E11" s="76">
        <f>1-G11/$C11</f>
        <v>0.34125022151564344</v>
      </c>
      <c r="F11" s="117">
        <f>F10-F8</f>
        <v>34.890801400000008</v>
      </c>
      <c r="G11" s="117">
        <f>G10-G8</f>
        <v>43.826813799999996</v>
      </c>
      <c r="H11" s="171">
        <f>IFERROR(B11*(1-'Unique State Inputs'!A$8),"")</f>
        <v>13.217200010625023</v>
      </c>
      <c r="I11" s="76">
        <f t="shared" si="1"/>
        <v>-0.45189153183530761</v>
      </c>
      <c r="J11" s="76">
        <f t="shared" si="3"/>
        <v>-0.8237408506054773</v>
      </c>
      <c r="K11" s="69" t="str">
        <f t="shared" si="2"/>
        <v>In a scenario limiting global warming to 1.5 °C, Oklahoma would need to cut its total (excluding land use) emissions by -82 to -45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Oklahoma, the share of electricity among fuels used for heating in urban, residential buildings will rise from 7% to 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Oklahoma, the share of electricity among fuels used for heating in urban, residential buildings will rise from 7% to 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Oklahoma, the share of electricity among fuels used by appliances in urban, residential buildings will fall from 47.7% to 33.5%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Oklahoma, the share of electricity among fuels used by appliances in urban, residential buildings will fall from 47.7% to 33.5%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Oklahoma, the share of electricity among fuels used for heating in rural, residential buildings will rise from 7% to 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Oklahoma, the share of electricity among fuels used for heating in rural, residential buildings will rise from 7% to 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47.7% to 33.5%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47.7% to 33.5%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Oklahoma, the share of electricity among fuels used for heating in commercial buildings will rise from 0.9% to 1.1%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Oklahoma, the share of electricity among fuels used for heating in commercial buildings will rise from 0.9% to 1.1%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Oklahoma, the share of electricity among fuels used by appliances in commercial buildings will fall from 46.1% to 27.7%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Oklahoma, the share of electricity among fuels used by appliances in commercial buildings will fall from 46.1% to 27.7%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Oklahoma, the share of electricity among fuels used by other components in commercial buildings will rise from 60.4% to 80.5%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Oklahoma, the share of electricity among fuels used by other components in commercial buildings will rise from 60.4% to 80.5%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Oklahoma.//**Natural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Oklahoma.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Oklahoma.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Oklahoma increased by 16%.</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Oklahoma increased by 16%.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16%.</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Oklahoma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Oklahoma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Oklahoma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Oklahoma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Oklahoma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Oklahoma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Oklahoma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Oklahoma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Oklahoma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Oklahoma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Oklahoma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Oklahoma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Oklahoma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Oklahoma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Oklahoma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Oklahoma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Oklahoma, a 100% setting provides for an additional 1534 MW of demand response capacity in 2050 (on top of a BAU quantity of 496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Oklahoma, a 100% setting provides for an additional 1534 MW of demand response capacity in 2050 (on top of a BAU quantity of 496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1534 MW of demand response capacity in 2050 (on top of a BAU quantity of 496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Oklahoma will retire 0 MW of coal by 2050. Oklahoma currently has 3246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Oklahoma will retire 0 MW of coal by 2050. Oklahoma currently has 3246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Oklahoma will retire 0 MW of gas non-peaking plants by 2050. Oklahoma currently has 7321MW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Oklahoma will retire 0 MW of gas non-peaking plants by 2050. Oklahoma currently has 7321MW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Oklahoma will retire 0 MW of nuclear capacity by 2050. Oklahoma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Oklahoma will retire 0 MW of nuclear capacity by 2050. Oklahoma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Oklahoma will retire 0 MW of biomass capacity by 2050. Oklahoma currently has 3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Oklahoma will retire 0 MW of petroleum capacity by 2050. Oklahoma currently has 65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Oklahoma will retire 203 MW of natural gas peaker capacity by 2050. Oklahoma currently has 7249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Oklahoma will retire 203 MW of natural gas peaker capacity by 2050. Oklahoma currently has 7249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Oklahoma will retire 0 MW of natural gas peaker capacity by 2050. Oklahoma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Oklahoma will retire 0 MW of natural gas peaker capacity by 2050. Oklahoma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c r="U255" s="305" t="str">
        <f>N255&amp;O255&amp;P255&amp;T255</f>
        <v>**Description:** This policy causes grid-scale electricity storage from chemical batteries to increase above the amount predicted in the BAU Scenario. // **Guidance for setting values: **In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Oklahoma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**Oklahoma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Oklahoma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**Oklahoma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Oklahoma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**Oklahoma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68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68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Oklahoma.//**Natural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Oklahoma.//**Natural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Oklahoma.//**Natural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Oklahoma.//**Natural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Oklahoma.//**Natural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Oklahoma.//**Natural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Oklahoma.//**Natural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Oklahoma.//**Natural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Oklahoma.//**Natural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Oklahoma.//**Natural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Oklahoma.//**Natural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Oklahoma.//**Natural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Oklahoma.//**Natural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Oklahoma.//**Natural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Oklahoma.//**Natural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Oklahoma.//**Natural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16%.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1534 MW of demand response capacity in 2050 (on top of a BAU quantity of 496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7% to 9% through 2050.//**Urban Residential Appliances: **In the BAU case, in Oklahoma, the share of electricity among fuels used by appliances in urban, residential buildings will fall from 47.7% to 33.5% through 2050.//**Urban Residential Other Components: ** In the BAU case, the share of electricity among fuels used by other components in urban, residential buildings is 100%.//**Rural Residential Heating: **In the BAU case, in Oklahoma, the share of electricity among fuels used for heating in rural, residential buildings will rise from 7% to 9% through 2050.//**Rural Residential Appliances: **In the BAU case, in , the share of electricity among fuels used by appliances in rural, residential buildings will fall from 47.7% to 33.5% through 2050.//**Rural Residential Other Components: **In the United States, the share of electricity among fuels used by other components in urban, residential buildings is 100%.//**Commercial Heating: **In the BAU case, in Oklahoma, the share of electricity among fuels used for heating in commercial buildings will rise from 0.9% to 1.1% through 2050.//**Commercial Appliances: **In the BAU case, in Oklahoma, the share of electricity among fuels used by appliances in commercial buildings will fall from 46.1% to 27.7% through 2050.//**Commercial Other Components: **In the BAU case, in the Oklahoma, the share of electricity among fuels used by other components in commercial buildings will rise from 60.4% to 80.5%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Oklahoma.//**Natural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16%.</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1534 MW of demand response capacity in 2050 (on top of a BAU quantity of 496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Oklahoma will retire 0 MW of coal by 2050. Oklahoma currently has 3246 MW of coal capacity.//**Natural Gas Nonpeaker : **The EIA projects that Oklahoma will retire 0 MW of gas non-peaking plants by 2050. Oklahoma currently has 7321MW of natural gas non-peaking capacity.//**Nuclear : **The EIA projects that Oklahoma will retire 0 MW of nuclear capacity by 2050. Oklahoma currently has 0 MW of nuclear capacity.//**Natural Gas Peaker : **The EIA projects that Oklahoma will retire 203 MW of natural gas peaker capacity by 2050. Oklahoma currently has 7249 MW of natural gas peaker capacity.//**Lignite : **The EIA projects that Oklahoma will retire 0 MW of natural gas peaker capacity by 2050. Oklahoma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**Oklahoma does not have a capacity construction subsidy for onshore wind. However, the Investment Tax Credit, a similar program for solar power, covers 30% of system costs through 2019, with declining amounts thereafter.//**Solar PV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**Oklahoma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653 EV charging outlets, approximately 16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Oklahoma, the share of electricity among fuels used for heating in urban, residential buildings will rise from 7% to 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Oklahoma, the share of electricity among fuels used by appliances in urban, residential buildings will fall from 47.7% to 33.5%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Oklahoma, the share of electricity among fuels used for heating in rural, residential buildings will rise from 7% to 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47.7% to 33.5%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Oklahoma, the share of electricity among fuels used for heating in commercial buildings will rise from 0.9% to 1.1%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Oklahoma, the share of electricity among fuels used by appliances in commercial buildings will fall from 46.1% to 27.7%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Oklahoma, the share of electricity among fuels used by other components in commercial buildings will rise from 60.4% to 80.5%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Oklahoma.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includingOklahoma.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16%.</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1534 MW of demand response capacity in 2050 (on top of a BAU quantity of 496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Oklahoma will retire 0 MW of coal by 2050. Oklahoma currently has 3246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Oklahoma will retire 0 MW of gas non-peaking plants by 2050. Oklahoma currently has 7321MW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Oklahoma will retire 0 MW of nuclear capacity by 2050. Oklahoma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Oklahoma will retire 0 MW of biomass capacity by 2050. Oklahoma currently has 3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Oklahoma will retire 0 MW of biomass capacity by 2050. Oklahoma currently has 3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Oklahoma will retire 0 MW of petroleum capacity by 2050. Oklahoma currently has 65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Oklahoma will retire 203 MW of natural gas peaker capacity by 2050. Oklahoma currently has 7249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Oklahoma will retire 0 MW of natural gas peaker capacity by 2050. Oklahoma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Oklahoma had about 30 of grid battery storage.  The BAU scenario is based on EIA AEO data and sees grid battery capacity reach 584 by 2050.  The additional potential is based on NREL's Renewable Electricity Futures Study (80% RE-ITI (2014) scenario) and suggests Oklahoma could reach 7443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Oklahoma</v>
      </c>
      <c r="B6" s="145">
        <f>SUMIFS(B7:B57,$A7:$A57,$A$6)</f>
        <v>653</v>
      </c>
      <c r="C6" s="145">
        <f>SUMIFS(C7:C57,$A7:$A57,$A$6)</f>
        <v>4001180</v>
      </c>
      <c r="D6" s="145">
        <f>ROUND(SUMIFS(D7:D57,$A7:$A57,$A$6),2)</f>
        <v>16.32</v>
      </c>
      <c r="E6" s="145">
        <f t="shared" ref="E6:L6" si="0">SUMIFS(E7:E57,$A7:$A57,$A$6)</f>
        <v>0</v>
      </c>
      <c r="F6" s="145">
        <f t="shared" si="0"/>
        <v>0</v>
      </c>
      <c r="G6" s="145">
        <f t="shared" si="0"/>
        <v>0</v>
      </c>
      <c r="H6" s="145">
        <f t="shared" si="0"/>
        <v>0</v>
      </c>
      <c r="I6" s="145">
        <f t="shared" si="0"/>
        <v>0</v>
      </c>
      <c r="J6" s="145">
        <f t="shared" si="0"/>
        <v>14384521</v>
      </c>
      <c r="K6" s="145">
        <f t="shared" si="0"/>
        <v>0</v>
      </c>
      <c r="L6" s="145">
        <f t="shared" si="0"/>
        <v>16672891</v>
      </c>
      <c r="M6" s="145">
        <f>ROUND(SUMIFS(M7:M57,$A7:$A57,$A$6)*100,0)</f>
        <v>0</v>
      </c>
      <c r="N6" s="145">
        <f>ROUND(SUMIFS(N7:N57,$A7:$A57,$A$6)*100,0)</f>
        <v>16</v>
      </c>
      <c r="O6" s="145">
        <f t="shared" ref="O6:AM6" si="1">ROUND(SUMIFS(O7:O57,$A7:$A57,$A$6),0)</f>
        <v>1038</v>
      </c>
      <c r="P6" s="145">
        <f t="shared" si="1"/>
        <v>496</v>
      </c>
      <c r="Q6" s="145">
        <f t="shared" si="1"/>
        <v>0</v>
      </c>
      <c r="R6" s="145">
        <f t="shared" si="1"/>
        <v>0</v>
      </c>
      <c r="S6" s="145">
        <f t="shared" si="1"/>
        <v>0</v>
      </c>
      <c r="T6" s="145">
        <f t="shared" si="1"/>
        <v>0</v>
      </c>
      <c r="U6" s="145">
        <f t="shared" si="1"/>
        <v>0</v>
      </c>
      <c r="V6" s="145">
        <f t="shared" si="1"/>
        <v>203</v>
      </c>
      <c r="W6" s="145">
        <f t="shared" si="1"/>
        <v>0</v>
      </c>
      <c r="X6" s="145">
        <f t="shared" si="1"/>
        <v>3246</v>
      </c>
      <c r="Y6" s="145">
        <f t="shared" si="1"/>
        <v>7321</v>
      </c>
      <c r="Z6" s="145">
        <f t="shared" si="1"/>
        <v>0</v>
      </c>
      <c r="AA6" s="145">
        <f t="shared" si="1"/>
        <v>864</v>
      </c>
      <c r="AB6" s="145">
        <f t="shared" si="1"/>
        <v>8169</v>
      </c>
      <c r="AC6" s="145">
        <f t="shared" si="1"/>
        <v>31</v>
      </c>
      <c r="AD6" s="145">
        <f t="shared" si="1"/>
        <v>0</v>
      </c>
      <c r="AE6" s="145">
        <f t="shared" si="1"/>
        <v>3</v>
      </c>
      <c r="AF6" s="145">
        <f t="shared" si="1"/>
        <v>0</v>
      </c>
      <c r="AG6" s="145">
        <f t="shared" si="1"/>
        <v>65</v>
      </c>
      <c r="AH6" s="145">
        <f t="shared" si="1"/>
        <v>7249</v>
      </c>
      <c r="AI6" s="145">
        <f t="shared" si="1"/>
        <v>0</v>
      </c>
      <c r="AJ6" s="145">
        <f t="shared" si="1"/>
        <v>0</v>
      </c>
      <c r="AK6" s="145">
        <f t="shared" si="1"/>
        <v>0</v>
      </c>
      <c r="AL6" s="145">
        <f t="shared" si="1"/>
        <v>0</v>
      </c>
      <c r="AM6" s="145">
        <f t="shared" si="1"/>
        <v>0</v>
      </c>
      <c r="AN6" s="380">
        <f>ROUND(SUMIFS(AN7:AN57,$A7:$A57,$A$6),)</f>
        <v>584</v>
      </c>
      <c r="AO6" s="145">
        <f t="shared" ref="AO6:AP6" si="2">ROUND(SUMIFS(AO7:AO57,$A7:$A57,$A$6),)</f>
        <v>7443</v>
      </c>
      <c r="AP6" s="145">
        <f t="shared" si="2"/>
        <v>30</v>
      </c>
      <c r="AQ6" s="145">
        <f>ROUND(SUMIFS(AQ7:AQ57,$A7:$A57,$A$6),0)</f>
        <v>68</v>
      </c>
      <c r="AR6" s="146">
        <f>SUMIFS(AR7:AR57,$A7:$A57,$A$6)</f>
        <v>0.28805721965331088</v>
      </c>
      <c r="AS6" s="145">
        <f>ROUND(SUMIFS(AS7:AS57,$A7:$A57,$A$6),0)</f>
        <v>369</v>
      </c>
      <c r="AT6" s="145">
        <f>ROUND(SUMIFS(AT7:AT57,$A7:$A57,$A$6),0)</f>
        <v>496</v>
      </c>
      <c r="AU6" s="145">
        <f>ROUND(SUMIFS(AU7:AU57,$A7:$A57,$A$6),0)</f>
        <v>1534</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OK</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OK</v>
      </c>
      <c r="D77" s="93">
        <v>2019</v>
      </c>
      <c r="E77" s="93">
        <v>2050</v>
      </c>
    </row>
    <row r="78" spans="1:40" ht="16" customHeight="1" x14ac:dyDescent="0.35">
      <c r="B78" s="93" t="s">
        <v>2056</v>
      </c>
      <c r="C78" s="93" t="s">
        <v>496</v>
      </c>
      <c r="D78" s="93" cm="1">
        <f t="array" ref="D78">ROUND(INDEX($B$95:$H$845,MATCH(1,($C78=$E$95:$E$845)*($B78=$F$95:$F$845)*($C$77=$B$95:$B$845),0),MATCH(D$77,$B$95:$H$95,0))*100,1)</f>
        <v>7</v>
      </c>
      <c r="E78" s="165" cm="1">
        <f t="array" ref="E78">ROUND(INDEX($B$95:$H$845,MATCH(1,($C78=$E$95:$E$845)*($B78=$F$95:$F$845)*($C$77=$B$95:$B$845),0),MATCH(E$77,$B$95:$H$95,0))*100,1)</f>
        <v>9</v>
      </c>
    </row>
    <row r="79" spans="1:40" ht="16" customHeight="1" x14ac:dyDescent="0.35">
      <c r="B79" s="165" t="s">
        <v>2056</v>
      </c>
      <c r="C79" s="93" t="s">
        <v>2055</v>
      </c>
      <c r="D79" s="165" cm="1">
        <f t="array" ref="D79">ROUND(INDEX($B$95:$H$845,MATCH(1,($C79=$E$95:$E$845)*($B79=$F$95:$F$845)*($C$77=$B$95:$B$845),0),MATCH(D$77,$B$95:$H$95,0))*100,1)</f>
        <v>47.7</v>
      </c>
      <c r="E79" s="165" cm="1">
        <f t="array" ref="E79">ROUND(INDEX($B$95:$H$845,MATCH(1,($C79=$E$95:$E$845)*($B79=$F$95:$F$845)*($C$77=$B$95:$B$845),0),MATCH(E$77,$B$95:$H$95,0))*100,1)</f>
        <v>33.5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v>
      </c>
      <c r="E81" s="165" cm="1">
        <f t="array" ref="E81">ROUND(INDEX($B$95:$H$845,MATCH(1,($C81=$E$95:$E$845)*($B81=$F$95:$F$845)*($C$77=$B$95:$B$845),0),MATCH(E$77,$B$95:$H$95,0))*100,1)</f>
        <v>9</v>
      </c>
    </row>
    <row r="82" spans="2:26" ht="16" customHeight="1" x14ac:dyDescent="0.35">
      <c r="B82" s="165" t="s">
        <v>2053</v>
      </c>
      <c r="C82" s="165" t="s">
        <v>2055</v>
      </c>
      <c r="D82" s="165" cm="1">
        <f t="array" ref="D82">ROUND(INDEX($B$95:$H$845,MATCH(1,($C82=$E$95:$E$845)*($B82=$F$95:$F$845)*($C$77=$B$95:$B$845),0),MATCH(D$77,$B$95:$H$95,0))*100,1)</f>
        <v>47.7</v>
      </c>
      <c r="E82" s="165" cm="1">
        <f t="array" ref="E82">ROUND(INDEX($B$95:$H$845,MATCH(1,($C82=$E$95:$E$845)*($B82=$F$95:$F$845)*($C$77=$B$95:$B$845),0),MATCH(E$77,$B$95:$H$95,0))*100,1)</f>
        <v>33.5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OK</v>
      </c>
    </row>
    <row r="84" spans="2:26" ht="16" customHeight="1" x14ac:dyDescent="0.35">
      <c r="B84" s="93" t="s">
        <v>2057</v>
      </c>
      <c r="C84" s="165" t="s">
        <v>496</v>
      </c>
      <c r="D84" s="165" cm="1">
        <f t="array" ref="D84">ROUND(INDEX($B$95:$H$845,MATCH(1,($C84=$E$95:$E$845)*($B84=$F$95:$F$845)*($C$77=$B$95:$B$845),0),MATCH(D$77,$B$95:$H$95,0))*100,1)</f>
        <v>0.9</v>
      </c>
      <c r="E84" s="165" cm="1">
        <f t="array" ref="E84">ROUND(INDEX($B$95:$H$845,MATCH(1,($C84=$E$95:$E$845)*($B84=$F$95:$F$845)*($C$77=$B$95:$B$845),0),MATCH(E$77,$B$95:$H$95,0))*100,1)</f>
        <v>1.1000000000000001</v>
      </c>
    </row>
    <row r="85" spans="2:26" ht="16" customHeight="1" x14ac:dyDescent="0.35">
      <c r="B85" s="165" t="s">
        <v>2057</v>
      </c>
      <c r="C85" s="165" t="s">
        <v>2055</v>
      </c>
      <c r="D85" s="165" cm="1">
        <f t="array" ref="D85">ROUND(INDEX($B$95:$H$845,MATCH(1,($C85=$E$95:$E$845)*($B85=$F$95:$F$845)*($C$77=$B$95:$B$845),0),MATCH(D$77,$B$95:$H$95,0))*100,1)</f>
        <v>46.1</v>
      </c>
      <c r="E85" s="165" cm="1">
        <f t="array" ref="E85">ROUND(INDEX($B$95:$H$845,MATCH(1,($C85=$E$95:$E$845)*($B85=$F$95:$F$845)*($C$77=$B$95:$B$845),0),MATCH(E$77,$B$95:$H$95,0))*100,1)</f>
        <v>27.7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60.4</v>
      </c>
      <c r="E86" s="165" cm="1">
        <f t="array" ref="E86">ROUND(INDEX($B$95:$H$845,MATCH(1,($C86=$E$95:$E$845)*($B86=$F$95:$F$845)*($C$77=$B$95:$B$845),0),MATCH(E$77,$B$95:$H$95,0))*100,1)</f>
        <v>80.5</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15536518682106.199</v>
      </c>
      <c r="N86" s="165" cm="1">
        <f t="array" ref="N86">INDEX($K$95:$Z$195,MATCH(1,($J86=$L$95:$L$195)*($J$83=$K$95:$K$195),0),MATCH(N$85,$K$95:$Z$95,0))</f>
        <v>63482149766735.102</v>
      </c>
      <c r="O86" s="165" cm="1">
        <f t="array" ref="O86">INDEX($K$95:$Z$195,MATCH(1,($J86=$L$95:$L$195)*($J$83=$K$95:$K$195),0),MATCH(O$85,$K$95:$Z$95,0))</f>
        <v>56474413082123.102</v>
      </c>
      <c r="P86" s="165" cm="1">
        <f t="array" ref="P86">INDEX($K$95:$Z$195,MATCH(1,($J86=$L$95:$L$195)*($J$83=$K$95:$K$195),0),MATCH(P$85,$K$95:$Z$95,0))</f>
        <v>0</v>
      </c>
      <c r="Q86" s="165" cm="1">
        <f t="array" ref="Q86">INDEX($K$95:$Z$195,MATCH(1,($J86=$L$95:$L$195)*($J$83=$K$95:$K$195),0),MATCH(Q$85,$K$95:$Z$95,0))</f>
        <v>111972259029097</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17844518682106.199</v>
      </c>
      <c r="N87" s="165" cm="1">
        <f t="array" ref="N87">INDEX($K$95:$Z$195,MATCH(1,($J87=$L$95:$L$195)*($J$83=$K$95:$K$195),0),MATCH(N$85,$K$95:$Z$95,0))</f>
        <v>94911149766735.094</v>
      </c>
      <c r="O87" s="165" cm="1">
        <f t="array" ref="O87">INDEX($K$95:$Z$195,MATCH(1,($J87=$L$95:$L$195)*($J$83=$K$95:$K$195),0),MATCH(O$85,$K$95:$Z$95,0))</f>
        <v>69096413082123.102</v>
      </c>
      <c r="P87" s="165" cm="1">
        <f t="array" ref="P87">INDEX($K$95:$Z$195,MATCH(1,($J87=$L$95:$L$195)*($J$83=$K$95:$K$195),0),MATCH(P$85,$K$95:$Z$95,0))</f>
        <v>0</v>
      </c>
      <c r="Q87" s="165" cm="1">
        <f t="array" ref="Q87">INDEX($K$95:$Z$195,MATCH(1,($J87=$L$95:$L$195)*($J$83=$K$95:$K$195),0),MATCH(Q$85,$K$95:$Z$95,0))</f>
        <v>303659259029097</v>
      </c>
      <c r="R87" s="165" cm="1">
        <f t="array" ref="R87">INDEX($K$95:$Z$195,MATCH(1,($J87=$L$95:$L$195)*($J$83=$K$95:$K$195),0),MATCH(R$85,$K$95:$Z$95,0))</f>
        <v>210688663742734</v>
      </c>
    </row>
    <row r="88" spans="2:26" ht="16" customHeight="1" x14ac:dyDescent="0.35">
      <c r="J88" s="93" t="s">
        <v>2058</v>
      </c>
      <c r="K88" s="165">
        <f>IFERROR(K86/K87 *100,0)</f>
        <v>0</v>
      </c>
      <c r="L88" s="165">
        <f t="shared" ref="L88:R88" si="19">IFERROR(L86/L87 *100,0)</f>
        <v>0</v>
      </c>
      <c r="M88" s="165">
        <f t="shared" si="19"/>
        <v>87.066056299325268</v>
      </c>
      <c r="N88" s="264">
        <f>ROUND(IFERROR(N86/N87 *100,0),0)</f>
        <v>67</v>
      </c>
      <c r="O88" s="165">
        <f>ROUND(IFERROR(O86/O87 *100,0),0)</f>
        <v>82</v>
      </c>
      <c r="P88" s="165">
        <f t="shared" si="19"/>
        <v>0</v>
      </c>
      <c r="Q88" s="165">
        <f t="shared" si="19"/>
        <v>36.87431082691527</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Oklahoma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Oklahoma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Oklahoma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19.90656619203752</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-11.0495049974502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4.1247065545534278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12.981767749140747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24.031272746590947</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2021-09-30T18:41:14Z</dcterms:modified>
</cp:coreProperties>
</file>