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PA\webappdata\"/>
    </mc:Choice>
  </mc:AlternateContent>
  <xr:revisionPtr revIDLastSave="0" documentId="8_{FE62F4AD-3FFF-4FF5-BD23-2277A7E06D5E}" xr6:coauthVersionLast="47" xr6:coauthVersionMax="47" xr10:uidLastSave="{00000000-0000-0000-0000-000000000000}"/>
  <bookViews>
    <workbookView xWindow="4800" yWindow="30" windowWidth="14400" windowHeight="7455" tabRatio="859" activeTab="1"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49" i="24" l="1"/>
  <c r="O49" i="24" s="1"/>
  <c r="P49" i="24" s="1"/>
  <c r="G48" i="24"/>
  <c r="O48" i="24" s="1"/>
  <c r="P48" i="24" s="1"/>
  <c r="G33" i="24"/>
  <c r="O33" i="24" s="1"/>
  <c r="P33" i="24" s="1"/>
  <c r="G32" i="24"/>
  <c r="O32" i="24" s="1"/>
  <c r="P32" i="24" s="1"/>
  <c r="G21" i="24"/>
  <c r="J21" i="24" s="1"/>
  <c r="K21" i="24" s="1"/>
  <c r="G20" i="24"/>
  <c r="O20" i="24" s="1"/>
  <c r="P20" i="24" s="1"/>
  <c r="L14" i="22" a="1"/>
  <c r="L14" i="22" s="1"/>
  <c r="J18" i="19" s="1"/>
  <c r="S13" i="22"/>
  <c r="R13" i="22"/>
  <c r="Q13" i="22"/>
  <c r="P13" i="22"/>
  <c r="O13" i="22"/>
  <c r="N13" i="22"/>
  <c r="M13" i="22"/>
  <c r="K13" i="22"/>
  <c r="P12" i="22"/>
  <c r="N12" i="22"/>
  <c r="K11" i="22"/>
  <c r="K10" i="22"/>
  <c r="L10" i="22" s="1"/>
  <c r="J7" i="19" s="1"/>
  <c r="K9" i="22"/>
  <c r="K8" i="22"/>
  <c r="Q7" i="22"/>
  <c r="O7" i="22"/>
  <c r="K5" i="22"/>
  <c r="K4" i="22"/>
  <c r="L4" i="22" s="1"/>
  <c r="J29" i="19" s="1"/>
  <c r="K3" i="22"/>
  <c r="L3" i="22" s="1"/>
  <c r="J26" i="19" s="1"/>
  <c r="T2" i="22"/>
  <c r="R2" i="22"/>
  <c r="K2" i="22"/>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J33" i="24"/>
  <c r="K33"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G41" i="24" s="1"/>
  <c r="I28" i="19"/>
  <c r="O262" i="1" s="1"/>
  <c r="J262" i="1"/>
  <c r="K262" i="1"/>
  <c r="L262" i="1"/>
  <c r="M262" i="1"/>
  <c r="N262" i="1"/>
  <c r="P262" i="1"/>
  <c r="Q262" i="1"/>
  <c r="R262" i="1"/>
  <c r="A262" i="1"/>
  <c r="B262" i="1"/>
  <c r="B43" i="18"/>
  <c r="O41" i="24" l="1"/>
  <c r="P41" i="24" s="1"/>
  <c r="J41" i="24"/>
  <c r="K41" i="24" s="1"/>
  <c r="G6" i="24"/>
  <c r="G22" i="24"/>
  <c r="G34" i="24"/>
  <c r="J34" i="24" s="1"/>
  <c r="K34" i="24" s="1"/>
  <c r="A1" i="26"/>
  <c r="J49" i="24"/>
  <c r="K49" i="24" s="1"/>
  <c r="M2" i="22"/>
  <c r="G7" i="24"/>
  <c r="O7" i="24" s="1"/>
  <c r="P7" i="24" s="1"/>
  <c r="G23" i="24"/>
  <c r="O23" i="24" s="1"/>
  <c r="P23" i="24" s="1"/>
  <c r="G35" i="24"/>
  <c r="O35" i="24" s="1"/>
  <c r="P35" i="24" s="1"/>
  <c r="O2" i="22"/>
  <c r="K6" i="22"/>
  <c r="L6" i="22" s="1"/>
  <c r="J33" i="19" s="1"/>
  <c r="K12" i="22"/>
  <c r="G8" i="24"/>
  <c r="G24" i="24"/>
  <c r="J24" i="24" s="1"/>
  <c r="K24" i="24" s="1"/>
  <c r="G36" i="24"/>
  <c r="J36" i="24" s="1"/>
  <c r="K36" i="24" s="1"/>
  <c r="O21" i="24"/>
  <c r="P21" i="24" s="1"/>
  <c r="P2" i="22"/>
  <c r="M7" i="22"/>
  <c r="M12" i="22"/>
  <c r="G10" i="24"/>
  <c r="J10" i="24" s="1"/>
  <c r="K10" i="24" s="1"/>
  <c r="G25" i="24"/>
  <c r="O25" i="24" s="1"/>
  <c r="P25" i="24" s="1"/>
  <c r="G39" i="24"/>
  <c r="O39" i="24" s="1"/>
  <c r="P39" i="24" s="1"/>
  <c r="G11" i="24"/>
  <c r="J11" i="24" s="1"/>
  <c r="K11" i="24" s="1"/>
  <c r="G28" i="24"/>
  <c r="J28" i="24" s="1"/>
  <c r="K28" i="24" s="1"/>
  <c r="G40" i="24"/>
  <c r="O40" i="24" s="1"/>
  <c r="P40" i="24" s="1"/>
  <c r="S2" i="22"/>
  <c r="O12" i="22"/>
  <c r="G19" i="24"/>
  <c r="J19" i="24" s="1"/>
  <c r="K19" i="24" s="1"/>
  <c r="G29" i="24"/>
  <c r="T4" i="26"/>
  <c r="T6" i="26"/>
  <c r="T7" i="26"/>
  <c r="T8" i="26"/>
  <c r="T9" i="26"/>
  <c r="T10" i="26"/>
  <c r="T11" i="26"/>
  <c r="T12" i="26"/>
  <c r="T13" i="26"/>
  <c r="T14" i="26"/>
  <c r="T15" i="26"/>
  <c r="T16" i="26"/>
  <c r="T17" i="26"/>
  <c r="T18" i="26"/>
  <c r="T19" i="26"/>
  <c r="T20" i="26"/>
  <c r="T21" i="26"/>
  <c r="W23" i="26"/>
  <c r="W27" i="26"/>
  <c r="W31" i="26"/>
  <c r="W35" i="26"/>
  <c r="W39" i="26"/>
  <c r="W43" i="26"/>
  <c r="W47" i="26"/>
  <c r="W51" i="26"/>
  <c r="C57" i="26"/>
  <c r="Q63" i="26"/>
  <c r="AA80" i="26"/>
  <c r="U4" i="26"/>
  <c r="U5" i="26"/>
  <c r="U6" i="26"/>
  <c r="U7" i="26"/>
  <c r="U8" i="26"/>
  <c r="U9" i="26"/>
  <c r="U10" i="26"/>
  <c r="U11" i="26"/>
  <c r="U12" i="26"/>
  <c r="U13" i="26"/>
  <c r="U14" i="26"/>
  <c r="U15" i="26"/>
  <c r="U16" i="26"/>
  <c r="U17" i="26"/>
  <c r="U18" i="26"/>
  <c r="U19" i="26"/>
  <c r="U20" i="26"/>
  <c r="U21" i="26"/>
  <c r="X23" i="26"/>
  <c r="X27" i="26"/>
  <c r="X31" i="26"/>
  <c r="X35" i="26"/>
  <c r="X39" i="26"/>
  <c r="X43" i="26"/>
  <c r="X47" i="26"/>
  <c r="X51" i="26"/>
  <c r="F57" i="26"/>
  <c r="R63" i="26"/>
  <c r="C81" i="26"/>
  <c r="AB4" i="26"/>
  <c r="AB5" i="26"/>
  <c r="AB6" i="26"/>
  <c r="AB7" i="26"/>
  <c r="AB8" i="26"/>
  <c r="AB9" i="26"/>
  <c r="AB10" i="26"/>
  <c r="AB11" i="26"/>
  <c r="AB12" i="26"/>
  <c r="AB13" i="26"/>
  <c r="AB14" i="26"/>
  <c r="AB15" i="26"/>
  <c r="AB16" i="26"/>
  <c r="AB17" i="26"/>
  <c r="AB18" i="26"/>
  <c r="AB19" i="26"/>
  <c r="AB20" i="26"/>
  <c r="AB21" i="26"/>
  <c r="W24" i="26"/>
  <c r="W28" i="26"/>
  <c r="W32" i="26"/>
  <c r="W36" i="26"/>
  <c r="W40" i="26"/>
  <c r="W44" i="26"/>
  <c r="W48" i="26"/>
  <c r="W52" i="26"/>
  <c r="W58" i="26"/>
  <c r="C65" i="26"/>
  <c r="AC4" i="26"/>
  <c r="AC5" i="26"/>
  <c r="AC6" i="26"/>
  <c r="AC7" i="26"/>
  <c r="AC8" i="26"/>
  <c r="AC9" i="26"/>
  <c r="AC10" i="26"/>
  <c r="AC11" i="26"/>
  <c r="AC12" i="26"/>
  <c r="AC13" i="26"/>
  <c r="AC14" i="26"/>
  <c r="AC15" i="26"/>
  <c r="AC16" i="26"/>
  <c r="AC17" i="26"/>
  <c r="AC18" i="26"/>
  <c r="AC19" i="26"/>
  <c r="AC20" i="26"/>
  <c r="AC21" i="26"/>
  <c r="X24" i="26"/>
  <c r="X28" i="26"/>
  <c r="X32" i="26"/>
  <c r="X36" i="26"/>
  <c r="X40" i="26"/>
  <c r="X44" i="26"/>
  <c r="X48" i="26"/>
  <c r="X52" i="26"/>
  <c r="Y58" i="26"/>
  <c r="F65" i="26"/>
  <c r="D4" i="26"/>
  <c r="D5" i="26"/>
  <c r="D6" i="26"/>
  <c r="D7" i="26"/>
  <c r="D8" i="26"/>
  <c r="D9" i="26"/>
  <c r="D10" i="26"/>
  <c r="D11" i="26"/>
  <c r="D12" i="26"/>
  <c r="D13" i="26"/>
  <c r="D14" i="26"/>
  <c r="D15" i="26"/>
  <c r="D16" i="26"/>
  <c r="D17" i="26"/>
  <c r="D18" i="26"/>
  <c r="D19" i="26"/>
  <c r="D20" i="26"/>
  <c r="D21" i="26"/>
  <c r="D22" i="26"/>
  <c r="W25" i="26"/>
  <c r="W29" i="26"/>
  <c r="W33" i="26"/>
  <c r="W37" i="26"/>
  <c r="W41" i="26"/>
  <c r="W45" i="26"/>
  <c r="W49" i="26"/>
  <c r="AD53" i="26"/>
  <c r="J60" i="26"/>
  <c r="Z66" i="26"/>
  <c r="E4" i="26"/>
  <c r="E5" i="26"/>
  <c r="E6" i="26"/>
  <c r="E7" i="26"/>
  <c r="E8" i="26"/>
  <c r="E9" i="26"/>
  <c r="E10" i="26"/>
  <c r="E11" i="26"/>
  <c r="E12" i="26"/>
  <c r="E13" i="26"/>
  <c r="E14" i="26"/>
  <c r="E15" i="26"/>
  <c r="E16" i="26"/>
  <c r="E17" i="26"/>
  <c r="E18" i="26"/>
  <c r="E19" i="26"/>
  <c r="E20" i="26"/>
  <c r="E21" i="26"/>
  <c r="E22" i="26"/>
  <c r="X25" i="26"/>
  <c r="X29" i="26"/>
  <c r="X33" i="26"/>
  <c r="X37" i="26"/>
  <c r="X41" i="26"/>
  <c r="X45" i="26"/>
  <c r="X49" i="26"/>
  <c r="AE53" i="26"/>
  <c r="K60" i="26"/>
  <c r="AA66" i="26"/>
  <c r="L7" i="22"/>
  <c r="J41" i="19" s="1"/>
  <c r="L12" i="22"/>
  <c r="J34" i="19" s="1"/>
  <c r="L13" i="22"/>
  <c r="J64" i="19" s="1"/>
  <c r="L4" i="26"/>
  <c r="L5" i="26"/>
  <c r="L6" i="26"/>
  <c r="L7" i="26"/>
  <c r="L8" i="26"/>
  <c r="L9" i="26"/>
  <c r="L10" i="26"/>
  <c r="L11" i="26"/>
  <c r="L12" i="26"/>
  <c r="L13" i="26"/>
  <c r="L14" i="26"/>
  <c r="L15" i="26"/>
  <c r="L16" i="26"/>
  <c r="L17" i="26"/>
  <c r="L18" i="26"/>
  <c r="L19" i="26"/>
  <c r="L20" i="26"/>
  <c r="L21" i="26"/>
  <c r="W22" i="26"/>
  <c r="W26" i="26"/>
  <c r="W30" i="26"/>
  <c r="W34" i="26"/>
  <c r="W38" i="26"/>
  <c r="W42" i="26"/>
  <c r="W46" i="26"/>
  <c r="W50" i="26"/>
  <c r="Q55" i="26"/>
  <c r="AD61" i="26"/>
  <c r="U73" i="26"/>
  <c r="F4" i="26"/>
  <c r="N4" i="26"/>
  <c r="V4" i="26"/>
  <c r="AD4" i="26"/>
  <c r="F5" i="26"/>
  <c r="N5" i="26"/>
  <c r="V5" i="26"/>
  <c r="AD5" i="26"/>
  <c r="F6" i="26"/>
  <c r="N6" i="26"/>
  <c r="V6" i="26"/>
  <c r="AD6" i="26"/>
  <c r="F7" i="26"/>
  <c r="N7" i="26"/>
  <c r="V7" i="26"/>
  <c r="AD7" i="26"/>
  <c r="F8" i="26"/>
  <c r="N8" i="26"/>
  <c r="V8" i="26"/>
  <c r="AD8" i="26"/>
  <c r="F9" i="26"/>
  <c r="N9" i="26"/>
  <c r="V9" i="26"/>
  <c r="AD9" i="26"/>
  <c r="F10" i="26"/>
  <c r="N10" i="26"/>
  <c r="V10" i="26"/>
  <c r="AD10" i="26"/>
  <c r="F11" i="26"/>
  <c r="N11" i="26"/>
  <c r="V11" i="26"/>
  <c r="AD11" i="26"/>
  <c r="F12" i="26"/>
  <c r="N12" i="26"/>
  <c r="V12" i="26"/>
  <c r="AD12" i="26"/>
  <c r="F13" i="26"/>
  <c r="N13" i="26"/>
  <c r="V13" i="26"/>
  <c r="AD13" i="26"/>
  <c r="F14" i="26"/>
  <c r="N14" i="26"/>
  <c r="V14" i="26"/>
  <c r="AD14" i="26"/>
  <c r="F15" i="26"/>
  <c r="N15" i="26"/>
  <c r="V15" i="26"/>
  <c r="AD15" i="26"/>
  <c r="F16" i="26"/>
  <c r="N16" i="26"/>
  <c r="V16" i="26"/>
  <c r="AD16" i="26"/>
  <c r="F17" i="26"/>
  <c r="N17" i="26"/>
  <c r="V17" i="26"/>
  <c r="AD17" i="26"/>
  <c r="F18" i="26"/>
  <c r="N18" i="26"/>
  <c r="V18" i="26"/>
  <c r="AD18" i="26"/>
  <c r="F19" i="26"/>
  <c r="N19" i="26"/>
  <c r="V19" i="26"/>
  <c r="AD19" i="26"/>
  <c r="F20" i="26"/>
  <c r="N20" i="26"/>
  <c r="V20" i="26"/>
  <c r="AD20" i="26"/>
  <c r="F21" i="26"/>
  <c r="N21" i="26"/>
  <c r="V21" i="26"/>
  <c r="AD21" i="26"/>
  <c r="F22" i="26"/>
  <c r="AE22" i="26"/>
  <c r="AE23" i="26"/>
  <c r="AE24" i="26"/>
  <c r="AE25" i="26"/>
  <c r="AE26" i="26"/>
  <c r="AE27" i="26"/>
  <c r="AE28" i="26"/>
  <c r="AE29" i="26"/>
  <c r="AE30" i="26"/>
  <c r="AE31" i="26"/>
  <c r="AE32" i="26"/>
  <c r="AE33" i="26"/>
  <c r="AE34" i="26"/>
  <c r="AE35" i="26"/>
  <c r="AE36" i="26"/>
  <c r="AE37" i="26"/>
  <c r="AE38" i="26"/>
  <c r="AE39" i="26"/>
  <c r="AE40" i="26"/>
  <c r="AE41" i="26"/>
  <c r="AE42" i="26"/>
  <c r="AE43" i="26"/>
  <c r="AE44" i="26"/>
  <c r="AE45" i="26"/>
  <c r="AE46" i="26"/>
  <c r="AE47" i="26"/>
  <c r="AE48" i="26"/>
  <c r="AE49" i="26"/>
  <c r="AE50" i="26"/>
  <c r="AE51" i="26"/>
  <c r="AE52" i="26"/>
  <c r="J54" i="26"/>
  <c r="AD55" i="26"/>
  <c r="Q57" i="26"/>
  <c r="C59" i="26"/>
  <c r="W60" i="26"/>
  <c r="J62" i="26"/>
  <c r="AD63" i="26"/>
  <c r="Q65" i="26"/>
  <c r="L68" i="26"/>
  <c r="M75" i="26"/>
  <c r="U82" i="26"/>
  <c r="O10" i="24"/>
  <c r="P10" i="24" s="1"/>
  <c r="G4" i="26"/>
  <c r="O4" i="26"/>
  <c r="W4" i="26"/>
  <c r="AE4" i="26"/>
  <c r="G5" i="26"/>
  <c r="O5" i="26"/>
  <c r="W5" i="26"/>
  <c r="AE5" i="26"/>
  <c r="G6" i="26"/>
  <c r="O6" i="26"/>
  <c r="W6" i="26"/>
  <c r="AE6" i="26"/>
  <c r="G7" i="26"/>
  <c r="O7" i="26"/>
  <c r="W7" i="26"/>
  <c r="AE7" i="26"/>
  <c r="G8" i="26"/>
  <c r="O8" i="26"/>
  <c r="W8" i="26"/>
  <c r="AE8" i="26"/>
  <c r="G9" i="26"/>
  <c r="O9" i="26"/>
  <c r="W9" i="26"/>
  <c r="AE9" i="26"/>
  <c r="G10" i="26"/>
  <c r="O10" i="26"/>
  <c r="W10" i="26"/>
  <c r="AE10" i="26"/>
  <c r="G11" i="26"/>
  <c r="O11" i="26"/>
  <c r="W11" i="26"/>
  <c r="AE11" i="26"/>
  <c r="G12" i="26"/>
  <c r="O12" i="26"/>
  <c r="W12" i="26"/>
  <c r="AE12" i="26"/>
  <c r="G13" i="26"/>
  <c r="O13" i="26"/>
  <c r="W13" i="26"/>
  <c r="AE13" i="26"/>
  <c r="G14" i="26"/>
  <c r="O14" i="26"/>
  <c r="W14" i="26"/>
  <c r="AE14" i="26"/>
  <c r="G15" i="26"/>
  <c r="O15" i="26"/>
  <c r="W15" i="26"/>
  <c r="AE15" i="26"/>
  <c r="G16" i="26"/>
  <c r="O16" i="26"/>
  <c r="W16" i="26"/>
  <c r="AE16" i="26"/>
  <c r="G17" i="26"/>
  <c r="O17" i="26"/>
  <c r="W17" i="26"/>
  <c r="AE17" i="26"/>
  <c r="G18" i="26"/>
  <c r="O18" i="26"/>
  <c r="W18" i="26"/>
  <c r="AE18" i="26"/>
  <c r="G19" i="26"/>
  <c r="O19" i="26"/>
  <c r="W19" i="26"/>
  <c r="AE19" i="26"/>
  <c r="G20" i="26"/>
  <c r="O20" i="26"/>
  <c r="W20" i="26"/>
  <c r="AE20" i="26"/>
  <c r="G21" i="26"/>
  <c r="O21" i="26"/>
  <c r="W21" i="26"/>
  <c r="AE21" i="26"/>
  <c r="G22" i="26"/>
  <c r="AF22" i="26"/>
  <c r="AF23" i="26"/>
  <c r="AF24" i="26"/>
  <c r="AF25" i="26"/>
  <c r="AF26" i="26"/>
  <c r="AF27" i="26"/>
  <c r="AF28" i="26"/>
  <c r="AF29" i="26"/>
  <c r="AF30" i="26"/>
  <c r="AF31" i="26"/>
  <c r="AF32" i="26"/>
  <c r="AF33" i="26"/>
  <c r="AF34" i="26"/>
  <c r="AF35" i="26"/>
  <c r="AF36" i="26"/>
  <c r="AF37" i="26"/>
  <c r="AF38" i="26"/>
  <c r="AF39" i="26"/>
  <c r="AF40" i="26"/>
  <c r="AF41" i="26"/>
  <c r="AF42" i="26"/>
  <c r="AF43" i="26"/>
  <c r="AF44" i="26"/>
  <c r="AF45" i="26"/>
  <c r="AF46" i="26"/>
  <c r="AF47" i="26"/>
  <c r="AF48" i="26"/>
  <c r="AF49" i="26"/>
  <c r="AF50" i="26"/>
  <c r="AF51" i="26"/>
  <c r="AF52" i="26"/>
  <c r="K54" i="26"/>
  <c r="AE55" i="26"/>
  <c r="R57" i="26"/>
  <c r="F59" i="26"/>
  <c r="Y60" i="26"/>
  <c r="K62" i="26"/>
  <c r="AE63" i="26"/>
  <c r="R65" i="26"/>
  <c r="U68" i="26"/>
  <c r="U75" i="26"/>
  <c r="AA82" i="26"/>
  <c r="O24" i="24"/>
  <c r="P24" i="24" s="1"/>
  <c r="H4" i="26"/>
  <c r="P4" i="26"/>
  <c r="X4" i="26"/>
  <c r="AF4" i="26"/>
  <c r="H5" i="26"/>
  <c r="P5" i="26"/>
  <c r="X5" i="26"/>
  <c r="AF5" i="26"/>
  <c r="H6" i="26"/>
  <c r="P6" i="26"/>
  <c r="X6" i="26"/>
  <c r="AF6" i="26"/>
  <c r="H7" i="26"/>
  <c r="P7" i="26"/>
  <c r="X7" i="26"/>
  <c r="AF7" i="26"/>
  <c r="H8" i="26"/>
  <c r="P8" i="26"/>
  <c r="X8" i="26"/>
  <c r="AF8" i="26"/>
  <c r="H9" i="26"/>
  <c r="P9" i="26"/>
  <c r="X9" i="26"/>
  <c r="AF9" i="26"/>
  <c r="H10" i="26"/>
  <c r="P10" i="26"/>
  <c r="X10" i="26"/>
  <c r="AF10" i="26"/>
  <c r="H11" i="26"/>
  <c r="P11" i="26"/>
  <c r="X11" i="26"/>
  <c r="AF11" i="26"/>
  <c r="H12" i="26"/>
  <c r="P12" i="26"/>
  <c r="X12" i="26"/>
  <c r="AF12" i="26"/>
  <c r="H13" i="26"/>
  <c r="P13" i="26"/>
  <c r="X13" i="26"/>
  <c r="AF13" i="26"/>
  <c r="H14" i="26"/>
  <c r="P14" i="26"/>
  <c r="X14" i="26"/>
  <c r="AF14" i="26"/>
  <c r="H15" i="26"/>
  <c r="P15" i="26"/>
  <c r="X15" i="26"/>
  <c r="AF15" i="26"/>
  <c r="H16" i="26"/>
  <c r="P16" i="26"/>
  <c r="X16" i="26"/>
  <c r="AF16" i="26"/>
  <c r="H17" i="26"/>
  <c r="P17" i="26"/>
  <c r="X17" i="26"/>
  <c r="AF17" i="26"/>
  <c r="H18" i="26"/>
  <c r="P18" i="26"/>
  <c r="X18" i="26"/>
  <c r="AF18" i="26"/>
  <c r="H19" i="26"/>
  <c r="P19" i="26"/>
  <c r="X19" i="26"/>
  <c r="AF19" i="26"/>
  <c r="H20" i="26"/>
  <c r="P20" i="26"/>
  <c r="X20" i="26"/>
  <c r="AF20" i="26"/>
  <c r="H21" i="26"/>
  <c r="P21" i="26"/>
  <c r="X21" i="26"/>
  <c r="AF21" i="26"/>
  <c r="H22" i="26"/>
  <c r="G23" i="26"/>
  <c r="G24" i="26"/>
  <c r="G25" i="26"/>
  <c r="G26" i="26"/>
  <c r="G27" i="26"/>
  <c r="G28" i="26"/>
  <c r="G29" i="26"/>
  <c r="G30" i="26"/>
  <c r="G31" i="26"/>
  <c r="G32" i="26"/>
  <c r="G33" i="26"/>
  <c r="G34" i="26"/>
  <c r="G35" i="26"/>
  <c r="G36" i="26"/>
  <c r="G37" i="26"/>
  <c r="G38" i="26"/>
  <c r="G39" i="26"/>
  <c r="G40" i="26"/>
  <c r="G41" i="26"/>
  <c r="G42" i="26"/>
  <c r="G43" i="26"/>
  <c r="G44" i="26"/>
  <c r="G45" i="26"/>
  <c r="G46" i="26"/>
  <c r="G47" i="26"/>
  <c r="G48" i="26"/>
  <c r="G49" i="26"/>
  <c r="G50" i="26"/>
  <c r="G51" i="26"/>
  <c r="G52" i="26"/>
  <c r="G53" i="26"/>
  <c r="W54" i="26"/>
  <c r="J56" i="26"/>
  <c r="AD57" i="26"/>
  <c r="Q59" i="26"/>
  <c r="C61" i="26"/>
  <c r="W62" i="26"/>
  <c r="J64" i="26"/>
  <c r="AD65" i="26"/>
  <c r="D70" i="26"/>
  <c r="L77" i="26"/>
  <c r="L84" i="26"/>
  <c r="O36" i="24"/>
  <c r="P36" i="24" s="1"/>
  <c r="I4" i="26"/>
  <c r="Q4" i="26"/>
  <c r="Y4" i="26"/>
  <c r="AG4" i="26"/>
  <c r="I5" i="26"/>
  <c r="Q5" i="26"/>
  <c r="Y5" i="26"/>
  <c r="AG5" i="26"/>
  <c r="I6" i="26"/>
  <c r="Q6" i="26"/>
  <c r="Y6" i="26"/>
  <c r="AG6" i="26"/>
  <c r="I7" i="26"/>
  <c r="Q7" i="26"/>
  <c r="Y7" i="26"/>
  <c r="AG7" i="26"/>
  <c r="I8" i="26"/>
  <c r="Q8" i="26"/>
  <c r="Y8" i="26"/>
  <c r="AG8" i="26"/>
  <c r="I9" i="26"/>
  <c r="Q9" i="26"/>
  <c r="Y9" i="26"/>
  <c r="AG9" i="26"/>
  <c r="I10" i="26"/>
  <c r="Q10" i="26"/>
  <c r="Y10" i="26"/>
  <c r="AG10" i="26"/>
  <c r="I11" i="26"/>
  <c r="Q11" i="26"/>
  <c r="Y11" i="26"/>
  <c r="AG11" i="26"/>
  <c r="I12" i="26"/>
  <c r="Q12" i="26"/>
  <c r="Y12" i="26"/>
  <c r="AG12" i="26"/>
  <c r="I13" i="26"/>
  <c r="Q13" i="26"/>
  <c r="Y13" i="26"/>
  <c r="AG13" i="26"/>
  <c r="I14" i="26"/>
  <c r="Q14" i="26"/>
  <c r="Y14" i="26"/>
  <c r="AG14" i="26"/>
  <c r="I15" i="26"/>
  <c r="Q15" i="26"/>
  <c r="Y15" i="26"/>
  <c r="AG15" i="26"/>
  <c r="I16" i="26"/>
  <c r="Q16" i="26"/>
  <c r="Y16" i="26"/>
  <c r="AG16" i="26"/>
  <c r="I17" i="26"/>
  <c r="Q17" i="26"/>
  <c r="Y17" i="26"/>
  <c r="AG17" i="26"/>
  <c r="I18" i="26"/>
  <c r="Q18" i="26"/>
  <c r="Y18" i="26"/>
  <c r="AG18" i="26"/>
  <c r="I19" i="26"/>
  <c r="Q19" i="26"/>
  <c r="Y19" i="26"/>
  <c r="AG19" i="26"/>
  <c r="I20" i="26"/>
  <c r="Q20" i="26"/>
  <c r="Y20" i="26"/>
  <c r="AG20" i="26"/>
  <c r="I21" i="26"/>
  <c r="Q21" i="26"/>
  <c r="Y21" i="26"/>
  <c r="AG21" i="26"/>
  <c r="I22" i="26"/>
  <c r="H23" i="26"/>
  <c r="H24" i="26"/>
  <c r="H25" i="26"/>
  <c r="H26" i="26"/>
  <c r="H27" i="26"/>
  <c r="H28" i="26"/>
  <c r="H29" i="26"/>
  <c r="H30" i="26"/>
  <c r="H31" i="26"/>
  <c r="H32" i="26"/>
  <c r="H33" i="26"/>
  <c r="H34" i="26"/>
  <c r="H35" i="26"/>
  <c r="H36" i="26"/>
  <c r="H37" i="26"/>
  <c r="H38" i="26"/>
  <c r="H39" i="26"/>
  <c r="H40" i="26"/>
  <c r="H41" i="26"/>
  <c r="H42" i="26"/>
  <c r="H43" i="26"/>
  <c r="H44" i="26"/>
  <c r="H45" i="26"/>
  <c r="H46" i="26"/>
  <c r="H47" i="26"/>
  <c r="H48" i="26"/>
  <c r="H49" i="26"/>
  <c r="H50" i="26"/>
  <c r="H51" i="26"/>
  <c r="H52" i="26"/>
  <c r="H53" i="26"/>
  <c r="Y54" i="26"/>
  <c r="K56" i="26"/>
  <c r="AE57" i="26"/>
  <c r="R59" i="26"/>
  <c r="F61" i="26"/>
  <c r="Y62" i="26"/>
  <c r="K64" i="26"/>
  <c r="AE65" i="26"/>
  <c r="L70" i="26"/>
  <c r="M77" i="26"/>
  <c r="J39" i="24"/>
  <c r="K39" i="24" s="1"/>
  <c r="AH87" i="26"/>
  <c r="Z87" i="26"/>
  <c r="R87" i="26"/>
  <c r="J87" i="26"/>
  <c r="AH86" i="26"/>
  <c r="Z86" i="26"/>
  <c r="R86" i="26"/>
  <c r="J86" i="26"/>
  <c r="AH85" i="26"/>
  <c r="Z85" i="26"/>
  <c r="R85" i="26"/>
  <c r="J85" i="26"/>
  <c r="AH84" i="26"/>
  <c r="Z84" i="26"/>
  <c r="R84" i="26"/>
  <c r="J84" i="26"/>
  <c r="AH83" i="26"/>
  <c r="Z83" i="26"/>
  <c r="R83" i="26"/>
  <c r="J83" i="26"/>
  <c r="AH82" i="26"/>
  <c r="Z82" i="26"/>
  <c r="R82" i="26"/>
  <c r="J82" i="26"/>
  <c r="AH81" i="26"/>
  <c r="Z81" i="26"/>
  <c r="R81" i="26"/>
  <c r="J81" i="26"/>
  <c r="AH80" i="26"/>
  <c r="Z80" i="26"/>
  <c r="R80" i="26"/>
  <c r="J80" i="26"/>
  <c r="AH79" i="26"/>
  <c r="Z79" i="26"/>
  <c r="R79" i="26"/>
  <c r="J79" i="26"/>
  <c r="AH78" i="26"/>
  <c r="Z78" i="26"/>
  <c r="R78" i="26"/>
  <c r="J78" i="26"/>
  <c r="AH77" i="26"/>
  <c r="Z77" i="26"/>
  <c r="R77" i="26"/>
  <c r="J77" i="26"/>
  <c r="AH76" i="26"/>
  <c r="Z76" i="26"/>
  <c r="R76" i="26"/>
  <c r="J76" i="26"/>
  <c r="AH75" i="26"/>
  <c r="Z75" i="26"/>
  <c r="R75" i="26"/>
  <c r="J75" i="26"/>
  <c r="AH74" i="26"/>
  <c r="Z74" i="26"/>
  <c r="R74" i="26"/>
  <c r="J74" i="26"/>
  <c r="AH73" i="26"/>
  <c r="Z73" i="26"/>
  <c r="R73" i="26"/>
  <c r="J73" i="26"/>
  <c r="AH72" i="26"/>
  <c r="Z72" i="26"/>
  <c r="R72" i="26"/>
  <c r="J72" i="26"/>
  <c r="AH71" i="26"/>
  <c r="Z71" i="26"/>
  <c r="R71" i="26"/>
  <c r="J71" i="26"/>
  <c r="AH70" i="26"/>
  <c r="Z70" i="26"/>
  <c r="R70" i="26"/>
  <c r="J70" i="26"/>
  <c r="AH69" i="26"/>
  <c r="Z69" i="26"/>
  <c r="R69" i="26"/>
  <c r="J69" i="26"/>
  <c r="AH68" i="26"/>
  <c r="Z68" i="26"/>
  <c r="R68" i="26"/>
  <c r="J68" i="26"/>
  <c r="AH67" i="26"/>
  <c r="Z67" i="26"/>
  <c r="R67" i="26"/>
  <c r="J67" i="26"/>
  <c r="AH66" i="26"/>
  <c r="AG87"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C4"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48" i="24"/>
  <c r="K48" i="24" s="1"/>
  <c r="J25" i="24"/>
  <c r="K25" i="24" s="1"/>
  <c r="L1" i="26" l="1"/>
  <c r="J29" i="24"/>
  <c r="K29" i="24" s="1"/>
  <c r="O29" i="24"/>
  <c r="P29" i="24" s="1"/>
  <c r="J8" i="24"/>
  <c r="K8" i="24" s="1"/>
  <c r="O8" i="24"/>
  <c r="P8" i="24" s="1"/>
  <c r="U84" i="26"/>
  <c r="C74" i="26"/>
  <c r="X30" i="26"/>
  <c r="X1" i="26" s="1"/>
  <c r="M16" i="26"/>
  <c r="M8" i="26"/>
  <c r="M9" i="26"/>
  <c r="AE61" i="26"/>
  <c r="X26" i="26"/>
  <c r="M15" i="26"/>
  <c r="M7" i="26"/>
  <c r="R55" i="26"/>
  <c r="R1" i="26" s="1"/>
  <c r="X22" i="26"/>
  <c r="M14" i="26"/>
  <c r="M6" i="26"/>
  <c r="X34" i="26"/>
  <c r="X50" i="26"/>
  <c r="M21" i="26"/>
  <c r="M13" i="26"/>
  <c r="M5" i="26"/>
  <c r="M1" i="26" s="1"/>
  <c r="X46" i="26"/>
  <c r="M20" i="26"/>
  <c r="M12" i="26"/>
  <c r="M4" i="26"/>
  <c r="X38" i="26"/>
  <c r="M10" i="26"/>
  <c r="X42" i="26"/>
  <c r="M19" i="26"/>
  <c r="M11" i="26"/>
  <c r="M18" i="26"/>
  <c r="M17" i="26"/>
  <c r="AH1" i="26"/>
  <c r="O22" i="24"/>
  <c r="P22" i="24" s="1"/>
  <c r="J22" i="24"/>
  <c r="K22" i="24" s="1"/>
  <c r="J6" i="24"/>
  <c r="K6" i="24" s="1"/>
  <c r="O6" i="24"/>
  <c r="P6" i="24" s="1"/>
  <c r="T5" i="26"/>
  <c r="T1" i="26" s="1"/>
  <c r="K1" i="26"/>
  <c r="S1" i="26"/>
  <c r="J1" i="26"/>
  <c r="D1" i="26"/>
  <c r="C1" i="26"/>
  <c r="AG1" i="26"/>
  <c r="O1" i="26"/>
  <c r="F1" i="26"/>
  <c r="Y1" i="26"/>
  <c r="P1" i="26"/>
  <c r="G1" i="26"/>
  <c r="Q1" i="26"/>
  <c r="H1" i="26"/>
  <c r="I1" i="26"/>
  <c r="AC1" i="26"/>
  <c r="AB1" i="26"/>
  <c r="AA1" i="26"/>
  <c r="Z1" i="26"/>
  <c r="AD1" i="26"/>
  <c r="U1" i="26"/>
  <c r="AE1" i="26"/>
  <c r="V1" i="26"/>
  <c r="AF1" i="26"/>
  <c r="W1" i="26"/>
  <c r="N1" i="26"/>
  <c r="E1" i="26"/>
  <c r="R161" i="1"/>
  <c r="Q161" i="1"/>
  <c r="P161" i="1"/>
  <c r="O161" i="1"/>
  <c r="N161" i="1"/>
  <c r="M161" i="1"/>
  <c r="L161" i="1"/>
  <c r="K161" i="1"/>
  <c r="J161" i="1"/>
  <c r="B161" i="1"/>
  <c r="A161" i="1"/>
  <c r="P469" i="1" l="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N485" i="1" l="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J187" i="1" l="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<sst xmlns="http://schemas.openxmlformats.org/spreadsheetml/2006/main" count="28264" uniqueCount="2480">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</sst>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4" borderId="0" xfId="0" applyFont="1" applyFill="1" applyAlignment="1">
      <alignment horizontal="left"/>
    </xf>
    <xf numFmtId="0" fontId="0" fillId="5" borderId="0" xfId="0" applyFill="1" applyAlignment="1">
      <alignment horizontal="left"/>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G1" sqref="G1:H52"/>
    </sheetView>
  </sheetViews>
  <sheetFormatPr defaultColWidth="8.86328125" defaultRowHeight="14.75" x14ac:dyDescent="0.75"/>
  <cols>
    <col min="1" max="1" width="28.40625" customWidth="1"/>
    <col min="2" max="2" width="24.40625" customWidth="1"/>
  </cols>
  <sheetData>
    <row r="1" spans="1:8" ht="15.5" thickBot="1" x14ac:dyDescent="0.9">
      <c r="A1" s="9" t="s">
        <v>102</v>
      </c>
      <c r="B1" t="s">
        <v>1989</v>
      </c>
      <c r="C1" s="260">
        <v>45363</v>
      </c>
      <c r="G1" s="147" t="s">
        <v>1914</v>
      </c>
      <c r="H1" s="147" t="s">
        <v>1915</v>
      </c>
    </row>
    <row r="2" spans="1:8" x14ac:dyDescent="0.75">
      <c r="B2" t="str">
        <f>B1</f>
        <v>Pennsylvania</v>
      </c>
      <c r="G2" t="s">
        <v>1916</v>
      </c>
      <c r="H2" t="s">
        <v>1917</v>
      </c>
    </row>
    <row r="3" spans="1:8" x14ac:dyDescent="0.75">
      <c r="A3" t="s">
        <v>103</v>
      </c>
      <c r="G3" t="s">
        <v>1918</v>
      </c>
      <c r="H3" t="s">
        <v>1919</v>
      </c>
    </row>
    <row r="4" spans="1:8" x14ac:dyDescent="0.75">
      <c r="A4" t="s">
        <v>138</v>
      </c>
      <c r="G4" t="s">
        <v>1920</v>
      </c>
      <c r="H4" t="s">
        <v>1921</v>
      </c>
    </row>
    <row r="5" spans="1:8" x14ac:dyDescent="0.75">
      <c r="A5" t="s">
        <v>107</v>
      </c>
      <c r="G5" t="s">
        <v>1922</v>
      </c>
      <c r="H5" t="s">
        <v>1923</v>
      </c>
    </row>
    <row r="6" spans="1:8" x14ac:dyDescent="0.75">
      <c r="A6" t="s">
        <v>104</v>
      </c>
      <c r="G6" t="s">
        <v>1924</v>
      </c>
      <c r="H6" t="s">
        <v>1913</v>
      </c>
    </row>
    <row r="7" spans="1:8" x14ac:dyDescent="0.75">
      <c r="G7" t="s">
        <v>476</v>
      </c>
      <c r="H7" t="s">
        <v>1925</v>
      </c>
    </row>
    <row r="8" spans="1:8" x14ac:dyDescent="0.75">
      <c r="A8" t="s">
        <v>105</v>
      </c>
      <c r="G8" t="s">
        <v>1926</v>
      </c>
      <c r="H8" t="s">
        <v>1927</v>
      </c>
    </row>
    <row r="9" spans="1:8" x14ac:dyDescent="0.75">
      <c r="A9" t="s">
        <v>106</v>
      </c>
      <c r="G9" t="s">
        <v>1928</v>
      </c>
      <c r="H9" t="s">
        <v>1928</v>
      </c>
    </row>
    <row r="10" spans="1:8" x14ac:dyDescent="0.75">
      <c r="A10" s="41" t="s">
        <v>1010</v>
      </c>
      <c r="G10" t="s">
        <v>1929</v>
      </c>
      <c r="H10" t="s">
        <v>1930</v>
      </c>
    </row>
    <row r="11" spans="1:8" x14ac:dyDescent="0.75">
      <c r="A11" s="41"/>
      <c r="G11" t="s">
        <v>1931</v>
      </c>
      <c r="H11" t="s">
        <v>1932</v>
      </c>
    </row>
    <row r="12" spans="1:8" x14ac:dyDescent="0.75">
      <c r="A12" t="s">
        <v>108</v>
      </c>
      <c r="G12" t="s">
        <v>1933</v>
      </c>
      <c r="H12" t="s">
        <v>1934</v>
      </c>
    </row>
    <row r="13" spans="1:8" x14ac:dyDescent="0.75">
      <c r="A13" t="s">
        <v>109</v>
      </c>
      <c r="G13" t="s">
        <v>1935</v>
      </c>
      <c r="H13" t="s">
        <v>1936</v>
      </c>
    </row>
    <row r="14" spans="1:8" x14ac:dyDescent="0.75">
      <c r="A14" t="s">
        <v>110</v>
      </c>
      <c r="G14" t="s">
        <v>1937</v>
      </c>
      <c r="H14" t="s">
        <v>1938</v>
      </c>
    </row>
    <row r="15" spans="1:8" x14ac:dyDescent="0.75">
      <c r="G15" t="s">
        <v>1939</v>
      </c>
      <c r="H15" t="s">
        <v>1940</v>
      </c>
    </row>
    <row r="16" spans="1:8" x14ac:dyDescent="0.75">
      <c r="A16" s="42" t="s">
        <v>1099</v>
      </c>
      <c r="B16" s="51"/>
      <c r="G16" t="s">
        <v>1941</v>
      </c>
      <c r="H16" t="s">
        <v>1942</v>
      </c>
    </row>
    <row r="17" spans="1:8" x14ac:dyDescent="0.75">
      <c r="A17" t="s">
        <v>1082</v>
      </c>
      <c r="B17" s="20">
        <f>MAX(PolicyLevers!H:H)</f>
        <v>2285</v>
      </c>
      <c r="G17" t="s">
        <v>1943</v>
      </c>
      <c r="H17" t="s">
        <v>1944</v>
      </c>
    </row>
    <row r="18" spans="1:8" x14ac:dyDescent="0.7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29.5" x14ac:dyDescent="0.7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75">
      <c r="G20" t="s">
        <v>1949</v>
      </c>
      <c r="H20" t="s">
        <v>1950</v>
      </c>
    </row>
    <row r="21" spans="1:8" x14ac:dyDescent="0.75">
      <c r="A21" s="42" t="s">
        <v>1456</v>
      </c>
      <c r="B21" s="51"/>
      <c r="G21" t="s">
        <v>1951</v>
      </c>
      <c r="H21" t="s">
        <v>1952</v>
      </c>
    </row>
    <row r="22" spans="1:8" x14ac:dyDescent="0.75">
      <c r="A22" t="s">
        <v>1450</v>
      </c>
      <c r="G22" t="s">
        <v>1953</v>
      </c>
      <c r="H22" t="s">
        <v>1954</v>
      </c>
    </row>
    <row r="23" spans="1:8" x14ac:dyDescent="0.75">
      <c r="A23" t="s">
        <v>1451</v>
      </c>
      <c r="G23" t="s">
        <v>1955</v>
      </c>
      <c r="H23" t="s">
        <v>1956</v>
      </c>
    </row>
    <row r="24" spans="1:8" x14ac:dyDescent="0.75">
      <c r="A24" t="s">
        <v>1452</v>
      </c>
      <c r="G24" t="s">
        <v>1957</v>
      </c>
      <c r="H24" t="s">
        <v>1958</v>
      </c>
    </row>
    <row r="25" spans="1:8" x14ac:dyDescent="0.75">
      <c r="A25" t="s">
        <v>1453</v>
      </c>
      <c r="G25" t="s">
        <v>1959</v>
      </c>
      <c r="H25" t="s">
        <v>1960</v>
      </c>
    </row>
    <row r="26" spans="1:8" x14ac:dyDescent="0.75">
      <c r="G26" t="s">
        <v>1961</v>
      </c>
      <c r="H26" t="s">
        <v>1962</v>
      </c>
    </row>
    <row r="27" spans="1:8" x14ac:dyDescent="0.75">
      <c r="A27" s="42" t="s">
        <v>1454</v>
      </c>
      <c r="B27" s="51"/>
      <c r="C27" s="51"/>
      <c r="G27" t="s">
        <v>1963</v>
      </c>
      <c r="H27" t="s">
        <v>1964</v>
      </c>
    </row>
    <row r="28" spans="1:8" x14ac:dyDescent="0.75">
      <c r="A28" t="s">
        <v>1092</v>
      </c>
      <c r="G28" t="s">
        <v>1965</v>
      </c>
      <c r="H28" t="s">
        <v>1966</v>
      </c>
    </row>
    <row r="29" spans="1:8" x14ac:dyDescent="0.75">
      <c r="A29" t="s">
        <v>1078</v>
      </c>
      <c r="G29" t="s">
        <v>1967</v>
      </c>
      <c r="H29" t="s">
        <v>1968</v>
      </c>
    </row>
    <row r="30" spans="1:8" x14ac:dyDescent="0.75">
      <c r="A30" t="s">
        <v>1079</v>
      </c>
      <c r="G30" t="s">
        <v>1969</v>
      </c>
      <c r="H30" t="s">
        <v>1970</v>
      </c>
    </row>
    <row r="31" spans="1:8" x14ac:dyDescent="0.75">
      <c r="A31" t="s">
        <v>1080</v>
      </c>
      <c r="G31" t="s">
        <v>477</v>
      </c>
      <c r="H31" t="s">
        <v>1971</v>
      </c>
    </row>
    <row r="32" spans="1:8" x14ac:dyDescent="0.75">
      <c r="A32" t="s">
        <v>1081</v>
      </c>
      <c r="G32" t="s">
        <v>1972</v>
      </c>
      <c r="H32" t="s">
        <v>1973</v>
      </c>
    </row>
    <row r="33" spans="1:8" x14ac:dyDescent="0.75">
      <c r="G33" t="s">
        <v>1974</v>
      </c>
      <c r="H33" t="s">
        <v>1975</v>
      </c>
    </row>
    <row r="34" spans="1:8" x14ac:dyDescent="0.75">
      <c r="A34" t="s">
        <v>1093</v>
      </c>
      <c r="G34" t="s">
        <v>1976</v>
      </c>
      <c r="H34" t="s">
        <v>1977</v>
      </c>
    </row>
    <row r="35" spans="1:8" x14ac:dyDescent="0.75">
      <c r="A35" t="s">
        <v>1076</v>
      </c>
      <c r="G35" t="s">
        <v>1978</v>
      </c>
      <c r="H35" t="s">
        <v>1979</v>
      </c>
    </row>
    <row r="36" spans="1:8" x14ac:dyDescent="0.75">
      <c r="A36" t="s">
        <v>1077</v>
      </c>
      <c r="G36" t="s">
        <v>1980</v>
      </c>
      <c r="H36" t="s">
        <v>1981</v>
      </c>
    </row>
    <row r="37" spans="1:8" x14ac:dyDescent="0.75">
      <c r="G37" t="s">
        <v>1982</v>
      </c>
      <c r="H37" t="s">
        <v>1983</v>
      </c>
    </row>
    <row r="38" spans="1:8" x14ac:dyDescent="0.75">
      <c r="A38" t="s">
        <v>1094</v>
      </c>
      <c r="G38" t="s">
        <v>1984</v>
      </c>
      <c r="H38" t="s">
        <v>1985</v>
      </c>
    </row>
    <row r="39" spans="1:8" x14ac:dyDescent="0.75">
      <c r="A39" t="s">
        <v>1083</v>
      </c>
      <c r="G39" t="s">
        <v>1986</v>
      </c>
      <c r="H39" t="s">
        <v>1987</v>
      </c>
    </row>
    <row r="40" spans="1:8" x14ac:dyDescent="0.75">
      <c r="A40" t="s">
        <v>1084</v>
      </c>
      <c r="G40" t="s">
        <v>1988</v>
      </c>
      <c r="H40" t="s">
        <v>1989</v>
      </c>
    </row>
    <row r="41" spans="1:8" x14ac:dyDescent="0.75">
      <c r="G41" t="s">
        <v>1990</v>
      </c>
      <c r="H41" t="s">
        <v>1991</v>
      </c>
    </row>
    <row r="42" spans="1:8" x14ac:dyDescent="0.75">
      <c r="A42" t="s">
        <v>1095</v>
      </c>
      <c r="G42" t="s">
        <v>1992</v>
      </c>
      <c r="H42" t="s">
        <v>1993</v>
      </c>
    </row>
    <row r="43" spans="1:8" x14ac:dyDescent="0.75">
      <c r="A43" t="s">
        <v>1085</v>
      </c>
      <c r="G43" t="s">
        <v>1994</v>
      </c>
      <c r="H43" t="s">
        <v>1995</v>
      </c>
    </row>
    <row r="44" spans="1:8" x14ac:dyDescent="0.75">
      <c r="A44" t="s">
        <v>1086</v>
      </c>
      <c r="G44" t="s">
        <v>1996</v>
      </c>
      <c r="H44" t="s">
        <v>1997</v>
      </c>
    </row>
    <row r="45" spans="1:8" x14ac:dyDescent="0.75">
      <c r="G45" t="s">
        <v>1998</v>
      </c>
      <c r="H45" t="s">
        <v>1999</v>
      </c>
    </row>
    <row r="46" spans="1:8" x14ac:dyDescent="0.75">
      <c r="A46" s="42" t="s">
        <v>1455</v>
      </c>
      <c r="B46" s="51"/>
      <c r="G46" t="s">
        <v>2000</v>
      </c>
      <c r="H46" t="s">
        <v>2001</v>
      </c>
    </row>
    <row r="47" spans="1:8" x14ac:dyDescent="0.75">
      <c r="A47" t="s">
        <v>1087</v>
      </c>
      <c r="G47" t="s">
        <v>2002</v>
      </c>
      <c r="H47" t="s">
        <v>2003</v>
      </c>
    </row>
    <row r="48" spans="1:8" x14ac:dyDescent="0.75">
      <c r="A48" t="s">
        <v>1088</v>
      </c>
      <c r="G48" t="s">
        <v>2004</v>
      </c>
      <c r="H48" t="s">
        <v>2005</v>
      </c>
    </row>
    <row r="49" spans="1:8" x14ac:dyDescent="0.75">
      <c r="G49" t="s">
        <v>2006</v>
      </c>
      <c r="H49" t="s">
        <v>2007</v>
      </c>
    </row>
    <row r="50" spans="1:8" x14ac:dyDescent="0.75">
      <c r="A50" t="s">
        <v>1089</v>
      </c>
      <c r="G50" t="s">
        <v>2008</v>
      </c>
      <c r="H50" t="s">
        <v>2009</v>
      </c>
    </row>
    <row r="51" spans="1:8" x14ac:dyDescent="0.75">
      <c r="A51" t="s">
        <v>1096</v>
      </c>
      <c r="G51" t="s">
        <v>2010</v>
      </c>
      <c r="H51" t="s">
        <v>2011</v>
      </c>
    </row>
    <row r="52" spans="1:8" x14ac:dyDescent="0.75">
      <c r="A52" t="s">
        <v>1090</v>
      </c>
      <c r="G52" t="s">
        <v>2012</v>
      </c>
      <c r="H52" t="s">
        <v>2013</v>
      </c>
    </row>
    <row r="53" spans="1:8" x14ac:dyDescent="0.7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abSelected="1" zoomScale="90" zoomScaleNormal="90" workbookViewId="0">
      <pane ySplit="3" topLeftCell="A4" activePane="bottomLeft" state="frozen"/>
      <selection pane="bottomLeft" activeCell="A5" sqref="A5"/>
    </sheetView>
  </sheetViews>
  <sheetFormatPr defaultColWidth="8.86328125" defaultRowHeight="14.75" x14ac:dyDescent="0.75"/>
  <cols>
    <col min="1" max="1" width="20.1328125" customWidth="1"/>
    <col min="2" max="2" width="38.6328125" customWidth="1"/>
    <col min="3" max="5" width="20.1328125" customWidth="1"/>
    <col min="6" max="8" width="10.1328125" customWidth="1"/>
    <col min="9" max="9" width="20.1328125" customWidth="1"/>
    <col min="10" max="10" width="153.40625" customWidth="1"/>
    <col min="11" max="12" width="20.1328125" customWidth="1"/>
    <col min="13" max="13" width="129.40625" style="109" customWidth="1"/>
    <col min="14" max="14" width="67.40625" customWidth="1"/>
  </cols>
  <sheetData>
    <row r="1" spans="1:14" x14ac:dyDescent="0.75">
      <c r="A1" s="9" t="s">
        <v>1425</v>
      </c>
      <c r="M1"/>
    </row>
    <row r="2" spans="1:14" x14ac:dyDescent="0.75">
      <c r="A2" s="16" t="s">
        <v>1426</v>
      </c>
      <c r="M2"/>
    </row>
    <row r="3" spans="1:14" x14ac:dyDescent="0.7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7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7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7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7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7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7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7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7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7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7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7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7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7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7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13% to 22% through 2050.//**Urban Residential Appliances:** In the BAU case, in Pennsylvania,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13% to 22% through 2050.//**Rural Residential Appliances:** In the BAU case, in Pennsylvania,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9% to 10% through 2050.//**Comercial Appliances:** In the BAU case, in Pennsylvania, the share of electricity among fuels used for appliances in commercial buildings will fall from 39% to 37% through 2050.//**Comercial Other Components:** In the BAU case, in Pennsylvania, the share of electricity among fuels used for other components in commercial buildings will rise from 57% to 69% through 2050.</v>
      </c>
      <c r="K17" s="232" t="s">
        <v>196</v>
      </c>
      <c r="L17" s="233" t="s">
        <v>197</v>
      </c>
      <c r="M17" s="234" t="s">
        <v>1430</v>
      </c>
    </row>
    <row r="18" spans="1:14" s="229" customFormat="1" x14ac:dyDescent="0.7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75">
      <c r="A19" t="s">
        <v>71</v>
      </c>
      <c r="B19" t="s">
        <v>14</v>
      </c>
      <c r="C19" t="s">
        <v>7</v>
      </c>
      <c r="D19" t="s">
        <v>14</v>
      </c>
      <c r="E19" t="s">
        <v>541</v>
      </c>
      <c r="F19">
        <v>0</v>
      </c>
      <c r="G19">
        <v>1</v>
      </c>
      <c r="H19">
        <v>1</v>
      </c>
      <c r="I19" s="136" t="s">
        <v>29</v>
      </c>
      <c r="J19" s="136" t="s">
        <v>554</v>
      </c>
      <c r="K19" s="136" t="s">
        <v>200</v>
      </c>
      <c r="L19" s="112" t="s">
        <v>201</v>
      </c>
    </row>
    <row r="20" spans="1:14" x14ac:dyDescent="0.7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7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7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7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75">
      <c r="A24" t="s">
        <v>71</v>
      </c>
      <c r="B24" t="s">
        <v>12</v>
      </c>
      <c r="C24" t="s">
        <v>6</v>
      </c>
      <c r="D24" t="s">
        <v>12</v>
      </c>
      <c r="E24" t="s">
        <v>536</v>
      </c>
      <c r="F24">
        <v>0</v>
      </c>
      <c r="G24">
        <v>1</v>
      </c>
      <c r="H24">
        <v>1</v>
      </c>
      <c r="I24" s="136" t="s">
        <v>29</v>
      </c>
      <c r="J24" s="136" t="s">
        <v>1433</v>
      </c>
      <c r="K24" s="136" t="s">
        <v>206</v>
      </c>
      <c r="L24" s="112" t="s">
        <v>207</v>
      </c>
    </row>
    <row r="25" spans="1:14" s="229" customFormat="1" x14ac:dyDescent="0.7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7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Pennsylvania.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75">
      <c r="A27" t="s">
        <v>8</v>
      </c>
      <c r="B27" s="136" t="s">
        <v>1751</v>
      </c>
      <c r="C27" t="s">
        <v>1752</v>
      </c>
      <c r="D27" s="74"/>
      <c r="E27" s="74"/>
      <c r="F27" s="115">
        <v>0</v>
      </c>
      <c r="G27" s="115">
        <v>1</v>
      </c>
      <c r="H27" s="115">
        <v>1</v>
      </c>
      <c r="I27" s="112" t="s">
        <v>29</v>
      </c>
      <c r="J27" s="136" t="s">
        <v>1753</v>
      </c>
      <c r="K27" s="136"/>
      <c r="L27" s="112"/>
      <c r="M27" s="162"/>
    </row>
    <row r="28" spans="1:14" x14ac:dyDescent="0.7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7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7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75">
      <c r="A31" t="s">
        <v>8</v>
      </c>
      <c r="B31" t="s">
        <v>302</v>
      </c>
      <c r="C31" t="s">
        <v>301</v>
      </c>
      <c r="D31" t="s">
        <v>302</v>
      </c>
      <c r="E31" t="s">
        <v>532</v>
      </c>
      <c r="F31">
        <v>0</v>
      </c>
      <c r="G31">
        <v>1</v>
      </c>
      <c r="H31">
        <v>1</v>
      </c>
      <c r="I31" s="136" t="s">
        <v>29</v>
      </c>
    </row>
    <row r="32" spans="1:14" x14ac:dyDescent="0.7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7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18071 MW of demand response capacity in 2050 (on top of a BAU quantity of 8643 MW).</v>
      </c>
      <c r="K33" s="232" t="s">
        <v>208</v>
      </c>
      <c r="L33" s="233" t="s">
        <v>209</v>
      </c>
      <c r="M33" s="234" t="s">
        <v>152</v>
      </c>
    </row>
    <row r="34" spans="1:14" s="229" customFormat="1" x14ac:dyDescent="0.7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K34" s="232" t="s">
        <v>210</v>
      </c>
      <c r="L34" s="233" t="s">
        <v>211</v>
      </c>
      <c r="M34" s="234" t="s">
        <v>149</v>
      </c>
      <c r="N34" s="232" t="s">
        <v>188</v>
      </c>
    </row>
    <row r="35" spans="1:14" x14ac:dyDescent="0.75">
      <c r="A35" t="s">
        <v>8</v>
      </c>
      <c r="B35" t="s">
        <v>1268</v>
      </c>
      <c r="C35" t="s">
        <v>1269</v>
      </c>
      <c r="D35" t="s">
        <v>1268</v>
      </c>
      <c r="E35" s="74"/>
      <c r="F35">
        <v>0</v>
      </c>
      <c r="G35">
        <v>1</v>
      </c>
      <c r="H35">
        <v>1</v>
      </c>
      <c r="I35" s="136" t="s">
        <v>29</v>
      </c>
      <c r="J35" s="159" t="s">
        <v>1434</v>
      </c>
    </row>
    <row r="36" spans="1:14" x14ac:dyDescent="0.75">
      <c r="A36" t="s">
        <v>8</v>
      </c>
      <c r="B36" t="s">
        <v>59</v>
      </c>
      <c r="C36" t="s">
        <v>130</v>
      </c>
      <c r="D36" t="s">
        <v>59</v>
      </c>
      <c r="E36" s="74"/>
      <c r="F36">
        <v>0</v>
      </c>
      <c r="G36">
        <v>1</v>
      </c>
      <c r="H36">
        <v>1</v>
      </c>
      <c r="I36" s="136" t="s">
        <v>29</v>
      </c>
      <c r="J36" s="159" t="s">
        <v>1627</v>
      </c>
    </row>
    <row r="37" spans="1:14" x14ac:dyDescent="0.75">
      <c r="A37" t="s">
        <v>8</v>
      </c>
      <c r="B37" t="s">
        <v>357</v>
      </c>
      <c r="C37" t="s">
        <v>358</v>
      </c>
      <c r="D37" t="s">
        <v>357</v>
      </c>
      <c r="E37" t="s">
        <v>529</v>
      </c>
      <c r="F37">
        <v>0</v>
      </c>
      <c r="G37">
        <v>1</v>
      </c>
      <c r="H37">
        <v>1</v>
      </c>
      <c r="I37" s="136" t="s">
        <v>29</v>
      </c>
      <c r="J37" s="136"/>
    </row>
    <row r="38" spans="1:14" x14ac:dyDescent="0.7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7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7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7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7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75">
      <c r="A43" t="s">
        <v>8</v>
      </c>
      <c r="B43" t="s">
        <v>1781</v>
      </c>
      <c r="C43" t="s">
        <v>1782</v>
      </c>
      <c r="D43" t="s">
        <v>1783</v>
      </c>
      <c r="E43" t="s">
        <v>1784</v>
      </c>
      <c r="F43" s="160">
        <v>0</v>
      </c>
      <c r="G43" s="13">
        <v>1</v>
      </c>
      <c r="H43" s="13">
        <v>0.01</v>
      </c>
      <c r="I43" s="115" t="s">
        <v>1785</v>
      </c>
      <c r="J43" s="136" t="s">
        <v>1786</v>
      </c>
      <c r="K43" s="136"/>
      <c r="L43" s="112"/>
      <c r="M43" s="161"/>
    </row>
    <row r="44" spans="1:14" x14ac:dyDescent="0.75">
      <c r="A44" t="s">
        <v>8</v>
      </c>
      <c r="B44" t="s">
        <v>1842</v>
      </c>
      <c r="C44" t="s">
        <v>1840</v>
      </c>
      <c r="D44" t="s">
        <v>1841</v>
      </c>
      <c r="E44" t="s">
        <v>1845</v>
      </c>
      <c r="F44" s="167">
        <v>0</v>
      </c>
      <c r="G44">
        <v>100</v>
      </c>
      <c r="H44">
        <v>5</v>
      </c>
      <c r="I44" s="115" t="s">
        <v>1850</v>
      </c>
      <c r="J44" s="136" t="s">
        <v>1847</v>
      </c>
      <c r="K44" s="136"/>
      <c r="L44" s="112"/>
      <c r="M44" s="161"/>
    </row>
    <row r="45" spans="1:14" x14ac:dyDescent="0.75">
      <c r="A45" t="s">
        <v>8</v>
      </c>
      <c r="B45" t="s">
        <v>1843</v>
      </c>
      <c r="C45" t="s">
        <v>1844</v>
      </c>
      <c r="D45" t="s">
        <v>1841</v>
      </c>
      <c r="E45" t="s">
        <v>1846</v>
      </c>
      <c r="F45" s="160">
        <v>0</v>
      </c>
      <c r="G45" s="13">
        <v>1</v>
      </c>
      <c r="H45" s="13">
        <v>0.01</v>
      </c>
      <c r="I45" s="115" t="s">
        <v>1849</v>
      </c>
      <c r="J45" s="136" t="s">
        <v>1848</v>
      </c>
      <c r="K45" s="136"/>
      <c r="L45" s="112"/>
      <c r="M45" s="161"/>
    </row>
    <row r="46" spans="1:14" x14ac:dyDescent="0.75">
      <c r="A46" t="s">
        <v>8</v>
      </c>
      <c r="B46" t="s">
        <v>1851</v>
      </c>
      <c r="C46" t="s">
        <v>1852</v>
      </c>
      <c r="D46" t="s">
        <v>1851</v>
      </c>
      <c r="E46" t="s">
        <v>1853</v>
      </c>
      <c r="F46" s="167">
        <v>0</v>
      </c>
      <c r="G46">
        <v>100</v>
      </c>
      <c r="H46">
        <v>5</v>
      </c>
      <c r="I46" s="115" t="s">
        <v>1854</v>
      </c>
      <c r="J46" s="136" t="s">
        <v>1855</v>
      </c>
      <c r="K46" s="136"/>
      <c r="L46" s="112"/>
      <c r="M46" s="161"/>
    </row>
    <row r="47" spans="1:14" x14ac:dyDescent="0.75">
      <c r="A47" t="s">
        <v>9</v>
      </c>
      <c r="B47" t="s">
        <v>1465</v>
      </c>
      <c r="C47" t="s">
        <v>1423</v>
      </c>
      <c r="D47" t="s">
        <v>1465</v>
      </c>
      <c r="E47" t="s">
        <v>1424</v>
      </c>
      <c r="F47" s="153">
        <v>0</v>
      </c>
      <c r="G47" s="153">
        <v>0.5</v>
      </c>
      <c r="H47" s="153">
        <v>0.01</v>
      </c>
      <c r="I47" s="112" t="s">
        <v>1422</v>
      </c>
      <c r="J47" s="136" t="s">
        <v>1466</v>
      </c>
    </row>
    <row r="48" spans="1:14" x14ac:dyDescent="0.75">
      <c r="A48" t="s">
        <v>9</v>
      </c>
      <c r="B48" t="s">
        <v>26</v>
      </c>
      <c r="C48" t="s">
        <v>1271</v>
      </c>
      <c r="D48" t="s">
        <v>1272</v>
      </c>
      <c r="E48" t="s">
        <v>1270</v>
      </c>
      <c r="F48" s="160">
        <v>0</v>
      </c>
      <c r="G48" s="13">
        <v>1</v>
      </c>
      <c r="H48" s="13">
        <v>0.01</v>
      </c>
      <c r="I48" s="136" t="s">
        <v>1061</v>
      </c>
      <c r="J48" s="136" t="s">
        <v>1273</v>
      </c>
      <c r="K48" s="136" t="s">
        <v>239</v>
      </c>
      <c r="L48" s="112" t="s">
        <v>240</v>
      </c>
    </row>
    <row r="49" spans="1:14" x14ac:dyDescent="0.7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7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7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7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7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7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7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7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7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7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7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7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7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7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7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7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7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7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7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7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7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7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7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7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7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7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7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7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7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7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7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75">
      <c r="A80" s="115" t="s">
        <v>10</v>
      </c>
      <c r="B80" s="115" t="s">
        <v>690</v>
      </c>
      <c r="C80" t="s">
        <v>691</v>
      </c>
      <c r="D80" s="74"/>
      <c r="E80" s="115" t="s">
        <v>692</v>
      </c>
      <c r="F80">
        <v>0</v>
      </c>
      <c r="G80">
        <v>1</v>
      </c>
      <c r="H80">
        <v>1</v>
      </c>
      <c r="I80" s="136" t="s">
        <v>29</v>
      </c>
      <c r="J80" s="136" t="s">
        <v>1544</v>
      </c>
      <c r="K80" s="136" t="s">
        <v>241</v>
      </c>
      <c r="L80" s="112" t="s">
        <v>242</v>
      </c>
    </row>
    <row r="81" spans="1:13" x14ac:dyDescent="0.75">
      <c r="A81" s="115" t="s">
        <v>10</v>
      </c>
      <c r="B81" s="115" t="s">
        <v>1224</v>
      </c>
      <c r="C81" t="s">
        <v>1590</v>
      </c>
      <c r="D81" s="74"/>
      <c r="E81" s="115" t="s">
        <v>1592</v>
      </c>
      <c r="F81">
        <v>0</v>
      </c>
      <c r="G81">
        <v>1</v>
      </c>
      <c r="H81">
        <v>1</v>
      </c>
      <c r="I81" s="136" t="s">
        <v>29</v>
      </c>
      <c r="J81" s="136" t="s">
        <v>1589</v>
      </c>
      <c r="K81" s="136" t="s">
        <v>241</v>
      </c>
      <c r="L81" s="112" t="s">
        <v>242</v>
      </c>
    </row>
    <row r="82" spans="1:13" x14ac:dyDescent="0.75">
      <c r="A82" s="115" t="s">
        <v>10</v>
      </c>
      <c r="B82" t="s">
        <v>1543</v>
      </c>
      <c r="C82" t="s">
        <v>1591</v>
      </c>
      <c r="D82" s="74"/>
      <c r="E82" s="74"/>
      <c r="F82">
        <v>0</v>
      </c>
      <c r="G82">
        <v>1</v>
      </c>
      <c r="H82">
        <v>1</v>
      </c>
      <c r="I82" s="136" t="s">
        <v>29</v>
      </c>
      <c r="J82" t="s">
        <v>1624</v>
      </c>
      <c r="K82" s="136" t="s">
        <v>241</v>
      </c>
      <c r="L82" s="112" t="s">
        <v>242</v>
      </c>
    </row>
    <row r="83" spans="1:13" x14ac:dyDescent="0.75">
      <c r="A83" s="115" t="s">
        <v>10</v>
      </c>
      <c r="B83" s="115" t="s">
        <v>960</v>
      </c>
      <c r="C83" t="s">
        <v>959</v>
      </c>
      <c r="D83" s="115" t="s">
        <v>960</v>
      </c>
      <c r="E83" t="s">
        <v>961</v>
      </c>
      <c r="F83">
        <v>0</v>
      </c>
      <c r="G83">
        <v>1</v>
      </c>
      <c r="H83">
        <v>1</v>
      </c>
      <c r="I83" s="136" t="s">
        <v>29</v>
      </c>
      <c r="J83" s="112"/>
    </row>
    <row r="84" spans="1:13" x14ac:dyDescent="0.75">
      <c r="A84" s="115" t="s">
        <v>10</v>
      </c>
      <c r="B84" s="115" t="s">
        <v>1003</v>
      </c>
      <c r="C84" t="s">
        <v>1003</v>
      </c>
      <c r="D84" s="115" t="s">
        <v>1003</v>
      </c>
      <c r="E84" s="115" t="s">
        <v>1004</v>
      </c>
      <c r="F84" s="153">
        <v>0</v>
      </c>
      <c r="G84" s="153">
        <v>1</v>
      </c>
      <c r="H84" s="153">
        <v>0.01</v>
      </c>
      <c r="I84" s="136" t="s">
        <v>1005</v>
      </c>
      <c r="J84" s="136" t="s">
        <v>1441</v>
      </c>
      <c r="K84" s="112" t="s">
        <v>1158</v>
      </c>
    </row>
    <row r="85" spans="1:13" x14ac:dyDescent="0.7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7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7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7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7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7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7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75">
      <c r="A92" t="s">
        <v>905</v>
      </c>
      <c r="B92" s="74" t="s">
        <v>327</v>
      </c>
      <c r="C92" t="s">
        <v>293</v>
      </c>
      <c r="D92" t="s">
        <v>351</v>
      </c>
      <c r="E92" t="s">
        <v>507</v>
      </c>
      <c r="F92" s="13">
        <v>0</v>
      </c>
      <c r="G92" s="13">
        <v>0.4</v>
      </c>
      <c r="H92" s="160">
        <v>0.01</v>
      </c>
      <c r="I92" s="136" t="s">
        <v>32</v>
      </c>
      <c r="J92" s="136" t="s">
        <v>1448</v>
      </c>
      <c r="K92" s="136" t="s">
        <v>249</v>
      </c>
      <c r="L92" s="112" t="s">
        <v>250</v>
      </c>
    </row>
    <row r="93" spans="1:13" x14ac:dyDescent="0.7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7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7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7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75">
      <c r="A97" t="s">
        <v>1194</v>
      </c>
      <c r="B97" t="s">
        <v>1195</v>
      </c>
      <c r="C97" t="s">
        <v>1202</v>
      </c>
      <c r="D97" s="74"/>
      <c r="E97" t="s">
        <v>1227</v>
      </c>
      <c r="F97">
        <v>0</v>
      </c>
      <c r="G97">
        <v>10</v>
      </c>
      <c r="H97">
        <v>1</v>
      </c>
      <c r="I97" t="s">
        <v>1171</v>
      </c>
      <c r="J97" t="s">
        <v>1449</v>
      </c>
      <c r="K97" t="s">
        <v>1172</v>
      </c>
    </row>
    <row r="98" spans="1:13" x14ac:dyDescent="0.7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7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7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7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7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7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7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7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7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7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75">
      <c r="A108" t="s">
        <v>1070</v>
      </c>
      <c r="B108" t="s">
        <v>1071</v>
      </c>
      <c r="C108" t="s">
        <v>1622</v>
      </c>
      <c r="D108" s="74"/>
      <c r="E108" t="s">
        <v>1072</v>
      </c>
      <c r="F108">
        <v>0</v>
      </c>
      <c r="G108">
        <v>1</v>
      </c>
      <c r="H108">
        <v>1</v>
      </c>
      <c r="I108" s="136" t="s">
        <v>29</v>
      </c>
      <c r="J108" t="s">
        <v>1623</v>
      </c>
      <c r="M108" s="169"/>
    </row>
    <row r="109" spans="1:13" x14ac:dyDescent="0.7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33.269531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7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Pennsylvania,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13% to 22% through 2050.//**Urban Residential Appliances:** In the BAU case, in Pennsylvania,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13% to 22% through 2050.//**Rural Residential Appliances:** In the BAU case, in Pennsylvania,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9% to 10% through 2050.//**Comercial Appliances:** In the BAU case, in Pennsylvania, the share of electricity among fuels used for appliances in commercial buildings will fall from 39% to 37% through 2050.//**Comercial Other Components:** In the BAU case, in Pennsylvania,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Pennsylvania,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Pennsylvania,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Pennsylvania,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Pennsylvania,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Pennsylvania,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Pennsylvania, the share of electricity among fuels used for other components in commercial buildings will rise from 57% to 69% through 2050.</v>
      </c>
    </row>
    <row r="3" spans="1:21" ht="409.5" x14ac:dyDescent="0.7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Pennsylvania.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Pennsylvania.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32.75" x14ac:dyDescent="0.7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39.25" x14ac:dyDescent="0.7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Pennsylvania,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18071 MW of demand response capacity in 2050 (on top of a BAU quantity of 8643 MW).</v>
      </c>
    </row>
    <row r="7" spans="1:21" ht="409.5" x14ac:dyDescent="0.7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Pennsylvania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PV:**Pennsylvania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Wind:**Pennsylvania does not have a capacity construction subsidy for natural gas peaker. However, the Investment Tax Credit, a similar program for solar power, covers 30% of system costs through 2019, with declining amounts thereafter.</v>
      </c>
    </row>
    <row r="8" spans="1:21" ht="147.5" x14ac:dyDescent="0.7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73.75" x14ac:dyDescent="0.7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250.75" x14ac:dyDescent="0.7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47.5" x14ac:dyDescent="0.7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383.5" x14ac:dyDescent="0.7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Pennsylvania will retire 0 MW of coal by 2050. Pennsylvania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Pennsylvania will retire 3950 MW of natural gas by 2050. Pennsylvania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Pennsylvania will retire 2000 MW of nuclear by 2050. Pennsylvania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Pennsylvania will retire 100 MW of natural gas by 2050. Pennsylvania currently has 15301 MW of natural gas peaker capacity.</v>
      </c>
      <c r="P12" s="1" t="str">
        <f>_xlfn.CONCAT("//**Lignite:** The EIA projects that ", About!B2, " will retire ", 'Supporting Data'!$S$3, " MW of lignite by 2050. ", About!B2, " currently has ",'Supporting Data'!$AE$3, " MW of lignite capacity." )</f>
        <v>//**Lignite:** The EIA projects that Pennsylvania will retire 0 MW of lignite by 2050. Pennsylvania currently has 0 MW of lignite capacity.</v>
      </c>
    </row>
    <row r="13" spans="1:21" ht="409.5" x14ac:dyDescent="0.7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7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4.75" x14ac:dyDescent="0.75"/>
  <cols>
    <col min="1" max="1" width="11.7265625" customWidth="1"/>
    <col min="2" max="2" width="16.26953125" customWidth="1"/>
    <col min="3" max="3" width="11.1328125" style="178" bestFit="1" customWidth="1"/>
    <col min="4" max="4" width="11.1328125" customWidth="1"/>
    <col min="6" max="6" width="17.86328125" style="178" customWidth="1"/>
    <col min="9" max="9" width="16" style="178" customWidth="1"/>
    <col min="10" max="10" width="21.1328125" style="178" customWidth="1"/>
    <col min="11" max="11" width="16" customWidth="1"/>
    <col min="12" max="12" width="14.7265625" style="178" customWidth="1"/>
    <col min="19" max="19" width="8.7265625" style="178"/>
    <col min="35" max="35" width="8.7265625" style="178"/>
    <col min="39" max="39" width="8.7265625" style="178"/>
    <col min="40" max="40" width="10.54296875" bestFit="1" customWidth="1"/>
    <col min="41" max="41" width="8.7265625" style="178"/>
    <col min="43" max="43" width="13.86328125" customWidth="1"/>
    <col min="44" max="44" width="8.7265625" style="178"/>
    <col min="45" max="45" width="11.54296875" bestFit="1" customWidth="1"/>
    <col min="52" max="52" width="8.7265625" style="178"/>
    <col min="60" max="60" width="8.7265625" style="178"/>
    <col min="68" max="68" width="8.7265625" style="17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s>
  <sheetData>
    <row r="1" spans="1:86" x14ac:dyDescent="0.7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5" customHeight="1" thickBot="1" x14ac:dyDescent="0.9">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7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7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7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7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7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7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7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7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7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7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7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7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7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7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7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7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7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7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7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7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7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7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7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7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7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7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7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7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7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7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7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7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7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7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7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7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7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7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7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7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7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7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7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7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7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7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7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7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7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7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7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7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K1" zoomScaleNormal="100" workbookViewId="0">
      <pane ySplit="1" topLeftCell="A167" activePane="bottomLeft" state="frozen"/>
      <selection pane="bottomLeft" activeCell="O262" sqref="O262"/>
    </sheetView>
  </sheetViews>
  <sheetFormatPr defaultColWidth="9.1328125" defaultRowHeight="14.75" x14ac:dyDescent="0.75"/>
  <cols>
    <col min="1" max="1" width="30" style="1" customWidth="1"/>
    <col min="2" max="2" width="41.40625" style="120" customWidth="1"/>
    <col min="3" max="3" width="59.86328125" customWidth="1"/>
    <col min="4" max="4" width="45.40625" style="1" customWidth="1"/>
    <col min="5" max="5" width="38.40625" style="1" customWidth="1"/>
    <col min="6" max="6" width="47.40625" style="1" customWidth="1"/>
    <col min="7" max="7" width="46" style="1" customWidth="1"/>
    <col min="8" max="8" width="19.40625" style="43" customWidth="1"/>
    <col min="9" max="9" width="21.40625" style="120" customWidth="1"/>
    <col min="10" max="10" width="19.40625" style="104" customWidth="1"/>
    <col min="11" max="11" width="29.1328125" style="1" customWidth="1"/>
    <col min="12" max="12" width="19" style="1" customWidth="1"/>
    <col min="13" max="14" width="19.1328125" style="1" customWidth="1"/>
    <col min="15" max="15" width="28.40625" style="1" customWidth="1"/>
    <col min="16" max="16" width="38.40625" style="1" customWidth="1"/>
    <col min="17" max="17" width="53.40625" style="1" customWidth="1"/>
    <col min="18" max="18" width="45.40625" style="2" customWidth="1"/>
    <col min="19" max="16384" width="9.1328125" style="1"/>
  </cols>
  <sheetData>
    <row r="1" spans="1:18" x14ac:dyDescent="0.7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29.5" x14ac:dyDescent="0.7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29.5" x14ac:dyDescent="0.7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29.5" x14ac:dyDescent="0.7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29.5" x14ac:dyDescent="0.7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29.5" x14ac:dyDescent="0.7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29.5" x14ac:dyDescent="0.7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29.5" x14ac:dyDescent="0.7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29.5" x14ac:dyDescent="0.7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29.5" x14ac:dyDescent="0.7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29.5" x14ac:dyDescent="0.7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7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7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7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7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7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7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7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7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7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7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7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7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7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7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7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7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7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7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7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7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7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7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7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7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7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7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7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7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7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7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7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7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7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7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7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7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7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7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7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7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7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7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7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7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7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7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7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7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7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7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7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7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7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7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7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7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7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7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7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7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7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7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7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7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7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7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7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7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7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7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7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7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7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7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7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7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7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7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7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7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7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7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7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7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7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7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7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7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7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7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7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7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7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7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7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7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7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7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7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7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7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7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7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7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7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7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7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7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7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7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7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7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7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7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7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7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7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7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7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7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7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7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7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7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7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7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7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7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7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7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7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7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7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7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7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7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7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7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7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7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7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7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7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7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7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7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7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7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7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7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7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7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7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7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7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7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7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7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7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7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7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7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7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7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7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7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7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7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7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7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7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7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7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7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7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7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7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13% to 22% through 2050.//**Urban Residential Appliances:** In the BAU case, in Pennsylvania,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13% to 22% through 2050.//**Rural Residential Appliances:** In the BAU case, in Pennsylvania,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9% to 10% through 2050.//**Comercial Appliances:** In the BAU case, in Pennsylvania, the share of electricity among fuels used for appliances in commercial buildings will fall from 39% to 37% through 2050.//**Comercial Other Components:** In the BAU case, in Pennsylvania,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7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13% to 22% through 2050.//**Urban Residential Appliances:** In the BAU case, in Pennsylvania,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13% to 22% through 2050.//**Rural Residential Appliances:** In the BAU case, in Pennsylvania,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9% to 10% through 2050.//**Comercial Appliances:** In the BAU case, in Pennsylvania, the share of electricity among fuels used for appliances in commercial buildings will fall from 39% to 37% through 2050.//**Comercial Other Components:** In the BAU case, in Pennsylvania,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7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13% to 22% through 2050.//**Urban Residential Appliances:** In the BAU case, in Pennsylvania,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13% to 22% through 2050.//**Rural Residential Appliances:** In the BAU case, in Pennsylvania,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9% to 10% through 2050.//**Comercial Appliances:** In the BAU case, in Pennsylvania, the share of electricity among fuels used for appliances in commercial buildings will fall from 39% to 37% through 2050.//**Comercial Other Components:** In the BAU case, in Pennsylvania,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7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13% to 22% through 2050.//**Urban Residential Appliances:** In the BAU case, in Pennsylvania,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13% to 22% through 2050.//**Rural Residential Appliances:** In the BAU case, in Pennsylvania,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9% to 10% through 2050.//**Comercial Appliances:** In the BAU case, in Pennsylvania, the share of electricity among fuels used for appliances in commercial buildings will fall from 39% to 37% through 2050.//**Comercial Other Components:** In the BAU case, in Pennsylvania,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7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13% to 22% through 2050.//**Urban Residential Appliances:** In the BAU case, in Pennsylvania,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13% to 22% through 2050.//**Rural Residential Appliances:** In the BAU case, in Pennsylvania,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9% to 10% through 2050.//**Comercial Appliances:** In the BAU case, in Pennsylvania, the share of electricity among fuels used for appliances in commercial buildings will fall from 39% to 37% through 2050.//**Comercial Other Components:** In the BAU case, in Pennsylvania,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7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13% to 22% through 2050.//**Urban Residential Appliances:** In the BAU case, in Pennsylvania,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13% to 22% through 2050.//**Rural Residential Appliances:** In the BAU case, in Pennsylvania,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9% to 10% through 2050.//**Comercial Appliances:** In the BAU case, in Pennsylvania, the share of electricity among fuels used for appliances in commercial buildings will fall from 39% to 37% through 2050.//**Comercial Other Components:** In the BAU case, in Pennsylvania,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7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13% to 22% through 2050.//**Urban Residential Appliances:** In the BAU case, in Pennsylvania,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13% to 22% through 2050.//**Rural Residential Appliances:** In the BAU case, in Pennsylvania,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9% to 10% through 2050.//**Comercial Appliances:** In the BAU case, in Pennsylvania, the share of electricity among fuels used for appliances in commercial buildings will fall from 39% to 37% through 2050.//**Comercial Other Components:** In the BAU case, in Pennsylvania,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7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13% to 22% through 2050.//**Urban Residential Appliances:** In the BAU case, in Pennsylvania,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13% to 22% through 2050.//**Rural Residential Appliances:** In the BAU case, in Pennsylvania,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9% to 10% through 2050.//**Comercial Appliances:** In the BAU case, in Pennsylvania, the share of electricity among fuels used for appliances in commercial buildings will fall from 39% to 37% through 2050.//**Comercial Other Components:** In the BAU case, in Pennsylvania,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7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13% to 22% through 2050.//**Urban Residential Appliances:** In the BAU case, in Pennsylvania,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13% to 22% through 2050.//**Rural Residential Appliances:** In the BAU case, in Pennsylvania,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9% to 10% through 2050.//**Comercial Appliances:** In the BAU case, in Pennsylvania, the share of electricity among fuels used for appliances in commercial buildings will fall from 39% to 37% through 2050.//**Comercial Other Components:** In the BAU case, in Pennsylvania,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7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13% to 22% through 2050.//**Urban Residential Appliances:** In the BAU case, in Pennsylvania,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13% to 22% through 2050.//**Rural Residential Appliances:** In the BAU case, in Pennsylvania,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9% to 10% through 2050.//**Comercial Appliances:** In the BAU case, in Pennsylvania, the share of electricity among fuels used for appliances in commercial buildings will fall from 39% to 37% through 2050.//**Comercial Other Components:** In the BAU case, in Pennsylvania,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7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13% to 22% through 2050.//**Urban Residential Appliances:** In the BAU case, in Pennsylvania,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13% to 22% through 2050.//**Rural Residential Appliances:** In the BAU case, in Pennsylvania,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9% to 10% through 2050.//**Comercial Appliances:** In the BAU case, in Pennsylvania, the share of electricity among fuels used for appliances in commercial buildings will fall from 39% to 37% through 2050.//**Comercial Other Components:** In the BAU case, in Pennsylvania,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7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13% to 22% through 2050.//**Urban Residential Appliances:** In the BAU case, in Pennsylvania,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13% to 22% through 2050.//**Rural Residential Appliances:** In the BAU case, in Pennsylvania,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9% to 10% through 2050.//**Comercial Appliances:** In the BAU case, in Pennsylvania, the share of electricity among fuels used for appliances in commercial buildings will fall from 39% to 37% through 2050.//**Comercial Other Components:** In the BAU case, in Pennsylvania,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7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13% to 22% through 2050.//**Urban Residential Appliances:** In the BAU case, in Pennsylvania,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13% to 22% through 2050.//**Rural Residential Appliances:** In the BAU case, in Pennsylvania,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9% to 10% through 2050.//**Comercial Appliances:** In the BAU case, in Pennsylvania, the share of electricity among fuels used for appliances in commercial buildings will fall from 39% to 37% through 2050.//**Comercial Other Components:** In the BAU case, in Pennsylvania,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7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13% to 22% through 2050.//**Urban Residential Appliances:** In the BAU case, in Pennsylvania,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13% to 22% through 2050.//**Rural Residential Appliances:** In the BAU case, in Pennsylvania,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9% to 10% through 2050.//**Comercial Appliances:** In the BAU case, in Pennsylvania, the share of electricity among fuels used for appliances in commercial buildings will fall from 39% to 37% through 2050.//**Comercial Other Components:** In the BAU case, in Pennsylvania,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7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13% to 22% through 2050.//**Urban Residential Appliances:** In the BAU case, in Pennsylvania,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13% to 22% through 2050.//**Rural Residential Appliances:** In the BAU case, in Pennsylvania,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9% to 10% through 2050.//**Comercial Appliances:** In the BAU case, in Pennsylvania, the share of electricity among fuels used for appliances in commercial buildings will fall from 39% to 37% through 2050.//**Comercial Other Components:** In the BAU case, in Pennsylvania,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7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7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7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7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7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7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7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7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7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7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7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7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7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7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7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7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7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7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7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7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7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7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7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7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7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7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7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7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7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7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7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7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7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7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7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7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7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7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7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7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7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7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7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7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7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7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7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7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7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7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7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7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7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7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7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7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7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7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Pennsylvania.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29.5" x14ac:dyDescent="0.7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7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7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7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7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7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7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7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7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7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7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7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7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7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7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7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7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7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7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7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7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7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7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7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7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7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7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7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7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7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7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7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7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7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7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7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7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7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7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7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7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7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7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7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7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7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7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7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7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7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7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7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7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7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7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7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7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7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7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7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7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7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7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7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7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7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7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7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7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7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7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7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7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7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7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7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7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Pennsylvania will retire 0 MW of coal by 2050. Pennsylvania currently has 0 MW of coal capacity.//**Natural gas non-peaker:** The EIA projects that Pennsylvania will retire 3950 MW of natural gas by 2050. Pennsylvania currently has 18863 MW of natural gas non-peaker capacity.//**Nuclear:** The EIA projects that Pennsylvania will retire 2000 MW of nuclear by 2050. Pennsylvania currently has 2240 MW of nuclear capacity.//**Natural gas peaker:** The EIA projects that Pennsylvania will retire 100 MW of natural gas by 2050. Pennsylvania currently has 15301 MW of natural gas peaker capacity.//**Lignite:** The EIA projects that Pennsylvania will retire 0 MW of lignite by 2050. Pennsylvania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7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7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7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7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7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7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7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7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7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7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7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7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7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7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7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7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7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7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7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7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7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7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7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7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7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7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7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7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7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7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7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7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7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7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7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7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7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7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7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7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7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7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7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7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7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7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7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7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7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7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7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7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7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7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7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7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7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7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7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7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7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7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7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7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7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7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7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7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7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7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7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7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7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7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7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7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7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7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7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7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7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7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7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7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7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7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7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7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7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7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7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7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7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7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7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7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7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7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7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7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7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7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7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7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7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7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7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7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7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7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7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7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7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7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7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7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7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7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7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7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7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7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7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7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7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7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29.5" x14ac:dyDescent="0.7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x14ac:dyDescent="0.7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7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7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7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7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7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7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7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7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7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7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7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7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7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7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7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7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7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7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7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7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7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7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7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7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7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7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7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7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7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7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7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7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7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7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7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7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7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7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7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7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7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7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7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7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7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7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7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7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7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7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7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7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7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7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7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7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7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7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7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7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7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7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7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7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7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7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7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7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7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7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7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7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7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7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7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7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7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7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7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7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7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7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7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7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7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7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7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7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7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7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7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7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7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7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7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7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7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7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7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7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7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7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7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7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7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7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7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7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7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7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7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7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7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7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7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7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7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7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7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7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7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7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7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7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7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7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7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7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7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7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7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7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7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7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7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7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7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7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7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7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7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7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7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7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7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7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7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7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7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7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7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7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7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7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7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7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7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7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7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7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7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7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7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7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7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7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7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7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7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7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7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7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7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7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7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7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7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7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7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7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7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7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7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7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7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7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7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7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7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7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7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7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7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7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7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7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7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7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7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7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7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7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7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7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7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7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7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7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7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7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7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7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7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7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7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7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7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7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7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7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7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7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7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7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7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7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7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7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7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7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7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7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7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7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7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7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7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7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7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7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7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7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7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7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7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7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7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7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7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7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7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7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7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7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7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7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7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7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7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7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7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7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7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7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7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7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7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7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7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7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7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7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7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7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7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7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7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7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7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7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7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7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7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7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7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7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7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7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7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7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7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7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7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7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7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7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7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7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7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7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7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7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7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7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7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7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7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7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7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7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7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7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7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7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7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7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7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7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7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7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7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7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7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7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7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7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7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7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7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7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7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7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7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7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7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7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7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7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7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7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7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7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7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7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7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7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7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7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7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7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7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7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7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7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7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7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7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7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7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7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7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7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7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7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7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7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7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7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7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7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7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7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7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7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7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7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7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7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7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7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7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7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7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7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7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7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7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7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7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7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7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7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7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7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7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7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7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7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7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7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7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7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7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7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7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7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7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7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7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7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7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7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7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7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7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7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7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7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7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7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7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7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7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7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7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7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7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7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7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7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7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7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7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7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7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7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7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7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7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7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7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7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7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7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7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7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7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7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7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7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7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7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7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7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7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7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7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7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7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7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7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7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7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7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7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7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7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7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7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7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7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7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7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7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7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7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7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7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7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7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7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7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7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7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7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7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7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7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7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7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7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7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7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7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7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7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7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7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7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7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7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7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7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7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7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7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7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7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7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7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7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7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7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7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7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7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7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7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7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7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7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7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7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7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7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7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7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7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7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7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7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7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7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7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7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7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7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7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7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7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7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7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7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7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7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7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7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7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7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7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7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7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7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7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7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7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7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7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7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7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7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7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7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7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7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7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7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7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7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7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7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7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7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7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7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7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7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7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7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7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7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7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7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7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7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7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7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7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7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7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7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7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7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7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7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7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7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7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7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7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7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7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7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7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7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7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7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7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7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7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7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7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7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7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7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7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7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7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7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7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7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7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7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7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7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7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7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7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7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7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7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7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7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7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7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7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7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7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7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7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7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7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7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7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7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7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7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7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7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7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7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7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7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7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7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7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7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7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7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7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7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7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7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7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7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7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7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7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7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7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7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7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7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7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7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7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7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7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7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7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7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7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7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7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7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7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7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7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7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7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7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7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7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7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7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7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7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7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7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7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7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7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7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7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7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7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7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7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7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7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7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7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7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7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7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7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7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7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7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7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7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7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7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7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7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7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7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7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7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7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7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7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7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7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7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7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7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7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7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7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7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7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7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7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7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7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7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7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7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7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7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7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7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7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7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7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7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7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7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7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7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7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7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7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7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7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7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7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7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7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7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7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7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7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7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7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7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7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7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7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7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7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7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7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7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7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7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7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7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7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7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7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7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7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7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7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7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7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7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7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7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7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7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7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7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7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7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7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7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7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7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7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7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7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7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7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7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7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7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7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7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7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7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7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7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7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7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7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7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7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7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7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7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7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7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7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7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7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7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7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7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7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7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7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7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7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7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7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7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7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7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7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7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7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7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7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7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7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7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7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7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7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7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7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7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7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7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7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7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7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7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7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7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7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7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7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7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7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7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7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7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7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7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7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7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7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7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7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7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7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7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7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7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7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7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7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7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7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7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7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7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7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7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7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7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7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7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7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7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7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7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7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7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7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7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7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7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7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7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7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7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7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7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7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7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7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7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7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7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7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7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7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7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7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7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7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7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7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7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29.5" x14ac:dyDescent="0.7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7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7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7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7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7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7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7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7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7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7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7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7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7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7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7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7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7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7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7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7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7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7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7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7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7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7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7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7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7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7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7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7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7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7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7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7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7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7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7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7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7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7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7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7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7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7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7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7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7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7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7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7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7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7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7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7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7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7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7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7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7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7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7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29.5" x14ac:dyDescent="0.7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7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7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7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7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7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7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7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7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7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7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7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7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7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7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7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7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7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7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7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7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7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7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7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7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7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7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7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7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7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7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7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7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7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7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7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7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7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7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7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7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7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7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7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7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7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7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7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7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7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7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7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7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7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7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7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7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7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7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7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7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7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7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7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7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7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7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7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7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7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7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7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7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7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44</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328125" defaultRowHeight="14.75" x14ac:dyDescent="0.75"/>
  <cols>
    <col min="1" max="2" width="76.86328125" customWidth="1"/>
  </cols>
  <sheetData>
    <row r="1" spans="1:2" x14ac:dyDescent="0.75">
      <c r="A1" s="269" t="s">
        <v>1062</v>
      </c>
      <c r="B1" s="269"/>
    </row>
    <row r="2" spans="1:2" x14ac:dyDescent="0.75">
      <c r="A2" s="85" t="s">
        <v>1063</v>
      </c>
      <c r="B2" s="85" t="s">
        <v>1064</v>
      </c>
    </row>
    <row r="3" spans="1:2" x14ac:dyDescent="0.75">
      <c r="A3" s="86" t="s">
        <v>352</v>
      </c>
      <c r="B3" t="str">
        <f>A3</f>
        <v>million metric tons / year</v>
      </c>
    </row>
    <row r="4" spans="1:2" x14ac:dyDescent="0.75">
      <c r="A4" s="86" t="s">
        <v>1684</v>
      </c>
      <c r="B4" t="str">
        <f>A4</f>
        <v>million metric tons</v>
      </c>
    </row>
    <row r="5" spans="1:2" x14ac:dyDescent="0.75">
      <c r="A5" s="86" t="s">
        <v>1883</v>
      </c>
      <c r="B5" t="str">
        <f>A5</f>
        <v>g CO2e / 2021 dollar</v>
      </c>
    </row>
    <row r="6" spans="1:2" x14ac:dyDescent="0.75">
      <c r="A6" s="87" t="s">
        <v>565</v>
      </c>
      <c r="B6" t="str">
        <f t="shared" ref="B6:B46" si="0">A6</f>
        <v>thousand metric tons / year</v>
      </c>
    </row>
    <row r="7" spans="1:2" x14ac:dyDescent="0.75">
      <c r="A7" s="87" t="s">
        <v>1884</v>
      </c>
      <c r="B7" t="str">
        <f>A7</f>
        <v>g CO2 / 2021 dollar</v>
      </c>
    </row>
    <row r="8" spans="1:2" ht="29.5" x14ac:dyDescent="0.75">
      <c r="A8" s="87" t="s">
        <v>1910</v>
      </c>
      <c r="B8" t="str">
        <f t="shared" si="0"/>
        <v>2021 dollars / metric ton CO2e abated, Annual average abatement (million metric tons CO2e)</v>
      </c>
    </row>
    <row r="9" spans="1:2" x14ac:dyDescent="0.75">
      <c r="A9" s="87" t="s">
        <v>1885</v>
      </c>
      <c r="B9" t="str">
        <f t="shared" si="0"/>
        <v>billion 2021 dollars / year</v>
      </c>
    </row>
    <row r="10" spans="1:2" x14ac:dyDescent="0.75">
      <c r="A10" s="87" t="s">
        <v>1886</v>
      </c>
      <c r="B10" t="str">
        <f t="shared" si="0"/>
        <v>billion 2021 dollars</v>
      </c>
    </row>
    <row r="11" spans="1:2" x14ac:dyDescent="0.75">
      <c r="A11" s="87" t="s">
        <v>1106</v>
      </c>
      <c r="B11" t="str">
        <f t="shared" si="0"/>
        <v>jobs</v>
      </c>
    </row>
    <row r="12" spans="1:2" x14ac:dyDescent="0.75">
      <c r="A12" s="87" t="s">
        <v>1148</v>
      </c>
      <c r="B12" t="str">
        <f t="shared" si="0"/>
        <v>incidents / year</v>
      </c>
    </row>
    <row r="13" spans="1:2" x14ac:dyDescent="0.75">
      <c r="A13" s="87" t="s">
        <v>1125</v>
      </c>
      <c r="B13" t="str">
        <f t="shared" si="0"/>
        <v>% change</v>
      </c>
    </row>
    <row r="14" spans="1:2" x14ac:dyDescent="0.75">
      <c r="A14" s="87" t="s">
        <v>1887</v>
      </c>
      <c r="B14" t="str">
        <f t="shared" si="0"/>
        <v>2021 dollars / employee-year</v>
      </c>
    </row>
    <row r="15" spans="1:2" x14ac:dyDescent="0.75">
      <c r="A15" s="87" t="s">
        <v>353</v>
      </c>
      <c r="B15" t="str">
        <f t="shared" si="0"/>
        <v>lives / year</v>
      </c>
    </row>
    <row r="16" spans="1:2" x14ac:dyDescent="0.75">
      <c r="A16" s="87" t="s">
        <v>354</v>
      </c>
      <c r="B16" t="str">
        <f t="shared" si="0"/>
        <v>terawatt-hours (TWh) / year</v>
      </c>
    </row>
    <row r="17" spans="1:2" x14ac:dyDescent="0.75">
      <c r="A17" s="87" t="s">
        <v>1763</v>
      </c>
      <c r="B17" t="str">
        <f t="shared" si="0"/>
        <v>terawatt-hours (TWh)</v>
      </c>
    </row>
    <row r="18" spans="1:2" x14ac:dyDescent="0.75">
      <c r="A18" s="87" t="s">
        <v>1546</v>
      </c>
      <c r="B18" t="str">
        <f t="shared" si="0"/>
        <v>%</v>
      </c>
    </row>
    <row r="19" spans="1:2" x14ac:dyDescent="0.75">
      <c r="A19" s="87" t="s">
        <v>1547</v>
      </c>
      <c r="B19" t="str">
        <f t="shared" si="0"/>
        <v>metric tons CO2e / megawatt-hour (MWh)</v>
      </c>
    </row>
    <row r="20" spans="1:2" x14ac:dyDescent="0.75">
      <c r="A20" s="87" t="s">
        <v>1888</v>
      </c>
      <c r="B20" t="str">
        <f t="shared" si="0"/>
        <v>kilowatt-hour / 2021 dollar</v>
      </c>
    </row>
    <row r="21" spans="1:2" x14ac:dyDescent="0.75">
      <c r="A21" s="87" t="s">
        <v>355</v>
      </c>
      <c r="B21" t="str">
        <f t="shared" si="0"/>
        <v>gigawatts (GW) / year</v>
      </c>
    </row>
    <row r="22" spans="1:2" x14ac:dyDescent="0.75">
      <c r="A22" s="87" t="s">
        <v>1889</v>
      </c>
      <c r="B22" t="str">
        <f t="shared" si="0"/>
        <v>2021 dollars / megawatt-hour (MWh)</v>
      </c>
    </row>
    <row r="23" spans="1:2" x14ac:dyDescent="0.75">
      <c r="A23" s="87" t="s">
        <v>704</v>
      </c>
      <c r="B23" t="str">
        <f t="shared" si="0"/>
        <v>cubic km / yr</v>
      </c>
    </row>
    <row r="24" spans="1:2" x14ac:dyDescent="0.75">
      <c r="A24" s="87" t="s">
        <v>624</v>
      </c>
      <c r="B24" t="str">
        <f t="shared" si="0"/>
        <v>trillion passenger-miles / year</v>
      </c>
    </row>
    <row r="25" spans="1:2" x14ac:dyDescent="0.75">
      <c r="A25" s="87" t="s">
        <v>625</v>
      </c>
      <c r="B25" t="str">
        <f t="shared" si="0"/>
        <v>trillion freight ton-miles / year</v>
      </c>
    </row>
    <row r="26" spans="1:2" x14ac:dyDescent="0.75">
      <c r="A26" s="87" t="s">
        <v>475</v>
      </c>
      <c r="B26" t="str">
        <f t="shared" si="0"/>
        <v>million vehicles / year</v>
      </c>
    </row>
    <row r="27" spans="1:2" x14ac:dyDescent="0.75">
      <c r="A27" s="87" t="s">
        <v>602</v>
      </c>
      <c r="B27" t="str">
        <f t="shared" si="0"/>
        <v>thousand vehicles / year</v>
      </c>
    </row>
    <row r="28" spans="1:2" x14ac:dyDescent="0.75">
      <c r="A28" s="87" t="s">
        <v>601</v>
      </c>
      <c r="B28" t="str">
        <f t="shared" si="0"/>
        <v>million vehicles</v>
      </c>
    </row>
    <row r="29" spans="1:2" x14ac:dyDescent="0.75">
      <c r="A29" s="87" t="s">
        <v>634</v>
      </c>
      <c r="B29" t="str">
        <f t="shared" si="0"/>
        <v>thousand vehicles</v>
      </c>
    </row>
    <row r="30" spans="1:2" x14ac:dyDescent="0.75">
      <c r="A30" s="87" t="s">
        <v>457</v>
      </c>
      <c r="B30" t="str">
        <f t="shared" si="0"/>
        <v>quads / year</v>
      </c>
    </row>
    <row r="31" spans="1:2" x14ac:dyDescent="0.75">
      <c r="A31" s="87" t="s">
        <v>1890</v>
      </c>
      <c r="B31" t="str">
        <f>A31</f>
        <v>thousand BTU / 2021 dollar</v>
      </c>
    </row>
    <row r="32" spans="1:2" x14ac:dyDescent="0.75">
      <c r="A32" s="87" t="s">
        <v>607</v>
      </c>
      <c r="B32" t="str">
        <f t="shared" si="0"/>
        <v>millions of short tons / year</v>
      </c>
    </row>
    <row r="33" spans="1:2" x14ac:dyDescent="0.75">
      <c r="A33" s="87" t="s">
        <v>608</v>
      </c>
      <c r="B33" t="str">
        <f t="shared" si="0"/>
        <v>trillion cubic feet / year</v>
      </c>
    </row>
    <row r="34" spans="1:2" x14ac:dyDescent="0.75">
      <c r="A34" s="87" t="s">
        <v>1515</v>
      </c>
      <c r="B34" t="str">
        <f t="shared" si="0"/>
        <v>million barrels of oil / year</v>
      </c>
    </row>
    <row r="35" spans="1:2" x14ac:dyDescent="0.75">
      <c r="A35" s="87" t="s">
        <v>880</v>
      </c>
      <c r="B35" t="str">
        <f t="shared" si="0"/>
        <v>million gallons / year</v>
      </c>
    </row>
    <row r="36" spans="1:2" x14ac:dyDescent="0.75">
      <c r="A36" s="87" t="s">
        <v>669</v>
      </c>
      <c r="B36" t="str">
        <f t="shared" si="0"/>
        <v>trillion BTU / year</v>
      </c>
    </row>
    <row r="37" spans="1:2" x14ac:dyDescent="0.75">
      <c r="A37" s="87" t="s">
        <v>1891</v>
      </c>
      <c r="B37" t="str">
        <f t="shared" si="0"/>
        <v>2021 dollars / short ton</v>
      </c>
    </row>
    <row r="38" spans="1:2" x14ac:dyDescent="0.75">
      <c r="A38" s="87" t="s">
        <v>1892</v>
      </c>
      <c r="B38" t="str">
        <f t="shared" si="0"/>
        <v>2021 dollars / thousand cubic feet</v>
      </c>
    </row>
    <row r="39" spans="1:2" x14ac:dyDescent="0.75">
      <c r="A39" s="87" t="s">
        <v>1893</v>
      </c>
      <c r="B39" t="str">
        <f t="shared" si="0"/>
        <v>2021 dollars / gallon</v>
      </c>
    </row>
    <row r="40" spans="1:2" x14ac:dyDescent="0.75">
      <c r="A40" s="87" t="s">
        <v>1894</v>
      </c>
      <c r="B40" t="str">
        <f t="shared" si="0"/>
        <v>2021 dollars / barrel of oil</v>
      </c>
    </row>
    <row r="41" spans="1:2" x14ac:dyDescent="0.75">
      <c r="A41" s="87" t="s">
        <v>1895</v>
      </c>
      <c r="B41" t="str">
        <f t="shared" si="0"/>
        <v>2021 dollars / kg</v>
      </c>
    </row>
    <row r="42" spans="1:2" x14ac:dyDescent="0.75">
      <c r="A42" s="87" t="s">
        <v>1896</v>
      </c>
      <c r="B42" t="str">
        <f t="shared" si="0"/>
        <v>2021 dollars / kilowatt-hour (kWh)</v>
      </c>
    </row>
    <row r="43" spans="1:2" x14ac:dyDescent="0.75">
      <c r="A43" s="87" t="s">
        <v>1889</v>
      </c>
      <c r="B43" t="str">
        <f t="shared" ref="B43" si="1">A43</f>
        <v>2021 dollars / megawatt-hour (MWh)</v>
      </c>
    </row>
    <row r="44" spans="1:2" x14ac:dyDescent="0.75">
      <c r="A44" s="87" t="s">
        <v>1503</v>
      </c>
      <c r="B44" t="str">
        <f t="shared" si="0"/>
        <v>cost of eqpt. to capture 1 metric ton CO2e/yr (2020 dollars)</v>
      </c>
    </row>
    <row r="45" spans="1:2" x14ac:dyDescent="0.75">
      <c r="A45" s="87" t="s">
        <v>1897</v>
      </c>
      <c r="B45" t="str">
        <f t="shared" si="0"/>
        <v>million 2021 dollars / megawatt (MW)</v>
      </c>
    </row>
    <row r="46" spans="1:2" x14ac:dyDescent="0.75">
      <c r="A46" s="87" t="s">
        <v>1898</v>
      </c>
      <c r="B46" t="str">
        <f t="shared" si="0"/>
        <v>cost of eqpt. to produce 1 kg H2/yr (2021 dollars)</v>
      </c>
    </row>
    <row r="48" spans="1:2" x14ac:dyDescent="0.75">
      <c r="A48" s="269" t="s">
        <v>1066</v>
      </c>
      <c r="B48" s="269"/>
    </row>
    <row r="49" spans="1:2" x14ac:dyDescent="0.75">
      <c r="A49" s="85" t="s">
        <v>1063</v>
      </c>
      <c r="B49" s="85" t="s">
        <v>1064</v>
      </c>
    </row>
    <row r="50" spans="1:2" x14ac:dyDescent="0.75">
      <c r="A50" s="51" t="s">
        <v>139</v>
      </c>
      <c r="B50" t="str">
        <f t="shared" ref="B50:B51" si="2">A50</f>
        <v>$/metric ton CO2e</v>
      </c>
    </row>
    <row r="51" spans="1:2" x14ac:dyDescent="0.75">
      <c r="A51" s="51" t="s">
        <v>141</v>
      </c>
      <c r="B51" t="str">
        <f t="shared" si="2"/>
        <v>$/MWh</v>
      </c>
    </row>
    <row r="62" spans="1:2" x14ac:dyDescent="0.7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328125" defaultRowHeight="14.75" x14ac:dyDescent="0.75"/>
  <cols>
    <col min="1" max="1" width="37.40625" style="1" customWidth="1"/>
    <col min="2" max="2" width="27.40625" style="1" customWidth="1"/>
    <col min="3" max="3" width="9" style="1" customWidth="1"/>
    <col min="4" max="4" width="18.40625" style="1" customWidth="1"/>
    <col min="5" max="5" width="18.1328125" style="1" customWidth="1"/>
    <col min="6" max="6" width="34.1328125" style="1" customWidth="1"/>
    <col min="7" max="7" width="95" style="1" customWidth="1"/>
    <col min="8" max="8" width="37.40625" style="1" customWidth="1"/>
    <col min="9" max="10" width="34.40625" style="1" customWidth="1"/>
    <col min="11" max="16384" width="9.1328125" style="1"/>
  </cols>
  <sheetData>
    <row r="1" spans="1:10" s="3" customFormat="1" ht="29.5" x14ac:dyDescent="0.75">
      <c r="A1" s="54" t="s">
        <v>556</v>
      </c>
      <c r="B1" s="55" t="s">
        <v>557</v>
      </c>
      <c r="C1" s="88" t="s">
        <v>1065</v>
      </c>
      <c r="D1" s="55" t="s">
        <v>60</v>
      </c>
      <c r="E1" s="55" t="s">
        <v>62</v>
      </c>
      <c r="F1" s="55" t="s">
        <v>439</v>
      </c>
      <c r="G1" s="55" t="s">
        <v>61</v>
      </c>
      <c r="H1" s="55" t="s">
        <v>566</v>
      </c>
      <c r="I1" s="56" t="s">
        <v>303</v>
      </c>
      <c r="J1" s="44" t="s">
        <v>1773</v>
      </c>
    </row>
    <row r="2" spans="1:10" x14ac:dyDescent="0.75">
      <c r="A2" s="2" t="s">
        <v>571</v>
      </c>
      <c r="B2" s="1" t="s">
        <v>572</v>
      </c>
      <c r="C2" s="43">
        <v>1</v>
      </c>
      <c r="D2" s="1" t="s">
        <v>63</v>
      </c>
      <c r="E2" s="1" t="s">
        <v>64</v>
      </c>
      <c r="F2" s="1" t="str">
        <f>UnitControlCenter!$B$3</f>
        <v>million metric tons / year</v>
      </c>
      <c r="G2" s="1" t="s">
        <v>175</v>
      </c>
      <c r="J2" s="1" t="s">
        <v>1779</v>
      </c>
    </row>
    <row r="3" spans="1:10" x14ac:dyDescent="0.75">
      <c r="A3" s="2" t="s">
        <v>571</v>
      </c>
      <c r="B3" s="1" t="s">
        <v>573</v>
      </c>
      <c r="C3" s="48">
        <v>1</v>
      </c>
      <c r="D3" s="2" t="s">
        <v>63</v>
      </c>
      <c r="E3" s="2" t="s">
        <v>64</v>
      </c>
      <c r="F3" s="1" t="str">
        <f>UnitControlCenter!$B$3</f>
        <v>million metric tons / year</v>
      </c>
      <c r="G3" s="1" t="s">
        <v>555</v>
      </c>
    </row>
    <row r="4" spans="1:10" ht="29.5" x14ac:dyDescent="0.75">
      <c r="A4" s="2" t="s">
        <v>571</v>
      </c>
      <c r="B4" s="1" t="s">
        <v>1682</v>
      </c>
      <c r="C4" s="43">
        <v>1</v>
      </c>
      <c r="D4" s="1" t="s">
        <v>63</v>
      </c>
      <c r="E4" s="1" t="s">
        <v>64</v>
      </c>
      <c r="F4" s="1" t="str">
        <f>UnitControlCenter!B4</f>
        <v>million metric tons</v>
      </c>
      <c r="G4" s="1" t="s">
        <v>1685</v>
      </c>
      <c r="J4" s="1" t="s">
        <v>1780</v>
      </c>
    </row>
    <row r="5" spans="1:10" ht="29.5" x14ac:dyDescent="0.75">
      <c r="A5" s="2" t="s">
        <v>571</v>
      </c>
      <c r="B5" s="1" t="s">
        <v>1683</v>
      </c>
      <c r="C5" s="48">
        <v>1</v>
      </c>
      <c r="D5" s="2" t="s">
        <v>63</v>
      </c>
      <c r="E5" s="2" t="s">
        <v>64</v>
      </c>
      <c r="F5" s="1" t="str">
        <f>UnitControlCenter!B4</f>
        <v>million metric tons</v>
      </c>
      <c r="G5" s="1" t="s">
        <v>1686</v>
      </c>
    </row>
    <row r="6" spans="1:10" ht="73.75" x14ac:dyDescent="0.75">
      <c r="A6" s="2" t="s">
        <v>571</v>
      </c>
      <c r="B6" s="2" t="s">
        <v>574</v>
      </c>
      <c r="C6" s="43">
        <v>1</v>
      </c>
      <c r="D6" s="1" t="s">
        <v>65</v>
      </c>
      <c r="E6" s="1" t="s">
        <v>66</v>
      </c>
      <c r="F6" s="1" t="str">
        <f>UnitControlCenter!$B$3</f>
        <v>million metric tons / year</v>
      </c>
      <c r="G6" s="1" t="s">
        <v>1043</v>
      </c>
      <c r="H6" s="1" t="s">
        <v>1044</v>
      </c>
      <c r="I6" s="1" t="s">
        <v>1045</v>
      </c>
    </row>
    <row r="7" spans="1:10" ht="29.5" x14ac:dyDescent="0.75">
      <c r="A7" s="2" t="s">
        <v>571</v>
      </c>
      <c r="B7" s="2" t="s">
        <v>575</v>
      </c>
      <c r="C7" s="43">
        <v>1</v>
      </c>
      <c r="D7" s="1" t="s">
        <v>65</v>
      </c>
      <c r="E7" s="1" t="s">
        <v>66</v>
      </c>
      <c r="F7" s="1" t="str">
        <f>UnitControlCenter!$B$3</f>
        <v>million metric tons / year</v>
      </c>
      <c r="G7" s="1" t="s">
        <v>1046</v>
      </c>
      <c r="H7" s="1" t="s">
        <v>1047</v>
      </c>
      <c r="I7" s="1" t="s">
        <v>1048</v>
      </c>
    </row>
    <row r="8" spans="1:10" ht="29.5" x14ac:dyDescent="0.75">
      <c r="A8" s="2" t="s">
        <v>571</v>
      </c>
      <c r="B8" s="2" t="s">
        <v>576</v>
      </c>
      <c r="C8" s="43">
        <v>1</v>
      </c>
      <c r="D8" s="1" t="s">
        <v>65</v>
      </c>
      <c r="E8" s="1" t="s">
        <v>66</v>
      </c>
      <c r="F8" s="1" t="str">
        <f>UnitControlCenter!$B$3</f>
        <v>million metric tons / year</v>
      </c>
      <c r="G8" s="1" t="s">
        <v>848</v>
      </c>
      <c r="H8" s="1" t="s">
        <v>849</v>
      </c>
      <c r="I8" s="1" t="s">
        <v>850</v>
      </c>
    </row>
    <row r="9" spans="1:10" x14ac:dyDescent="0.75">
      <c r="A9" s="2" t="s">
        <v>571</v>
      </c>
      <c r="B9" s="2" t="s">
        <v>1116</v>
      </c>
      <c r="C9" s="43">
        <v>0</v>
      </c>
      <c r="D9" s="1" t="s">
        <v>63</v>
      </c>
      <c r="E9" s="1" t="s">
        <v>64</v>
      </c>
      <c r="F9" s="1" t="str">
        <f>UnitControlCenter!$B$5</f>
        <v>g CO2e / 2021 dollar</v>
      </c>
      <c r="G9" s="1" t="s">
        <v>1068</v>
      </c>
    </row>
    <row r="10" spans="1:10" x14ac:dyDescent="0.75">
      <c r="A10" s="2" t="s">
        <v>571</v>
      </c>
      <c r="B10" s="2" t="s">
        <v>132</v>
      </c>
      <c r="C10" s="43">
        <v>1</v>
      </c>
      <c r="D10" s="1" t="s">
        <v>63</v>
      </c>
      <c r="E10" s="1" t="s">
        <v>64</v>
      </c>
      <c r="F10" s="1" t="str">
        <f>UnitControlCenter!$B$3</f>
        <v>million metric tons / year</v>
      </c>
      <c r="G10" s="1" t="s">
        <v>674</v>
      </c>
    </row>
    <row r="11" spans="1:10" x14ac:dyDescent="0.75">
      <c r="A11" s="2" t="s">
        <v>571</v>
      </c>
      <c r="B11" s="2" t="s">
        <v>672</v>
      </c>
      <c r="C11" s="43">
        <v>1</v>
      </c>
      <c r="D11" s="1" t="s">
        <v>63</v>
      </c>
      <c r="E11" s="1" t="s">
        <v>64</v>
      </c>
      <c r="F11" s="1" t="str">
        <f>UnitControlCenter!$B$3</f>
        <v>million metric tons / year</v>
      </c>
      <c r="G11" s="1" t="s">
        <v>675</v>
      </c>
    </row>
    <row r="12" spans="1:10" x14ac:dyDescent="0.75">
      <c r="A12" s="2" t="s">
        <v>571</v>
      </c>
      <c r="B12" s="2" t="s">
        <v>733</v>
      </c>
      <c r="C12" s="43">
        <v>1</v>
      </c>
      <c r="D12" s="1" t="s">
        <v>63</v>
      </c>
      <c r="E12" s="1" t="s">
        <v>64</v>
      </c>
      <c r="F12" s="1" t="str">
        <f>UnitControlCenter!$B$3</f>
        <v>million metric tons / year</v>
      </c>
      <c r="G12" s="1" t="s">
        <v>741</v>
      </c>
    </row>
    <row r="13" spans="1:10" x14ac:dyDescent="0.75">
      <c r="A13" s="2" t="s">
        <v>571</v>
      </c>
      <c r="B13" s="2" t="s">
        <v>93</v>
      </c>
      <c r="C13" s="43">
        <v>1</v>
      </c>
      <c r="D13" s="1" t="s">
        <v>63</v>
      </c>
      <c r="E13" s="1" t="s">
        <v>64</v>
      </c>
      <c r="F13" s="1" t="str">
        <f>UnitControlCenter!$B$3</f>
        <v>million metric tons / year</v>
      </c>
      <c r="G13" s="1" t="s">
        <v>676</v>
      </c>
    </row>
    <row r="14" spans="1:10" x14ac:dyDescent="0.75">
      <c r="A14" s="2" t="s">
        <v>571</v>
      </c>
      <c r="B14" s="2" t="s">
        <v>9</v>
      </c>
      <c r="C14" s="43">
        <v>1</v>
      </c>
      <c r="D14" s="1" t="s">
        <v>63</v>
      </c>
      <c r="E14" s="1" t="s">
        <v>64</v>
      </c>
      <c r="F14" s="1" t="str">
        <f>UnitControlCenter!$B$3</f>
        <v>million metric tons / year</v>
      </c>
      <c r="G14" s="1" t="s">
        <v>695</v>
      </c>
    </row>
    <row r="15" spans="1:10" x14ac:dyDescent="0.75">
      <c r="A15" s="2" t="s">
        <v>571</v>
      </c>
      <c r="B15" s="2" t="s">
        <v>673</v>
      </c>
      <c r="C15" s="43">
        <v>1</v>
      </c>
      <c r="D15" s="1" t="s">
        <v>63</v>
      </c>
      <c r="E15" s="1" t="s">
        <v>64</v>
      </c>
      <c r="F15" s="1" t="str">
        <f>UnitControlCenter!$B$3</f>
        <v>million metric tons / year</v>
      </c>
      <c r="G15" s="1" t="s">
        <v>677</v>
      </c>
    </row>
    <row r="16" spans="1:10" x14ac:dyDescent="0.75">
      <c r="A16" s="2" t="s">
        <v>571</v>
      </c>
      <c r="B16" s="2" t="s">
        <v>4</v>
      </c>
      <c r="C16" s="43">
        <v>1</v>
      </c>
      <c r="D16" s="1" t="s">
        <v>63</v>
      </c>
      <c r="E16" s="1" t="s">
        <v>64</v>
      </c>
      <c r="F16" s="1" t="str">
        <f>UnitControlCenter!$B$3</f>
        <v>million metric tons / year</v>
      </c>
      <c r="G16" s="1" t="s">
        <v>678</v>
      </c>
    </row>
    <row r="17" spans="1:10" ht="15.5" thickBot="1" x14ac:dyDescent="0.9">
      <c r="A17" s="82" t="s">
        <v>571</v>
      </c>
      <c r="B17" s="82" t="s">
        <v>682</v>
      </c>
      <c r="C17" s="89">
        <v>1</v>
      </c>
      <c r="D17" s="83" t="s">
        <v>63</v>
      </c>
      <c r="E17" s="83" t="s">
        <v>64</v>
      </c>
      <c r="F17" s="83" t="str">
        <f>UnitControlCenter!$B$3</f>
        <v>million metric tons / year</v>
      </c>
      <c r="G17" s="83" t="s">
        <v>679</v>
      </c>
      <c r="H17" s="83"/>
      <c r="I17" s="83"/>
      <c r="J17" s="83"/>
    </row>
    <row r="18" spans="1:10" ht="103.25" x14ac:dyDescent="0.75">
      <c r="A18" s="2" t="s">
        <v>577</v>
      </c>
      <c r="B18" s="2" t="s">
        <v>479</v>
      </c>
      <c r="C18" s="43">
        <v>1</v>
      </c>
      <c r="D18" s="1" t="s">
        <v>65</v>
      </c>
      <c r="E18" s="1" t="s">
        <v>66</v>
      </c>
      <c r="F18" s="1" t="str">
        <f>UnitControlCenter!$B$3</f>
        <v>million metric tons / year</v>
      </c>
      <c r="G18" s="1" t="s">
        <v>1520</v>
      </c>
      <c r="H18" s="1" t="s">
        <v>1044</v>
      </c>
      <c r="I18" s="1" t="s">
        <v>1045</v>
      </c>
    </row>
    <row r="19" spans="1:10" ht="103.25" x14ac:dyDescent="0.75">
      <c r="A19" s="2" t="s">
        <v>577</v>
      </c>
      <c r="B19" s="2" t="s">
        <v>487</v>
      </c>
      <c r="C19" s="43">
        <v>1</v>
      </c>
      <c r="D19" s="1" t="s">
        <v>65</v>
      </c>
      <c r="E19" s="1" t="s">
        <v>66</v>
      </c>
      <c r="F19" s="1" t="str">
        <f>UnitControlCenter!$B$3</f>
        <v>million metric tons / year</v>
      </c>
      <c r="G19" s="1" t="s">
        <v>1532</v>
      </c>
      <c r="H19" s="1" t="s">
        <v>1044</v>
      </c>
      <c r="I19" s="1" t="s">
        <v>1521</v>
      </c>
    </row>
    <row r="20" spans="1:10" ht="103.25" x14ac:dyDescent="0.75">
      <c r="A20" s="2" t="s">
        <v>577</v>
      </c>
      <c r="B20" s="2" t="s">
        <v>488</v>
      </c>
      <c r="C20" s="43">
        <v>1</v>
      </c>
      <c r="D20" s="1" t="s">
        <v>65</v>
      </c>
      <c r="E20" s="1" t="s">
        <v>66</v>
      </c>
      <c r="F20" s="1" t="str">
        <f>UnitControlCenter!$B$3</f>
        <v>million metric tons / year</v>
      </c>
      <c r="G20" s="1" t="s">
        <v>1533</v>
      </c>
      <c r="H20" s="1" t="s">
        <v>1044</v>
      </c>
      <c r="I20" s="1" t="s">
        <v>1522</v>
      </c>
    </row>
    <row r="21" spans="1:10" ht="103.25" x14ac:dyDescent="0.75">
      <c r="A21" s="2" t="s">
        <v>577</v>
      </c>
      <c r="B21" s="2" t="s">
        <v>564</v>
      </c>
      <c r="C21" s="43">
        <v>1</v>
      </c>
      <c r="D21" s="1" t="s">
        <v>65</v>
      </c>
      <c r="E21" s="1" t="s">
        <v>66</v>
      </c>
      <c r="F21" s="1" t="str">
        <f>UnitControlCenter!$B$3</f>
        <v>million metric tons / year</v>
      </c>
      <c r="G21" s="1" t="s">
        <v>1534</v>
      </c>
      <c r="H21" s="1" t="s">
        <v>1044</v>
      </c>
      <c r="I21" s="1" t="s">
        <v>1523</v>
      </c>
    </row>
    <row r="22" spans="1:10" ht="103.25" x14ac:dyDescent="0.75">
      <c r="A22" s="2" t="s">
        <v>577</v>
      </c>
      <c r="B22" s="2" t="s">
        <v>563</v>
      </c>
      <c r="C22" s="43">
        <v>1</v>
      </c>
      <c r="D22" s="1" t="s">
        <v>65</v>
      </c>
      <c r="E22" s="1" t="s">
        <v>66</v>
      </c>
      <c r="F22" s="1" t="str">
        <f>UnitControlCenter!$B$6</f>
        <v>thousand metric tons / year</v>
      </c>
      <c r="G22" s="1" t="s">
        <v>1535</v>
      </c>
      <c r="H22" s="1" t="s">
        <v>1044</v>
      </c>
      <c r="I22" s="1" t="s">
        <v>1524</v>
      </c>
    </row>
    <row r="23" spans="1:10" ht="103.25" x14ac:dyDescent="0.75">
      <c r="A23" s="2" t="s">
        <v>577</v>
      </c>
      <c r="B23" s="2" t="s">
        <v>482</v>
      </c>
      <c r="C23" s="43">
        <v>1</v>
      </c>
      <c r="D23" s="1" t="s">
        <v>65</v>
      </c>
      <c r="E23" s="1" t="s">
        <v>66</v>
      </c>
      <c r="F23" s="1" t="str">
        <f>UnitControlCenter!$B$6</f>
        <v>thousand metric tons / year</v>
      </c>
      <c r="G23" s="1" t="s">
        <v>1536</v>
      </c>
      <c r="H23" s="1" t="s">
        <v>1044</v>
      </c>
      <c r="I23" s="1" t="s">
        <v>1525</v>
      </c>
    </row>
    <row r="24" spans="1:10" ht="88.5" x14ac:dyDescent="0.75">
      <c r="A24" s="2" t="s">
        <v>577</v>
      </c>
      <c r="B24" s="2" t="s">
        <v>485</v>
      </c>
      <c r="C24" s="43">
        <v>1</v>
      </c>
      <c r="D24" s="1" t="s">
        <v>65</v>
      </c>
      <c r="E24" s="1" t="s">
        <v>66</v>
      </c>
      <c r="F24" s="1" t="str">
        <f>UnitControlCenter!$B$6</f>
        <v>thousand metric tons / year</v>
      </c>
      <c r="G24" s="1" t="s">
        <v>1537</v>
      </c>
      <c r="H24" s="1" t="s">
        <v>1044</v>
      </c>
      <c r="I24" s="1" t="s">
        <v>1526</v>
      </c>
    </row>
    <row r="25" spans="1:10" ht="103.25" x14ac:dyDescent="0.75">
      <c r="A25" s="2" t="s">
        <v>577</v>
      </c>
      <c r="B25" s="2" t="s">
        <v>486</v>
      </c>
      <c r="C25" s="43">
        <v>1</v>
      </c>
      <c r="D25" s="1" t="s">
        <v>65</v>
      </c>
      <c r="E25" s="1" t="s">
        <v>66</v>
      </c>
      <c r="F25" s="1" t="str">
        <f>UnitControlCenter!$B$6</f>
        <v>thousand metric tons / year</v>
      </c>
      <c r="G25" s="1" t="s">
        <v>1538</v>
      </c>
      <c r="H25" s="1" t="s">
        <v>1044</v>
      </c>
      <c r="I25" s="1" t="s">
        <v>1527</v>
      </c>
    </row>
    <row r="26" spans="1:10" ht="103.25" x14ac:dyDescent="0.75">
      <c r="A26" s="2" t="s">
        <v>577</v>
      </c>
      <c r="B26" s="2" t="s">
        <v>481</v>
      </c>
      <c r="C26" s="43">
        <v>1</v>
      </c>
      <c r="D26" s="1" t="s">
        <v>65</v>
      </c>
      <c r="E26" s="1" t="s">
        <v>66</v>
      </c>
      <c r="F26" s="1" t="str">
        <f>UnitControlCenter!$B$3</f>
        <v>million metric tons / year</v>
      </c>
      <c r="G26" s="1" t="s">
        <v>1539</v>
      </c>
      <c r="H26" s="1" t="s">
        <v>1044</v>
      </c>
      <c r="I26" s="1" t="s">
        <v>1528</v>
      </c>
    </row>
    <row r="27" spans="1:10" ht="103.25" x14ac:dyDescent="0.75">
      <c r="A27" s="2" t="s">
        <v>577</v>
      </c>
      <c r="B27" s="2" t="s">
        <v>480</v>
      </c>
      <c r="C27" s="43">
        <v>1</v>
      </c>
      <c r="D27" s="1" t="s">
        <v>65</v>
      </c>
      <c r="E27" s="1" t="s">
        <v>66</v>
      </c>
      <c r="F27" s="1" t="str">
        <f>UnitControlCenter!$B$6</f>
        <v>thousand metric tons / year</v>
      </c>
      <c r="G27" s="1" t="s">
        <v>1540</v>
      </c>
      <c r="H27" s="1" t="s">
        <v>1044</v>
      </c>
      <c r="I27" s="1" t="s">
        <v>1529</v>
      </c>
    </row>
    <row r="28" spans="1:10" ht="103.25" x14ac:dyDescent="0.75">
      <c r="A28" s="2" t="s">
        <v>577</v>
      </c>
      <c r="B28" s="2" t="s">
        <v>484</v>
      </c>
      <c r="C28" s="43">
        <v>1</v>
      </c>
      <c r="D28" s="1" t="s">
        <v>65</v>
      </c>
      <c r="E28" s="1" t="s">
        <v>66</v>
      </c>
      <c r="F28" s="1" t="str">
        <f>UnitControlCenter!$B$3</f>
        <v>million metric tons / year</v>
      </c>
      <c r="G28" s="1" t="s">
        <v>1541</v>
      </c>
      <c r="H28" s="1" t="s">
        <v>1044</v>
      </c>
      <c r="I28" s="1" t="s">
        <v>1530</v>
      </c>
    </row>
    <row r="29" spans="1:10" ht="104" thickBot="1" x14ac:dyDescent="0.9">
      <c r="A29" s="82" t="s">
        <v>577</v>
      </c>
      <c r="B29" s="82" t="s">
        <v>476</v>
      </c>
      <c r="C29" s="89">
        <v>1</v>
      </c>
      <c r="D29" s="1" t="s">
        <v>65</v>
      </c>
      <c r="E29" s="1" t="s">
        <v>66</v>
      </c>
      <c r="F29" s="83" t="str">
        <f>UnitControlCenter!$B$3</f>
        <v>million metric tons / year</v>
      </c>
      <c r="G29" s="1" t="s">
        <v>1542</v>
      </c>
      <c r="H29" s="1" t="s">
        <v>1044</v>
      </c>
      <c r="I29" s="1" t="s">
        <v>1531</v>
      </c>
    </row>
    <row r="30" spans="1:10" ht="73.75" x14ac:dyDescent="0.75">
      <c r="A30" s="2" t="s">
        <v>578</v>
      </c>
      <c r="B30" s="2" t="s">
        <v>574</v>
      </c>
      <c r="C30" s="43">
        <v>1</v>
      </c>
      <c r="D30" s="1" t="s">
        <v>65</v>
      </c>
      <c r="E30" s="1" t="s">
        <v>66</v>
      </c>
      <c r="F30" s="1" t="str">
        <f>UnitControlCenter!$B$3</f>
        <v>million metric tons / year</v>
      </c>
      <c r="G30" s="1" t="s">
        <v>1128</v>
      </c>
      <c r="H30" s="1" t="s">
        <v>1129</v>
      </c>
      <c r="I30" s="1" t="s">
        <v>1130</v>
      </c>
    </row>
    <row r="31" spans="1:10" ht="88.5" x14ac:dyDescent="0.75">
      <c r="A31" s="2" t="s">
        <v>578</v>
      </c>
      <c r="B31" s="2" t="s">
        <v>742</v>
      </c>
      <c r="C31" s="43">
        <v>1</v>
      </c>
      <c r="D31" s="1" t="s">
        <v>65</v>
      </c>
      <c r="E31" s="1" t="s">
        <v>66</v>
      </c>
      <c r="F31" s="1" t="str">
        <f>UnitControlCenter!$B$3</f>
        <v>million metric tons / year</v>
      </c>
      <c r="G31" s="1" t="s">
        <v>1131</v>
      </c>
      <c r="H31" s="1" t="s">
        <v>1132</v>
      </c>
      <c r="I31" s="1" t="s">
        <v>1133</v>
      </c>
    </row>
    <row r="32" spans="1:10" ht="59" x14ac:dyDescent="0.75">
      <c r="A32" s="2" t="s">
        <v>578</v>
      </c>
      <c r="B32" s="2" t="s">
        <v>579</v>
      </c>
      <c r="C32" s="43">
        <v>1</v>
      </c>
      <c r="D32" s="1" t="s">
        <v>65</v>
      </c>
      <c r="E32" s="1" t="s">
        <v>66</v>
      </c>
      <c r="F32" s="1" t="str">
        <f>UnitControlCenter!$B$3</f>
        <v>million metric tons / year</v>
      </c>
      <c r="G32" s="1" t="s">
        <v>1134</v>
      </c>
      <c r="H32" s="1" t="s">
        <v>1135</v>
      </c>
      <c r="I32" s="1" t="s">
        <v>1136</v>
      </c>
    </row>
    <row r="33" spans="1:10" ht="15.5" thickBot="1" x14ac:dyDescent="0.9">
      <c r="A33" s="82" t="s">
        <v>578</v>
      </c>
      <c r="B33" s="82" t="s">
        <v>1116</v>
      </c>
      <c r="C33" s="89">
        <v>0</v>
      </c>
      <c r="D33" s="83" t="s">
        <v>63</v>
      </c>
      <c r="E33" s="83" t="s">
        <v>64</v>
      </c>
      <c r="F33" s="83" t="str">
        <f>UnitControlCenter!$B$7</f>
        <v>g CO2 / 2021 dollar</v>
      </c>
      <c r="G33" s="83" t="s">
        <v>1067</v>
      </c>
      <c r="H33" s="83"/>
      <c r="I33" s="83"/>
      <c r="J33" s="83"/>
    </row>
    <row r="34" spans="1:10" ht="88.5" x14ac:dyDescent="0.75">
      <c r="A34" s="2" t="s">
        <v>974</v>
      </c>
      <c r="B34" s="2" t="s">
        <v>813</v>
      </c>
      <c r="C34" s="43">
        <v>1</v>
      </c>
      <c r="D34" s="1" t="s">
        <v>63</v>
      </c>
      <c r="E34" s="1" t="s">
        <v>1222</v>
      </c>
      <c r="F34" s="1" t="str">
        <f>UnitControlCenter!$B$3</f>
        <v>million metric tons / year</v>
      </c>
      <c r="G34" s="1" t="s">
        <v>1265</v>
      </c>
    </row>
    <row r="35" spans="1:10" x14ac:dyDescent="0.75">
      <c r="A35" s="2" t="s">
        <v>974</v>
      </c>
      <c r="B35" s="2" t="s">
        <v>132</v>
      </c>
      <c r="C35" s="43">
        <v>1</v>
      </c>
      <c r="D35" s="1" t="s">
        <v>63</v>
      </c>
      <c r="E35" s="1" t="s">
        <v>1222</v>
      </c>
      <c r="F35" s="1" t="str">
        <f>UnitControlCenter!$B$3</f>
        <v>million metric tons / year</v>
      </c>
      <c r="G35" s="1" t="s">
        <v>674</v>
      </c>
    </row>
    <row r="36" spans="1:10" x14ac:dyDescent="0.75">
      <c r="A36" s="2" t="s">
        <v>974</v>
      </c>
      <c r="B36" s="2" t="s">
        <v>672</v>
      </c>
      <c r="C36" s="43">
        <v>1</v>
      </c>
      <c r="D36" s="1" t="s">
        <v>63</v>
      </c>
      <c r="E36" s="1" t="s">
        <v>1222</v>
      </c>
      <c r="F36" s="1" t="str">
        <f>UnitControlCenter!$B$3</f>
        <v>million metric tons / year</v>
      </c>
      <c r="G36" s="1" t="s">
        <v>675</v>
      </c>
    </row>
    <row r="37" spans="1:10" x14ac:dyDescent="0.75">
      <c r="A37" s="2" t="s">
        <v>974</v>
      </c>
      <c r="B37" s="2" t="s">
        <v>733</v>
      </c>
      <c r="C37" s="43">
        <v>1</v>
      </c>
      <c r="D37" s="1" t="s">
        <v>63</v>
      </c>
      <c r="E37" s="1" t="s">
        <v>1222</v>
      </c>
      <c r="F37" s="1" t="str">
        <f>UnitControlCenter!$B$3</f>
        <v>million metric tons / year</v>
      </c>
      <c r="G37" s="1" t="s">
        <v>741</v>
      </c>
    </row>
    <row r="38" spans="1:10" x14ac:dyDescent="0.75">
      <c r="A38" s="2" t="s">
        <v>974</v>
      </c>
      <c r="B38" s="2" t="s">
        <v>93</v>
      </c>
      <c r="C38" s="43">
        <v>1</v>
      </c>
      <c r="D38" s="1" t="s">
        <v>63</v>
      </c>
      <c r="E38" s="1" t="s">
        <v>1222</v>
      </c>
      <c r="F38" s="1" t="str">
        <f>UnitControlCenter!$B$3</f>
        <v>million metric tons / year</v>
      </c>
      <c r="G38" s="1" t="s">
        <v>676</v>
      </c>
    </row>
    <row r="39" spans="1:10" ht="29.5" x14ac:dyDescent="0.75">
      <c r="A39" s="2" t="s">
        <v>974</v>
      </c>
      <c r="B39" s="2" t="s">
        <v>9</v>
      </c>
      <c r="C39" s="43">
        <v>1</v>
      </c>
      <c r="D39" s="1" t="s">
        <v>63</v>
      </c>
      <c r="E39" s="1" t="s">
        <v>1222</v>
      </c>
      <c r="F39" s="1" t="str">
        <f>UnitControlCenter!$B$3</f>
        <v>million metric tons / year</v>
      </c>
      <c r="G39" s="1" t="s">
        <v>1266</v>
      </c>
    </row>
    <row r="40" spans="1:10" ht="15.5" thickBot="1" x14ac:dyDescent="0.9">
      <c r="A40" s="82" t="s">
        <v>974</v>
      </c>
      <c r="B40" s="82" t="s">
        <v>4</v>
      </c>
      <c r="C40" s="89">
        <v>1</v>
      </c>
      <c r="D40" s="83" t="s">
        <v>63</v>
      </c>
      <c r="E40" s="83" t="s">
        <v>1222</v>
      </c>
      <c r="F40" s="83" t="str">
        <f>UnitControlCenter!$B$3</f>
        <v>million metric tons / year</v>
      </c>
      <c r="G40" s="83" t="s">
        <v>678</v>
      </c>
      <c r="H40" s="83"/>
      <c r="I40" s="83"/>
      <c r="J40" s="83"/>
    </row>
    <row r="41" spans="1:10" ht="44.25" x14ac:dyDescent="0.75">
      <c r="A41" s="2" t="s">
        <v>356</v>
      </c>
      <c r="B41" s="2" t="s">
        <v>1188</v>
      </c>
      <c r="C41" s="43">
        <v>1</v>
      </c>
      <c r="D41" s="1" t="s">
        <v>65</v>
      </c>
      <c r="E41" s="1" t="s">
        <v>438</v>
      </c>
      <c r="F41" s="1" t="str">
        <f>UnitControlCenter!$B$8</f>
        <v>2021 dollars / metric ton CO2e abated, Annual average abatement (million metric tons CO2e)</v>
      </c>
      <c r="G41" s="1" t="s">
        <v>1267</v>
      </c>
    </row>
    <row r="42" spans="1:10" ht="45" thickBot="1" x14ac:dyDescent="0.9">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4.25" x14ac:dyDescent="0.75">
      <c r="A43" s="2" t="s">
        <v>580</v>
      </c>
      <c r="B43" s="2" t="s">
        <v>1193</v>
      </c>
      <c r="C43" s="43">
        <v>1</v>
      </c>
      <c r="D43" s="1" t="s">
        <v>65</v>
      </c>
      <c r="E43" s="1" t="s">
        <v>64</v>
      </c>
      <c r="F43" s="1" t="str">
        <f>UnitControlCenter!$B$9</f>
        <v>billion 2021 dollars / year</v>
      </c>
      <c r="G43" s="1" t="s">
        <v>1190</v>
      </c>
      <c r="H43" s="1" t="s">
        <v>658</v>
      </c>
      <c r="I43" s="1" t="s">
        <v>642</v>
      </c>
    </row>
    <row r="44" spans="1:10" x14ac:dyDescent="0.75">
      <c r="A44" s="2" t="s">
        <v>580</v>
      </c>
      <c r="B44" s="81" t="s">
        <v>994</v>
      </c>
      <c r="C44" s="43">
        <v>1</v>
      </c>
      <c r="D44" s="1" t="s">
        <v>63</v>
      </c>
      <c r="E44" s="1" t="s">
        <v>64</v>
      </c>
      <c r="F44" s="1" t="str">
        <f>UnitControlCenter!$B$9</f>
        <v>billion 2021 dollars / year</v>
      </c>
      <c r="G44" s="1" t="s">
        <v>988</v>
      </c>
    </row>
    <row r="45" spans="1:10" ht="59" x14ac:dyDescent="0.75">
      <c r="A45" s="2" t="s">
        <v>580</v>
      </c>
      <c r="B45" s="2" t="s">
        <v>1179</v>
      </c>
      <c r="C45" s="43">
        <v>1</v>
      </c>
      <c r="D45" s="1" t="s">
        <v>65</v>
      </c>
      <c r="E45" s="1" t="s">
        <v>66</v>
      </c>
      <c r="F45" s="1" t="str">
        <f>UnitControlCenter!$B$9</f>
        <v>billion 2021 dollars / year</v>
      </c>
      <c r="G45" s="1" t="s">
        <v>1180</v>
      </c>
      <c r="H45" s="1" t="s">
        <v>1181</v>
      </c>
      <c r="I45" s="1" t="s">
        <v>1182</v>
      </c>
    </row>
    <row r="46" spans="1:10" ht="29.5" x14ac:dyDescent="0.75">
      <c r="A46" s="2" t="s">
        <v>580</v>
      </c>
      <c r="B46" s="81" t="s">
        <v>1183</v>
      </c>
      <c r="C46" s="43">
        <v>1</v>
      </c>
      <c r="D46" s="1" t="s">
        <v>63</v>
      </c>
      <c r="E46" s="1" t="s">
        <v>64</v>
      </c>
      <c r="F46" s="1" t="str">
        <f>UnitControlCenter!$B$10</f>
        <v>billion 2021 dollars</v>
      </c>
      <c r="G46" s="1" t="s">
        <v>1184</v>
      </c>
    </row>
    <row r="47" spans="1:10" ht="29.5" x14ac:dyDescent="0.75">
      <c r="A47" s="2" t="s">
        <v>580</v>
      </c>
      <c r="B47" s="81" t="s">
        <v>1185</v>
      </c>
      <c r="C47" s="43">
        <v>1</v>
      </c>
      <c r="D47" s="1" t="s">
        <v>63</v>
      </c>
      <c r="E47" s="1" t="s">
        <v>64</v>
      </c>
      <c r="F47" s="1" t="str">
        <f>UnitControlCenter!$B$9</f>
        <v>billion 2021 dollars / year</v>
      </c>
      <c r="G47" s="1" t="s">
        <v>1186</v>
      </c>
    </row>
    <row r="48" spans="1:10" ht="118.75" thickBot="1" x14ac:dyDescent="0.9">
      <c r="A48" s="82" t="s">
        <v>580</v>
      </c>
      <c r="B48" s="84" t="s">
        <v>1260</v>
      </c>
      <c r="C48" s="89">
        <v>1</v>
      </c>
      <c r="D48" s="83" t="s">
        <v>65</v>
      </c>
      <c r="E48" s="83" t="s">
        <v>64</v>
      </c>
      <c r="F48" s="83" t="str">
        <f>UnitControlCenter!$B$9</f>
        <v>billion 2021 dollars / year</v>
      </c>
      <c r="G48" s="83" t="s">
        <v>1264</v>
      </c>
      <c r="H48" s="83" t="s">
        <v>1261</v>
      </c>
      <c r="I48" s="83" t="s">
        <v>1263</v>
      </c>
      <c r="J48" s="83"/>
    </row>
    <row r="49" spans="1:10" ht="29.5" x14ac:dyDescent="0.75">
      <c r="A49" s="2" t="s">
        <v>1103</v>
      </c>
      <c r="B49" s="81" t="s">
        <v>1120</v>
      </c>
      <c r="C49" s="43">
        <v>1</v>
      </c>
      <c r="D49" s="1" t="s">
        <v>65</v>
      </c>
      <c r="E49" s="1" t="s">
        <v>64</v>
      </c>
      <c r="F49" s="1" t="str">
        <f>UnitControlCenter!$B$11</f>
        <v>jobs</v>
      </c>
      <c r="G49" s="1" t="s">
        <v>1111</v>
      </c>
      <c r="H49" s="1" t="s">
        <v>1110</v>
      </c>
      <c r="I49" s="1" t="s">
        <v>643</v>
      </c>
    </row>
    <row r="50" spans="1:10" ht="29.5" x14ac:dyDescent="0.75">
      <c r="A50" s="2" t="s">
        <v>1103</v>
      </c>
      <c r="B50" s="81" t="s">
        <v>1483</v>
      </c>
      <c r="C50" s="43">
        <v>0</v>
      </c>
      <c r="D50" s="1" t="s">
        <v>65</v>
      </c>
      <c r="E50" s="1" t="s">
        <v>66</v>
      </c>
      <c r="F50" s="1" t="str">
        <f>UnitControlCenter!$B$11</f>
        <v>jobs</v>
      </c>
      <c r="G50" s="1" t="s">
        <v>1391</v>
      </c>
      <c r="H50" s="1" t="s">
        <v>1392</v>
      </c>
      <c r="I50" s="1" t="s">
        <v>1393</v>
      </c>
    </row>
    <row r="51" spans="1:10" ht="29.5" x14ac:dyDescent="0.75">
      <c r="A51" s="2" t="s">
        <v>1103</v>
      </c>
      <c r="B51" s="81" t="s">
        <v>1484</v>
      </c>
      <c r="C51" s="43">
        <v>0</v>
      </c>
      <c r="D51" s="1" t="s">
        <v>65</v>
      </c>
      <c r="E51" s="1" t="s">
        <v>64</v>
      </c>
      <c r="F51" s="1" t="str">
        <f>UnitControlCenter!$B$13</f>
        <v>% change</v>
      </c>
      <c r="G51" s="1" t="s">
        <v>1410</v>
      </c>
      <c r="H51" s="1" t="s">
        <v>1392</v>
      </c>
      <c r="I51" s="1" t="s">
        <v>1393</v>
      </c>
    </row>
    <row r="52" spans="1:10" ht="44.25" x14ac:dyDescent="0.75">
      <c r="A52" s="2" t="s">
        <v>1103</v>
      </c>
      <c r="B52" s="81" t="s">
        <v>1375</v>
      </c>
      <c r="C52" s="43">
        <v>0</v>
      </c>
      <c r="D52" s="1" t="s">
        <v>65</v>
      </c>
      <c r="E52" s="1" t="s">
        <v>66</v>
      </c>
      <c r="F52" s="1" t="str">
        <f>UnitControlCenter!$B$11</f>
        <v>jobs</v>
      </c>
      <c r="G52" s="1" t="s">
        <v>1414</v>
      </c>
      <c r="H52" s="1" t="s">
        <v>1394</v>
      </c>
      <c r="I52" s="20" t="s">
        <v>1395</v>
      </c>
      <c r="J52" s="20"/>
    </row>
    <row r="53" spans="1:10" ht="44.25" x14ac:dyDescent="0.75">
      <c r="A53" s="2" t="s">
        <v>1103</v>
      </c>
      <c r="B53" s="81" t="s">
        <v>1407</v>
      </c>
      <c r="C53" s="43">
        <v>0</v>
      </c>
      <c r="D53" s="1" t="s">
        <v>65</v>
      </c>
      <c r="E53" s="1" t="s">
        <v>64</v>
      </c>
      <c r="F53" s="1" t="str">
        <f>UnitControlCenter!$B$13</f>
        <v>% change</v>
      </c>
      <c r="G53" s="1" t="s">
        <v>1413</v>
      </c>
      <c r="H53" s="1" t="s">
        <v>1394</v>
      </c>
      <c r="I53" s="20" t="s">
        <v>1395</v>
      </c>
      <c r="J53" s="20"/>
    </row>
    <row r="54" spans="1:10" ht="29.5" x14ac:dyDescent="0.75">
      <c r="A54" s="2" t="s">
        <v>1103</v>
      </c>
      <c r="B54" s="81" t="s">
        <v>1380</v>
      </c>
      <c r="C54" s="43">
        <v>0</v>
      </c>
      <c r="D54" s="1" t="s">
        <v>65</v>
      </c>
      <c r="E54" s="1" t="s">
        <v>66</v>
      </c>
      <c r="F54" s="1" t="str">
        <f>UnitControlCenter!$B$11</f>
        <v>jobs</v>
      </c>
      <c r="G54" s="1" t="s">
        <v>1396</v>
      </c>
      <c r="H54" s="1" t="s">
        <v>1397</v>
      </c>
      <c r="I54" s="1" t="s">
        <v>1398</v>
      </c>
    </row>
    <row r="55" spans="1:10" ht="29.5" x14ac:dyDescent="0.75">
      <c r="A55" s="2" t="s">
        <v>1103</v>
      </c>
      <c r="B55" s="81" t="s">
        <v>1408</v>
      </c>
      <c r="C55" s="43">
        <v>0</v>
      </c>
      <c r="D55" s="1" t="s">
        <v>65</v>
      </c>
      <c r="E55" s="1" t="s">
        <v>64</v>
      </c>
      <c r="F55" s="1" t="str">
        <f>UnitControlCenter!$B$13</f>
        <v>% change</v>
      </c>
      <c r="G55" s="1" t="s">
        <v>1411</v>
      </c>
      <c r="H55" s="1" t="s">
        <v>1397</v>
      </c>
      <c r="I55" s="1" t="s">
        <v>1398</v>
      </c>
    </row>
    <row r="56" spans="1:10" ht="73.75" x14ac:dyDescent="0.75">
      <c r="A56" s="2" t="s">
        <v>1103</v>
      </c>
      <c r="B56" s="81" t="s">
        <v>1383</v>
      </c>
      <c r="C56" s="43">
        <v>0</v>
      </c>
      <c r="D56" s="1" t="s">
        <v>65</v>
      </c>
      <c r="E56" s="1" t="s">
        <v>66</v>
      </c>
      <c r="F56" s="1" t="str">
        <f>UnitControlCenter!$B$11</f>
        <v>jobs</v>
      </c>
      <c r="G56" s="1" t="s">
        <v>1399</v>
      </c>
      <c r="H56" s="1" t="s">
        <v>1400</v>
      </c>
      <c r="I56" s="1" t="s">
        <v>1401</v>
      </c>
    </row>
    <row r="57" spans="1:10" ht="73.75" x14ac:dyDescent="0.75">
      <c r="A57" s="2" t="s">
        <v>1103</v>
      </c>
      <c r="B57" s="81" t="s">
        <v>1409</v>
      </c>
      <c r="C57" s="43">
        <v>0</v>
      </c>
      <c r="D57" s="1" t="s">
        <v>65</v>
      </c>
      <c r="E57" s="1" t="s">
        <v>64</v>
      </c>
      <c r="F57" s="1" t="str">
        <f>UnitControlCenter!$B$13</f>
        <v>% change</v>
      </c>
      <c r="G57" s="1" t="s">
        <v>1412</v>
      </c>
      <c r="H57" s="1" t="s">
        <v>1400</v>
      </c>
      <c r="I57" s="1" t="s">
        <v>1401</v>
      </c>
    </row>
    <row r="58" spans="1:10" ht="29.5" x14ac:dyDescent="0.75">
      <c r="A58" s="2" t="s">
        <v>1103</v>
      </c>
      <c r="B58" s="81" t="s">
        <v>1467</v>
      </c>
      <c r="C58" s="43">
        <v>1</v>
      </c>
      <c r="D58" s="1" t="s">
        <v>65</v>
      </c>
      <c r="E58" s="1" t="s">
        <v>66</v>
      </c>
      <c r="F58" s="1" t="str">
        <f>UnitControlCenter!$B$11</f>
        <v>jobs</v>
      </c>
      <c r="G58" s="1" t="s">
        <v>1468</v>
      </c>
      <c r="H58" s="1" t="s">
        <v>1469</v>
      </c>
      <c r="I58" s="1" t="s">
        <v>1470</v>
      </c>
    </row>
    <row r="59" spans="1:10" ht="29.5" x14ac:dyDescent="0.75">
      <c r="A59" s="2" t="s">
        <v>1103</v>
      </c>
      <c r="B59" s="81" t="s">
        <v>1471</v>
      </c>
      <c r="C59" s="43">
        <v>1</v>
      </c>
      <c r="D59" s="1" t="s">
        <v>65</v>
      </c>
      <c r="E59" s="1" t="s">
        <v>64</v>
      </c>
      <c r="F59" s="1" t="str">
        <f>UnitControlCenter!$B$13</f>
        <v>% change</v>
      </c>
      <c r="G59" s="1" t="s">
        <v>1472</v>
      </c>
      <c r="H59" s="1" t="s">
        <v>1469</v>
      </c>
      <c r="I59" s="1" t="s">
        <v>1470</v>
      </c>
    </row>
    <row r="60" spans="1:10" ht="29.5" x14ac:dyDescent="0.75">
      <c r="A60" s="2" t="s">
        <v>1103</v>
      </c>
      <c r="B60" s="81" t="s">
        <v>1164</v>
      </c>
      <c r="C60" s="43">
        <v>1</v>
      </c>
      <c r="D60" s="1" t="s">
        <v>65</v>
      </c>
      <c r="E60" s="1" t="s">
        <v>64</v>
      </c>
      <c r="F60" s="1" t="str">
        <f>UnitControlCenter!$B$11</f>
        <v>jobs</v>
      </c>
      <c r="G60" s="1" t="s">
        <v>1168</v>
      </c>
      <c r="H60" s="1" t="s">
        <v>1167</v>
      </c>
      <c r="I60" s="1" t="s">
        <v>1178</v>
      </c>
    </row>
    <row r="61" spans="1:10" ht="44.25" x14ac:dyDescent="0.75">
      <c r="A61" s="2" t="s">
        <v>1103</v>
      </c>
      <c r="B61" s="81" t="s">
        <v>1220</v>
      </c>
      <c r="C61" s="43">
        <v>1</v>
      </c>
      <c r="D61" s="1" t="s">
        <v>65</v>
      </c>
      <c r="E61" s="1" t="s">
        <v>64</v>
      </c>
      <c r="F61" s="1" t="str">
        <f>UnitControlCenter!$B$11</f>
        <v>jobs</v>
      </c>
      <c r="G61" s="1" t="s">
        <v>1219</v>
      </c>
      <c r="H61" s="1" t="s">
        <v>1110</v>
      </c>
      <c r="I61" s="1" t="s">
        <v>643</v>
      </c>
    </row>
    <row r="62" spans="1:10" ht="29.5" x14ac:dyDescent="0.75">
      <c r="A62" s="2" t="s">
        <v>1103</v>
      </c>
      <c r="B62" s="81" t="s">
        <v>1105</v>
      </c>
      <c r="C62" s="43">
        <v>1</v>
      </c>
      <c r="D62" s="1" t="s">
        <v>65</v>
      </c>
      <c r="E62" s="1" t="s">
        <v>64</v>
      </c>
      <c r="F62" s="1" t="str">
        <f>UnitControlCenter!$B$9</f>
        <v>billion 2021 dollars / year</v>
      </c>
      <c r="G62" s="1" t="s">
        <v>1112</v>
      </c>
      <c r="H62" s="1" t="s">
        <v>1114</v>
      </c>
      <c r="I62" s="1" t="s">
        <v>643</v>
      </c>
    </row>
    <row r="63" spans="1:10" ht="44.25" x14ac:dyDescent="0.75">
      <c r="A63" s="2" t="s">
        <v>1103</v>
      </c>
      <c r="B63" s="81" t="s">
        <v>1124</v>
      </c>
      <c r="C63" s="43">
        <v>1</v>
      </c>
      <c r="D63" s="1" t="s">
        <v>65</v>
      </c>
      <c r="E63" s="1" t="s">
        <v>64</v>
      </c>
      <c r="F63" s="1" t="str">
        <f>UnitControlCenter!$B$13</f>
        <v>% change</v>
      </c>
      <c r="G63" s="1" t="s">
        <v>1126</v>
      </c>
      <c r="H63" s="1" t="s">
        <v>1114</v>
      </c>
      <c r="I63" s="1" t="s">
        <v>643</v>
      </c>
    </row>
    <row r="64" spans="1:10" ht="29.5" x14ac:dyDescent="0.75">
      <c r="A64" s="2" t="s">
        <v>1103</v>
      </c>
      <c r="B64" s="81" t="s">
        <v>1165</v>
      </c>
      <c r="C64" s="43">
        <v>1</v>
      </c>
      <c r="D64" s="1" t="s">
        <v>65</v>
      </c>
      <c r="E64" s="1" t="s">
        <v>64</v>
      </c>
      <c r="F64" s="1" t="str">
        <f>UnitControlCenter!$B$9</f>
        <v>billion 2021 dollars / year</v>
      </c>
      <c r="G64" s="1" t="s">
        <v>1169</v>
      </c>
      <c r="H64" s="1" t="s">
        <v>1167</v>
      </c>
      <c r="I64" s="1" t="s">
        <v>1178</v>
      </c>
    </row>
    <row r="65" spans="1:10" ht="44.25" x14ac:dyDescent="0.75">
      <c r="A65" s="2" t="s">
        <v>1103</v>
      </c>
      <c r="B65" s="81" t="s">
        <v>1119</v>
      </c>
      <c r="C65" s="43">
        <v>1</v>
      </c>
      <c r="D65" s="1" t="s">
        <v>65</v>
      </c>
      <c r="E65" s="1" t="s">
        <v>64</v>
      </c>
      <c r="F65" s="1" t="str">
        <f>UnitControlCenter!$B$9</f>
        <v>billion 2021 dollars / year</v>
      </c>
      <c r="G65" s="1" t="s">
        <v>1115</v>
      </c>
      <c r="H65" s="1" t="s">
        <v>1113</v>
      </c>
      <c r="I65" s="1" t="s">
        <v>643</v>
      </c>
    </row>
    <row r="66" spans="1:10" ht="29.5" x14ac:dyDescent="0.75">
      <c r="A66" s="2" t="s">
        <v>1103</v>
      </c>
      <c r="B66" s="81" t="s">
        <v>1117</v>
      </c>
      <c r="C66" s="43">
        <v>1</v>
      </c>
      <c r="D66" s="1" t="s">
        <v>63</v>
      </c>
      <c r="E66" s="1" t="s">
        <v>64</v>
      </c>
      <c r="F66" s="1" t="str">
        <f>UnitControlCenter!$B$14</f>
        <v>2021 dollars / employee-year</v>
      </c>
      <c r="G66" s="1" t="s">
        <v>1118</v>
      </c>
    </row>
    <row r="67" spans="1:10" ht="30.25" thickBot="1" x14ac:dyDescent="0.9">
      <c r="A67" s="82" t="s">
        <v>1103</v>
      </c>
      <c r="B67" s="84" t="s">
        <v>1166</v>
      </c>
      <c r="C67" s="89">
        <v>1</v>
      </c>
      <c r="D67" s="83" t="s">
        <v>65</v>
      </c>
      <c r="E67" s="83" t="s">
        <v>64</v>
      </c>
      <c r="F67" s="83" t="str">
        <f>UnitControlCenter!$B$9</f>
        <v>billion 2021 dollars / year</v>
      </c>
      <c r="G67" s="83" t="s">
        <v>1170</v>
      </c>
      <c r="H67" s="83" t="s">
        <v>1167</v>
      </c>
      <c r="I67" s="83" t="s">
        <v>1178</v>
      </c>
      <c r="J67" s="83"/>
    </row>
    <row r="68" spans="1:10" ht="88.5" x14ac:dyDescent="0.75">
      <c r="A68" s="2" t="s">
        <v>1104</v>
      </c>
      <c r="B68" s="2" t="s">
        <v>906</v>
      </c>
      <c r="C68" s="43">
        <v>0</v>
      </c>
      <c r="D68" s="1" t="s">
        <v>65</v>
      </c>
      <c r="E68" s="1" t="s">
        <v>64</v>
      </c>
      <c r="F68" s="1" t="str">
        <f>UnitControlCenter!$B$9</f>
        <v>billion 2021 dollars / year</v>
      </c>
      <c r="G68" s="1" t="s">
        <v>907</v>
      </c>
      <c r="H68" s="1" t="s">
        <v>908</v>
      </c>
      <c r="I68" s="1" t="s">
        <v>887</v>
      </c>
    </row>
    <row r="69" spans="1:10" ht="44.25" x14ac:dyDescent="0.75">
      <c r="A69" s="2" t="s">
        <v>1104</v>
      </c>
      <c r="B69" s="2" t="s">
        <v>910</v>
      </c>
      <c r="C69" s="43">
        <v>0</v>
      </c>
      <c r="D69" s="1" t="s">
        <v>65</v>
      </c>
      <c r="E69" s="1" t="s">
        <v>64</v>
      </c>
      <c r="F69" s="1" t="str">
        <f>UnitControlCenter!$B$9</f>
        <v>billion 2021 dollars / year</v>
      </c>
      <c r="G69" s="1" t="s">
        <v>920</v>
      </c>
      <c r="H69" s="1" t="s">
        <v>921</v>
      </c>
      <c r="I69" s="1" t="s">
        <v>922</v>
      </c>
    </row>
    <row r="70" spans="1:10" ht="59" x14ac:dyDescent="0.75">
      <c r="A70" s="2" t="s">
        <v>1104</v>
      </c>
      <c r="B70" s="2" t="s">
        <v>911</v>
      </c>
      <c r="C70" s="43">
        <v>0</v>
      </c>
      <c r="D70" s="1" t="s">
        <v>65</v>
      </c>
      <c r="E70" s="1" t="s">
        <v>64</v>
      </c>
      <c r="F70" s="1" t="str">
        <f>UnitControlCenter!$B$9</f>
        <v>billion 2021 dollars / year</v>
      </c>
      <c r="G70" s="1" t="s">
        <v>931</v>
      </c>
      <c r="H70" s="1" t="s">
        <v>929</v>
      </c>
      <c r="I70" s="1" t="s">
        <v>930</v>
      </c>
    </row>
    <row r="71" spans="1:10" ht="44.25" x14ac:dyDescent="0.75">
      <c r="A71" s="2" t="s">
        <v>1104</v>
      </c>
      <c r="B71" s="2" t="s">
        <v>912</v>
      </c>
      <c r="C71" s="43">
        <v>0</v>
      </c>
      <c r="D71" s="1" t="s">
        <v>65</v>
      </c>
      <c r="E71" s="1" t="s">
        <v>64</v>
      </c>
      <c r="F71" s="1" t="str">
        <f>UnitControlCenter!$B$9</f>
        <v>billion 2021 dollars / year</v>
      </c>
      <c r="G71" s="1" t="s">
        <v>925</v>
      </c>
      <c r="H71" s="1" t="s">
        <v>921</v>
      </c>
      <c r="I71" s="1" t="s">
        <v>923</v>
      </c>
    </row>
    <row r="72" spans="1:10" ht="44.25" x14ac:dyDescent="0.75">
      <c r="A72" s="2" t="s">
        <v>1104</v>
      </c>
      <c r="B72" s="2" t="s">
        <v>913</v>
      </c>
      <c r="C72" s="43">
        <v>0</v>
      </c>
      <c r="D72" s="1" t="s">
        <v>65</v>
      </c>
      <c r="E72" s="1" t="s">
        <v>64</v>
      </c>
      <c r="F72" s="1" t="str">
        <f>UnitControlCenter!$B$9</f>
        <v>billion 2021 dollars / year</v>
      </c>
      <c r="G72" s="1" t="s">
        <v>926</v>
      </c>
      <c r="H72" s="1" t="s">
        <v>921</v>
      </c>
      <c r="I72" s="1" t="s">
        <v>924</v>
      </c>
    </row>
    <row r="73" spans="1:10" ht="59" x14ac:dyDescent="0.75">
      <c r="A73" s="2" t="s">
        <v>1104</v>
      </c>
      <c r="B73" s="2" t="s">
        <v>914</v>
      </c>
      <c r="C73" s="43">
        <v>0</v>
      </c>
      <c r="D73" s="1" t="s">
        <v>65</v>
      </c>
      <c r="E73" s="1" t="s">
        <v>64</v>
      </c>
      <c r="F73" s="1" t="str">
        <f>UnitControlCenter!$B$9</f>
        <v>billion 2021 dollars / year</v>
      </c>
      <c r="G73" s="1" t="s">
        <v>932</v>
      </c>
      <c r="H73" s="1" t="s">
        <v>929</v>
      </c>
      <c r="I73" s="1" t="s">
        <v>930</v>
      </c>
    </row>
    <row r="74" spans="1:10" ht="59" x14ac:dyDescent="0.75">
      <c r="A74" s="2" t="s">
        <v>1104</v>
      </c>
      <c r="B74" s="2" t="s">
        <v>915</v>
      </c>
      <c r="C74" s="43">
        <v>0</v>
      </c>
      <c r="D74" s="1" t="s">
        <v>65</v>
      </c>
      <c r="E74" s="1" t="s">
        <v>64</v>
      </c>
      <c r="F74" s="1" t="str">
        <f>UnitControlCenter!$B$9</f>
        <v>billion 2021 dollars / year</v>
      </c>
      <c r="G74" s="1" t="s">
        <v>933</v>
      </c>
      <c r="H74" s="1" t="s">
        <v>929</v>
      </c>
      <c r="I74" s="1" t="s">
        <v>930</v>
      </c>
    </row>
    <row r="75" spans="1:10" ht="73.75" x14ac:dyDescent="0.75">
      <c r="A75" s="2" t="s">
        <v>1104</v>
      </c>
      <c r="B75" s="2" t="s">
        <v>916</v>
      </c>
      <c r="C75" s="43">
        <v>0</v>
      </c>
      <c r="D75" s="1" t="s">
        <v>65</v>
      </c>
      <c r="E75" s="1" t="s">
        <v>64</v>
      </c>
      <c r="F75" s="1" t="str">
        <f>UnitControlCenter!$B$9</f>
        <v>billion 2021 dollars / year</v>
      </c>
      <c r="G75" s="1" t="s">
        <v>934</v>
      </c>
      <c r="H75" s="1" t="s">
        <v>929</v>
      </c>
      <c r="I75" s="1" t="s">
        <v>930</v>
      </c>
    </row>
    <row r="76" spans="1:10" ht="59" x14ac:dyDescent="0.75">
      <c r="A76" s="2" t="s">
        <v>1104</v>
      </c>
      <c r="B76" s="2" t="s">
        <v>939</v>
      </c>
      <c r="C76" s="43">
        <v>0</v>
      </c>
      <c r="D76" s="1" t="s">
        <v>65</v>
      </c>
      <c r="E76" s="1" t="s">
        <v>64</v>
      </c>
      <c r="F76" s="1" t="str">
        <f>UnitControlCenter!$B$9</f>
        <v>billion 2021 dollars / year</v>
      </c>
      <c r="G76" s="1" t="s">
        <v>937</v>
      </c>
      <c r="H76" s="1" t="s">
        <v>929</v>
      </c>
      <c r="I76" s="1" t="s">
        <v>935</v>
      </c>
    </row>
    <row r="77" spans="1:10" ht="59.75" thickBot="1" x14ac:dyDescent="0.9">
      <c r="A77" s="82" t="s">
        <v>1104</v>
      </c>
      <c r="B77" s="82" t="s">
        <v>940</v>
      </c>
      <c r="C77" s="89">
        <v>0</v>
      </c>
      <c r="D77" s="83" t="s">
        <v>65</v>
      </c>
      <c r="E77" s="83" t="s">
        <v>64</v>
      </c>
      <c r="F77" s="83" t="str">
        <f>UnitControlCenter!$B$9</f>
        <v>billion 2021 dollars / year</v>
      </c>
      <c r="G77" s="83" t="s">
        <v>938</v>
      </c>
      <c r="H77" s="83" t="s">
        <v>929</v>
      </c>
      <c r="I77" s="83" t="s">
        <v>936</v>
      </c>
      <c r="J77" s="83"/>
    </row>
    <row r="78" spans="1:10" ht="29.5" x14ac:dyDescent="0.75">
      <c r="A78" s="2" t="s">
        <v>581</v>
      </c>
      <c r="B78" s="2" t="s">
        <v>1221</v>
      </c>
      <c r="C78" s="43">
        <v>1</v>
      </c>
      <c r="D78" s="1" t="s">
        <v>63</v>
      </c>
      <c r="E78" s="1" t="s">
        <v>1223</v>
      </c>
      <c r="F78" s="1" t="str">
        <f>UnitControlCenter!$B$12</f>
        <v>incidents / year</v>
      </c>
      <c r="G78" s="1" t="s">
        <v>1149</v>
      </c>
    </row>
    <row r="79" spans="1:10" x14ac:dyDescent="0.75">
      <c r="A79" s="2" t="s">
        <v>581</v>
      </c>
      <c r="B79" s="2" t="s">
        <v>1420</v>
      </c>
      <c r="C79" s="43">
        <v>1</v>
      </c>
      <c r="D79" s="1" t="s">
        <v>63</v>
      </c>
      <c r="E79" s="1" t="s">
        <v>64</v>
      </c>
      <c r="F79" s="1" t="str">
        <f>UnitControlCenter!$B$13</f>
        <v>% change</v>
      </c>
      <c r="G79" s="1" t="s">
        <v>1421</v>
      </c>
    </row>
    <row r="80" spans="1:10" ht="29.5" x14ac:dyDescent="0.75">
      <c r="A80" s="2" t="s">
        <v>581</v>
      </c>
      <c r="B80" s="2" t="s">
        <v>1481</v>
      </c>
      <c r="C80" s="43">
        <v>1</v>
      </c>
      <c r="D80" s="1" t="s">
        <v>65</v>
      </c>
      <c r="E80" s="1" t="s">
        <v>66</v>
      </c>
      <c r="F80" s="1" t="str">
        <f>UnitControlCenter!$B$12</f>
        <v>incidents / year</v>
      </c>
      <c r="G80" s="1" t="s">
        <v>1404</v>
      </c>
      <c r="H80" s="1" t="s">
        <v>1392</v>
      </c>
      <c r="I80" s="1" t="s">
        <v>1393</v>
      </c>
    </row>
    <row r="81" spans="1:10" ht="29.5" x14ac:dyDescent="0.75">
      <c r="A81" s="2" t="s">
        <v>581</v>
      </c>
      <c r="B81" s="2" t="s">
        <v>1482</v>
      </c>
      <c r="C81" s="43">
        <v>1</v>
      </c>
      <c r="D81" s="1" t="s">
        <v>65</v>
      </c>
      <c r="E81" s="1" t="s">
        <v>64</v>
      </c>
      <c r="F81" s="1" t="str">
        <f>UnitControlCenter!$B$13</f>
        <v>% change</v>
      </c>
      <c r="G81" s="1" t="s">
        <v>1415</v>
      </c>
      <c r="H81" s="1" t="s">
        <v>1392</v>
      </c>
      <c r="I81" s="1" t="s">
        <v>1393</v>
      </c>
    </row>
    <row r="82" spans="1:10" ht="44.25" x14ac:dyDescent="0.75">
      <c r="A82" s="2" t="s">
        <v>581</v>
      </c>
      <c r="B82" s="2" t="s">
        <v>1402</v>
      </c>
      <c r="C82" s="43">
        <v>1</v>
      </c>
      <c r="D82" s="1" t="s">
        <v>65</v>
      </c>
      <c r="E82" s="1" t="s">
        <v>66</v>
      </c>
      <c r="F82" s="1" t="str">
        <f>UnitControlCenter!$B$12</f>
        <v>incidents / year</v>
      </c>
      <c r="G82" s="1" t="s">
        <v>1405</v>
      </c>
      <c r="H82" s="1" t="s">
        <v>1394</v>
      </c>
      <c r="I82" s="20" t="s">
        <v>1395</v>
      </c>
      <c r="J82" s="20"/>
    </row>
    <row r="83" spans="1:10" ht="44.25" x14ac:dyDescent="0.75">
      <c r="A83" s="2" t="s">
        <v>581</v>
      </c>
      <c r="B83" s="2" t="s">
        <v>1418</v>
      </c>
      <c r="C83" s="43">
        <v>1</v>
      </c>
      <c r="D83" s="1" t="s">
        <v>65</v>
      </c>
      <c r="E83" s="1" t="s">
        <v>64</v>
      </c>
      <c r="F83" s="1" t="str">
        <f>UnitControlCenter!$B$13</f>
        <v>% change</v>
      </c>
      <c r="G83" s="1" t="s">
        <v>1416</v>
      </c>
      <c r="H83" s="1" t="s">
        <v>1394</v>
      </c>
      <c r="I83" s="20" t="s">
        <v>1395</v>
      </c>
      <c r="J83" s="20"/>
    </row>
    <row r="84" spans="1:10" ht="29.5" x14ac:dyDescent="0.75">
      <c r="A84" s="2" t="s">
        <v>581</v>
      </c>
      <c r="B84" s="2" t="s">
        <v>1403</v>
      </c>
      <c r="C84" s="43">
        <v>1</v>
      </c>
      <c r="D84" s="1" t="s">
        <v>65</v>
      </c>
      <c r="E84" s="1" t="s">
        <v>66</v>
      </c>
      <c r="F84" s="1" t="str">
        <f>UnitControlCenter!$B$12</f>
        <v>incidents / year</v>
      </c>
      <c r="G84" s="1" t="s">
        <v>1406</v>
      </c>
      <c r="H84" s="1" t="s">
        <v>1397</v>
      </c>
      <c r="I84" s="1" t="s">
        <v>1398</v>
      </c>
    </row>
    <row r="85" spans="1:10" ht="29.5" x14ac:dyDescent="0.75">
      <c r="A85" s="2" t="s">
        <v>581</v>
      </c>
      <c r="B85" s="2" t="s">
        <v>1419</v>
      </c>
      <c r="C85" s="43">
        <v>1</v>
      </c>
      <c r="D85" s="1" t="s">
        <v>65</v>
      </c>
      <c r="E85" s="1" t="s">
        <v>64</v>
      </c>
      <c r="F85" s="1" t="str">
        <f>UnitControlCenter!$B$13</f>
        <v>% change</v>
      </c>
      <c r="G85" s="1" t="s">
        <v>1417</v>
      </c>
      <c r="H85" s="1" t="s">
        <v>1397</v>
      </c>
      <c r="I85" s="1" t="s">
        <v>1398</v>
      </c>
    </row>
    <row r="86" spans="1:10" x14ac:dyDescent="0.75">
      <c r="A86" s="2" t="s">
        <v>581</v>
      </c>
      <c r="B86" s="2" t="s">
        <v>1141</v>
      </c>
      <c r="C86" s="43">
        <v>0</v>
      </c>
      <c r="D86" s="1" t="s">
        <v>63</v>
      </c>
      <c r="E86" s="1" t="s">
        <v>64</v>
      </c>
      <c r="F86" s="1" t="str">
        <f>UnitControlCenter!$B$12</f>
        <v>incidents / year</v>
      </c>
      <c r="G86" s="1" t="s">
        <v>1149</v>
      </c>
    </row>
    <row r="87" spans="1:10" ht="29.5" x14ac:dyDescent="0.75">
      <c r="A87" s="2" t="s">
        <v>581</v>
      </c>
      <c r="B87" s="2" t="s">
        <v>582</v>
      </c>
      <c r="C87" s="43">
        <v>1</v>
      </c>
      <c r="D87" s="1" t="s">
        <v>63</v>
      </c>
      <c r="E87" s="1" t="s">
        <v>64</v>
      </c>
      <c r="F87" s="1" t="str">
        <f>UnitControlCenter!$B$9</f>
        <v>billion 2021 dollars / year</v>
      </c>
      <c r="G87" s="1" t="s">
        <v>67</v>
      </c>
    </row>
    <row r="88" spans="1:10" x14ac:dyDescent="0.75">
      <c r="A88" s="2" t="s">
        <v>581</v>
      </c>
      <c r="B88" s="2" t="s">
        <v>1142</v>
      </c>
      <c r="C88" s="43">
        <v>1</v>
      </c>
      <c r="D88" s="1" t="s">
        <v>63</v>
      </c>
      <c r="E88" s="1" t="s">
        <v>64</v>
      </c>
      <c r="F88" s="1" t="str">
        <f>UnitControlCenter!$B$12</f>
        <v>incidents / year</v>
      </c>
      <c r="G88" s="1" t="s">
        <v>1150</v>
      </c>
    </row>
    <row r="89" spans="1:10" ht="29.5" x14ac:dyDescent="0.75">
      <c r="A89" s="2" t="s">
        <v>581</v>
      </c>
      <c r="B89" s="2" t="s">
        <v>1143</v>
      </c>
      <c r="C89" s="43">
        <v>1</v>
      </c>
      <c r="D89" s="1" t="s">
        <v>63</v>
      </c>
      <c r="E89" s="1" t="s">
        <v>64</v>
      </c>
      <c r="F89" s="1" t="str">
        <f>UnitControlCenter!$B$12</f>
        <v>incidents / year</v>
      </c>
      <c r="G89" s="1" t="s">
        <v>1151</v>
      </c>
    </row>
    <row r="90" spans="1:10" x14ac:dyDescent="0.75">
      <c r="A90" s="2" t="s">
        <v>581</v>
      </c>
      <c r="B90" s="2" t="s">
        <v>1156</v>
      </c>
      <c r="C90" s="43">
        <v>1</v>
      </c>
      <c r="D90" s="1" t="s">
        <v>63</v>
      </c>
      <c r="E90" s="1" t="s">
        <v>64</v>
      </c>
      <c r="F90" s="1" t="str">
        <f>UnitControlCenter!$B$12</f>
        <v>incidents / year</v>
      </c>
      <c r="G90" s="1" t="s">
        <v>1157</v>
      </c>
    </row>
    <row r="91" spans="1:10" x14ac:dyDescent="0.75">
      <c r="A91" s="2" t="s">
        <v>581</v>
      </c>
      <c r="B91" s="2" t="s">
        <v>1144</v>
      </c>
      <c r="C91" s="43">
        <v>1</v>
      </c>
      <c r="D91" s="1" t="s">
        <v>63</v>
      </c>
      <c r="E91" s="1" t="s">
        <v>64</v>
      </c>
      <c r="F91" s="1" t="str">
        <f>UnitControlCenter!$B$12</f>
        <v>incidents / year</v>
      </c>
      <c r="G91" s="1" t="s">
        <v>1152</v>
      </c>
    </row>
    <row r="92" spans="1:10" x14ac:dyDescent="0.75">
      <c r="A92" s="2" t="s">
        <v>581</v>
      </c>
      <c r="B92" s="2" t="s">
        <v>1145</v>
      </c>
      <c r="C92" s="43">
        <v>1</v>
      </c>
      <c r="D92" s="1" t="s">
        <v>63</v>
      </c>
      <c r="E92" s="1" t="s">
        <v>64</v>
      </c>
      <c r="F92" s="1" t="str">
        <f>UnitControlCenter!$B$12</f>
        <v>incidents / year</v>
      </c>
      <c r="G92" s="1" t="s">
        <v>1153</v>
      </c>
    </row>
    <row r="93" spans="1:10" x14ac:dyDescent="0.75">
      <c r="A93" s="2" t="s">
        <v>581</v>
      </c>
      <c r="B93" s="2" t="s">
        <v>1146</v>
      </c>
      <c r="C93" s="43">
        <v>1</v>
      </c>
      <c r="D93" s="1" t="s">
        <v>63</v>
      </c>
      <c r="E93" s="1" t="s">
        <v>64</v>
      </c>
      <c r="F93" s="1" t="str">
        <f>UnitControlCenter!$B$12</f>
        <v>incidents / year</v>
      </c>
      <c r="G93" s="1" t="s">
        <v>1154</v>
      </c>
    </row>
    <row r="94" spans="1:10" ht="30.25" thickBot="1" x14ac:dyDescent="0.9">
      <c r="A94" s="82" t="s">
        <v>581</v>
      </c>
      <c r="B94" s="82" t="s">
        <v>1147</v>
      </c>
      <c r="C94" s="89">
        <v>1</v>
      </c>
      <c r="D94" s="83" t="s">
        <v>63</v>
      </c>
      <c r="E94" s="83" t="s">
        <v>64</v>
      </c>
      <c r="F94" s="83" t="str">
        <f>UnitControlCenter!$B$12</f>
        <v>incidents / year</v>
      </c>
      <c r="G94" s="83" t="s">
        <v>1155</v>
      </c>
      <c r="H94" s="83"/>
      <c r="I94" s="83"/>
      <c r="J94" s="83"/>
    </row>
    <row r="95" spans="1:10" ht="206.5" x14ac:dyDescent="0.75">
      <c r="A95" s="2" t="s">
        <v>708</v>
      </c>
      <c r="B95" s="2" t="s">
        <v>583</v>
      </c>
      <c r="C95" s="43">
        <v>1</v>
      </c>
      <c r="D95" s="1" t="s">
        <v>65</v>
      </c>
      <c r="E95" s="1" t="s">
        <v>66</v>
      </c>
      <c r="F95" s="1" t="str">
        <f>UnitControlCenter!$B$16</f>
        <v>terawatt-hours (TWh) / year</v>
      </c>
      <c r="G95" s="1" t="s">
        <v>1877</v>
      </c>
      <c r="H95" s="1" t="s">
        <v>1871</v>
      </c>
      <c r="I95" s="1" t="s">
        <v>1872</v>
      </c>
    </row>
    <row r="96" spans="1:10" ht="236" x14ac:dyDescent="0.75">
      <c r="A96" s="2" t="s">
        <v>708</v>
      </c>
      <c r="B96" s="2" t="s">
        <v>584</v>
      </c>
      <c r="C96" s="43">
        <v>1</v>
      </c>
      <c r="D96" s="1" t="s">
        <v>65</v>
      </c>
      <c r="E96" s="1" t="s">
        <v>64</v>
      </c>
      <c r="F96" s="1" t="str">
        <f>UnitControlCenter!$B$16</f>
        <v>terawatt-hours (TWh) / year</v>
      </c>
      <c r="G96" s="1" t="s">
        <v>1878</v>
      </c>
      <c r="H96" s="1" t="s">
        <v>1871</v>
      </c>
      <c r="I96" s="1" t="s">
        <v>1872</v>
      </c>
    </row>
    <row r="97" spans="1:10" ht="206.5" x14ac:dyDescent="0.75">
      <c r="A97" s="2" t="s">
        <v>708</v>
      </c>
      <c r="B97" s="2" t="s">
        <v>585</v>
      </c>
      <c r="C97" s="43">
        <v>1</v>
      </c>
      <c r="D97" s="1" t="s">
        <v>65</v>
      </c>
      <c r="E97" s="1" t="s">
        <v>66</v>
      </c>
      <c r="F97" s="1" t="str">
        <f>UnitControlCenter!$B$21</f>
        <v>gigawatts (GW) / year</v>
      </c>
      <c r="G97" s="1" t="s">
        <v>1879</v>
      </c>
      <c r="H97" s="1" t="s">
        <v>1875</v>
      </c>
      <c r="I97" s="1" t="s">
        <v>1873</v>
      </c>
    </row>
    <row r="98" spans="1:10" ht="236" x14ac:dyDescent="0.75">
      <c r="A98" s="2" t="s">
        <v>708</v>
      </c>
      <c r="B98" s="2" t="s">
        <v>586</v>
      </c>
      <c r="C98" s="43">
        <v>1</v>
      </c>
      <c r="D98" s="1" t="s">
        <v>65</v>
      </c>
      <c r="E98" s="1" t="s">
        <v>64</v>
      </c>
      <c r="F98" s="1" t="str">
        <f>UnitControlCenter!$B$21</f>
        <v>gigawatts (GW) / year</v>
      </c>
      <c r="G98" s="1" t="s">
        <v>1880</v>
      </c>
      <c r="H98" s="1" t="s">
        <v>1876</v>
      </c>
      <c r="I98" s="1" t="s">
        <v>1874</v>
      </c>
    </row>
    <row r="99" spans="1:10" ht="44.25" x14ac:dyDescent="0.75">
      <c r="A99" s="2" t="s">
        <v>708</v>
      </c>
      <c r="B99" s="2" t="s">
        <v>709</v>
      </c>
      <c r="C99" s="43">
        <v>1</v>
      </c>
      <c r="D99" s="1" t="s">
        <v>65</v>
      </c>
      <c r="E99" s="1" t="s">
        <v>66</v>
      </c>
      <c r="F99" s="1" t="str">
        <f>UnitControlCenter!$B$16</f>
        <v>terawatt-hours (TWh) / year</v>
      </c>
      <c r="G99" s="1" t="s">
        <v>1074</v>
      </c>
      <c r="H99" s="1" t="s">
        <v>1075</v>
      </c>
      <c r="I99" s="1" t="s">
        <v>743</v>
      </c>
    </row>
    <row r="100" spans="1:10" ht="29.5" x14ac:dyDescent="0.75">
      <c r="A100" s="2" t="s">
        <v>708</v>
      </c>
      <c r="B100" s="2" t="s">
        <v>1545</v>
      </c>
      <c r="C100" s="43">
        <v>1</v>
      </c>
      <c r="D100" s="1" t="s">
        <v>63</v>
      </c>
      <c r="E100" s="1" t="s">
        <v>64</v>
      </c>
      <c r="F100" s="1" t="str">
        <f>UnitControlCenter!B18</f>
        <v>%</v>
      </c>
      <c r="G100" s="1" t="s">
        <v>1548</v>
      </c>
    </row>
    <row r="101" spans="1:10" ht="29.5" x14ac:dyDescent="0.75">
      <c r="A101" s="2" t="s">
        <v>708</v>
      </c>
      <c r="B101" s="2" t="s">
        <v>1550</v>
      </c>
      <c r="C101" s="43">
        <v>1</v>
      </c>
      <c r="D101" s="1" t="s">
        <v>63</v>
      </c>
      <c r="E101" s="1" t="s">
        <v>64</v>
      </c>
      <c r="F101" s="1" t="str">
        <f>UnitControlCenter!B19</f>
        <v>metric tons CO2e / megawatt-hour (MWh)</v>
      </c>
      <c r="G101" s="1" t="s">
        <v>1549</v>
      </c>
    </row>
    <row r="102" spans="1:10" ht="30.25" thickBot="1" x14ac:dyDescent="0.9">
      <c r="A102" s="82" t="s">
        <v>708</v>
      </c>
      <c r="B102" s="82" t="s">
        <v>1557</v>
      </c>
      <c r="C102" s="89">
        <v>1</v>
      </c>
      <c r="D102" s="83" t="s">
        <v>63</v>
      </c>
      <c r="E102" s="83" t="s">
        <v>64</v>
      </c>
      <c r="F102" s="83" t="str">
        <f>UnitControlCenter!B20</f>
        <v>kilowatt-hour / 2021 dollar</v>
      </c>
      <c r="G102" s="83" t="s">
        <v>1558</v>
      </c>
      <c r="H102" s="83"/>
      <c r="I102" s="83"/>
      <c r="J102" s="83"/>
    </row>
    <row r="103" spans="1:10" ht="191.75" x14ac:dyDescent="0.75">
      <c r="A103" s="2" t="s">
        <v>1363</v>
      </c>
      <c r="B103" s="2" t="s">
        <v>587</v>
      </c>
      <c r="C103" s="43">
        <v>1</v>
      </c>
      <c r="D103" s="1" t="s">
        <v>65</v>
      </c>
      <c r="E103" s="1" t="s">
        <v>599</v>
      </c>
      <c r="F103" s="1" t="str">
        <f>UnitControlCenter!$B$22</f>
        <v>2021 dollars / megawatt-hour (MWh)</v>
      </c>
      <c r="G103" s="1" t="s">
        <v>1793</v>
      </c>
      <c r="H103" s="1" t="s">
        <v>1867</v>
      </c>
      <c r="I103" s="43" t="s">
        <v>1869</v>
      </c>
    </row>
    <row r="104" spans="1:10" ht="29.5" x14ac:dyDescent="0.75">
      <c r="A104" s="2" t="s">
        <v>1363</v>
      </c>
      <c r="B104" s="2" t="s">
        <v>588</v>
      </c>
      <c r="C104" s="43">
        <v>1</v>
      </c>
      <c r="D104" s="1" t="s">
        <v>65</v>
      </c>
      <c r="E104" s="1" t="s">
        <v>66</v>
      </c>
      <c r="F104" s="1" t="str">
        <f>UnitControlCenter!$B$16</f>
        <v>terawatt-hours (TWh) / year</v>
      </c>
      <c r="G104" s="1" t="s">
        <v>1012</v>
      </c>
      <c r="H104" s="1" t="s">
        <v>1013</v>
      </c>
      <c r="I104" s="1" t="s">
        <v>1014</v>
      </c>
    </row>
    <row r="105" spans="1:10" ht="103.25" x14ac:dyDescent="0.75">
      <c r="A105" s="2" t="s">
        <v>1363</v>
      </c>
      <c r="B105" s="2" t="s">
        <v>1364</v>
      </c>
      <c r="C105" s="43">
        <v>1</v>
      </c>
      <c r="D105" s="1" t="s">
        <v>65</v>
      </c>
      <c r="E105" s="1" t="s">
        <v>66</v>
      </c>
      <c r="F105" s="1" t="str">
        <f>UnitControlCenter!$B$3</f>
        <v>million metric tons / year</v>
      </c>
      <c r="G105" s="1" t="s">
        <v>1795</v>
      </c>
      <c r="H105" s="1" t="s">
        <v>1868</v>
      </c>
      <c r="I105" s="43" t="s">
        <v>1870</v>
      </c>
    </row>
    <row r="106" spans="1:10" ht="191.75" x14ac:dyDescent="0.75">
      <c r="A106" s="2" t="s">
        <v>1363</v>
      </c>
      <c r="B106" s="2" t="s">
        <v>702</v>
      </c>
      <c r="C106" s="43">
        <v>1</v>
      </c>
      <c r="D106" s="1" t="s">
        <v>65</v>
      </c>
      <c r="E106" s="1" t="s">
        <v>66</v>
      </c>
      <c r="F106" s="1" t="str">
        <f>UnitControlCenter!$B$23</f>
        <v>cubic km / yr</v>
      </c>
      <c r="G106" s="1" t="s">
        <v>1794</v>
      </c>
      <c r="H106" s="1" t="s">
        <v>1867</v>
      </c>
      <c r="I106" s="43" t="s">
        <v>1869</v>
      </c>
    </row>
    <row r="107" spans="1:10" s="83" customFormat="1" ht="192.5" thickBot="1" x14ac:dyDescent="0.9">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7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7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7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7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7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7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7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7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7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7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7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9">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73.75" x14ac:dyDescent="0.75">
      <c r="A120" s="2" t="s">
        <v>989</v>
      </c>
      <c r="B120" s="2" t="s">
        <v>990</v>
      </c>
      <c r="C120" s="43">
        <v>1</v>
      </c>
      <c r="D120" s="1" t="s">
        <v>65</v>
      </c>
      <c r="E120" s="1" t="s">
        <v>66</v>
      </c>
      <c r="F120" s="1" t="str">
        <f>UnitControlCenter!$B$26</f>
        <v>million vehicles / year</v>
      </c>
      <c r="G120" s="1" t="s">
        <v>853</v>
      </c>
      <c r="H120" s="1" t="s">
        <v>854</v>
      </c>
      <c r="I120" s="1" t="s">
        <v>855</v>
      </c>
    </row>
    <row r="121" spans="1:10" ht="73.75" x14ac:dyDescent="0.75">
      <c r="A121" s="2" t="s">
        <v>989</v>
      </c>
      <c r="B121" s="2" t="s">
        <v>991</v>
      </c>
      <c r="C121" s="43">
        <v>1</v>
      </c>
      <c r="D121" s="1" t="s">
        <v>65</v>
      </c>
      <c r="E121" s="1" t="s">
        <v>66</v>
      </c>
      <c r="F121" s="1" t="str">
        <f>UnitControlCenter!$B$27</f>
        <v>thousand vehicles / year</v>
      </c>
      <c r="G121" s="1" t="s">
        <v>856</v>
      </c>
      <c r="H121" s="1" t="s">
        <v>857</v>
      </c>
      <c r="I121" s="1" t="s">
        <v>858</v>
      </c>
    </row>
    <row r="122" spans="1:10" ht="73.75" x14ac:dyDescent="0.75">
      <c r="A122" s="2" t="s">
        <v>989</v>
      </c>
      <c r="B122" s="2" t="s">
        <v>1365</v>
      </c>
      <c r="C122" s="43">
        <v>1</v>
      </c>
      <c r="D122" s="1" t="s">
        <v>65</v>
      </c>
      <c r="E122" s="1" t="s">
        <v>66</v>
      </c>
      <c r="F122" s="1" t="str">
        <f>UnitControlCenter!$B$27</f>
        <v>thousand vehicles / year</v>
      </c>
      <c r="G122" s="1" t="s">
        <v>859</v>
      </c>
      <c r="H122" s="1" t="s">
        <v>854</v>
      </c>
      <c r="I122" s="1" t="s">
        <v>855</v>
      </c>
    </row>
    <row r="123" spans="1:10" ht="73.75" x14ac:dyDescent="0.75">
      <c r="A123" s="2" t="s">
        <v>989</v>
      </c>
      <c r="B123" s="2" t="s">
        <v>1368</v>
      </c>
      <c r="C123" s="43">
        <v>1</v>
      </c>
      <c r="D123" s="1" t="s">
        <v>65</v>
      </c>
      <c r="E123" s="1" t="s">
        <v>66</v>
      </c>
      <c r="F123" s="1" t="str">
        <f>UnitControlCenter!$B$27</f>
        <v>thousand vehicles / year</v>
      </c>
      <c r="G123" s="1" t="s">
        <v>860</v>
      </c>
      <c r="H123" s="1" t="s">
        <v>857</v>
      </c>
      <c r="I123" s="1" t="s">
        <v>858</v>
      </c>
    </row>
    <row r="124" spans="1:10" ht="29.5" x14ac:dyDescent="0.75">
      <c r="A124" s="2" t="s">
        <v>989</v>
      </c>
      <c r="B124" s="2" t="s">
        <v>1582</v>
      </c>
      <c r="C124" s="43">
        <v>1</v>
      </c>
      <c r="D124" s="1" t="s">
        <v>65</v>
      </c>
      <c r="E124" s="1" t="s">
        <v>66</v>
      </c>
      <c r="F124" s="1" t="str">
        <f>UnitControlCenter!$B$27</f>
        <v>thousand vehicles / year</v>
      </c>
      <c r="G124" s="1" t="s">
        <v>744</v>
      </c>
      <c r="H124" s="1" t="s">
        <v>745</v>
      </c>
      <c r="I124" s="1" t="s">
        <v>844</v>
      </c>
    </row>
    <row r="125" spans="1:10" ht="29.5" x14ac:dyDescent="0.75">
      <c r="A125" s="2" t="s">
        <v>989</v>
      </c>
      <c r="B125" s="2" t="s">
        <v>1583</v>
      </c>
      <c r="C125" s="43">
        <v>0</v>
      </c>
      <c r="D125" s="1" t="s">
        <v>65</v>
      </c>
      <c r="E125" s="1" t="s">
        <v>66</v>
      </c>
      <c r="F125" s="1" t="str">
        <f>UnitControlCenter!$B$27</f>
        <v>thousand vehicles / year</v>
      </c>
      <c r="G125" s="1" t="s">
        <v>1584</v>
      </c>
      <c r="H125" s="1" t="s">
        <v>745</v>
      </c>
      <c r="I125" s="1" t="s">
        <v>844</v>
      </c>
    </row>
    <row r="126" spans="1:10" ht="73.75" x14ac:dyDescent="0.75">
      <c r="A126" s="2" t="s">
        <v>989</v>
      </c>
      <c r="B126" s="2" t="s">
        <v>992</v>
      </c>
      <c r="C126" s="43">
        <v>1</v>
      </c>
      <c r="D126" s="1" t="s">
        <v>65</v>
      </c>
      <c r="E126" s="1" t="s">
        <v>66</v>
      </c>
      <c r="F126" s="1" t="str">
        <f>UnitControlCenter!$B$28</f>
        <v>million vehicles</v>
      </c>
      <c r="G126" s="1" t="s">
        <v>861</v>
      </c>
      <c r="H126" s="1" t="s">
        <v>854</v>
      </c>
      <c r="I126" s="1" t="s">
        <v>855</v>
      </c>
    </row>
    <row r="127" spans="1:10" ht="73.75" x14ac:dyDescent="0.75">
      <c r="A127" s="2" t="s">
        <v>989</v>
      </c>
      <c r="B127" s="2" t="s">
        <v>993</v>
      </c>
      <c r="C127" s="43">
        <v>1</v>
      </c>
      <c r="D127" s="1" t="s">
        <v>65</v>
      </c>
      <c r="E127" s="1" t="s">
        <v>66</v>
      </c>
      <c r="F127" s="1" t="str">
        <f>UnitControlCenter!$B$29</f>
        <v>thousand vehicles</v>
      </c>
      <c r="G127" s="1" t="s">
        <v>1073</v>
      </c>
      <c r="H127" s="1" t="s">
        <v>857</v>
      </c>
      <c r="I127" s="1" t="s">
        <v>858</v>
      </c>
    </row>
    <row r="128" spans="1:10" ht="59" x14ac:dyDescent="0.75">
      <c r="A128" s="2" t="s">
        <v>989</v>
      </c>
      <c r="B128" s="2" t="s">
        <v>1366</v>
      </c>
      <c r="C128" s="43">
        <v>1</v>
      </c>
      <c r="D128" s="1" t="s">
        <v>65</v>
      </c>
      <c r="E128" s="1" t="s">
        <v>66</v>
      </c>
      <c r="F128" s="1" t="str">
        <f>UnitControlCenter!$B$28</f>
        <v>million vehicles</v>
      </c>
      <c r="G128" s="1" t="s">
        <v>862</v>
      </c>
      <c r="H128" s="1" t="s">
        <v>854</v>
      </c>
      <c r="I128" s="1" t="s">
        <v>855</v>
      </c>
    </row>
    <row r="129" spans="1:10" ht="59" x14ac:dyDescent="0.75">
      <c r="A129" s="2" t="s">
        <v>989</v>
      </c>
      <c r="B129" s="2" t="s">
        <v>1369</v>
      </c>
      <c r="C129" s="43">
        <v>1</v>
      </c>
      <c r="D129" s="1" t="s">
        <v>65</v>
      </c>
      <c r="E129" s="1" t="s">
        <v>66</v>
      </c>
      <c r="F129" s="1" t="str">
        <f>UnitControlCenter!$B$28</f>
        <v>million vehicles</v>
      </c>
      <c r="G129" s="1" t="s">
        <v>863</v>
      </c>
      <c r="H129" s="1" t="s">
        <v>857</v>
      </c>
      <c r="I129" s="1" t="s">
        <v>858</v>
      </c>
    </row>
    <row r="130" spans="1:10" ht="29.5" x14ac:dyDescent="0.75">
      <c r="A130" s="2" t="s">
        <v>989</v>
      </c>
      <c r="B130" s="2" t="s">
        <v>1585</v>
      </c>
      <c r="C130" s="43">
        <v>1</v>
      </c>
      <c r="D130" s="1" t="s">
        <v>65</v>
      </c>
      <c r="E130" s="1" t="s">
        <v>66</v>
      </c>
      <c r="F130" s="1" t="str">
        <f>UnitControlCenter!$B$28</f>
        <v>million vehicles</v>
      </c>
      <c r="G130" s="1" t="s">
        <v>845</v>
      </c>
      <c r="H130" s="1" t="s">
        <v>745</v>
      </c>
      <c r="I130" s="1" t="s">
        <v>844</v>
      </c>
    </row>
    <row r="131" spans="1:10" s="83" customFormat="1" ht="30.25" thickBot="1" x14ac:dyDescent="0.9">
      <c r="A131" s="82" t="s">
        <v>989</v>
      </c>
      <c r="B131" s="82" t="s">
        <v>1586</v>
      </c>
      <c r="C131" s="89">
        <v>0</v>
      </c>
      <c r="D131" s="83" t="s">
        <v>65</v>
      </c>
      <c r="E131" s="83" t="s">
        <v>66</v>
      </c>
      <c r="F131" s="83" t="str">
        <f>UnitControlCenter!$B$28</f>
        <v>million vehicles</v>
      </c>
      <c r="G131" s="83" t="s">
        <v>1587</v>
      </c>
      <c r="H131" s="83" t="s">
        <v>745</v>
      </c>
      <c r="I131" s="83" t="s">
        <v>844</v>
      </c>
    </row>
    <row r="132" spans="1:10" ht="132.75" x14ac:dyDescent="0.75">
      <c r="A132" s="2" t="s">
        <v>1100</v>
      </c>
      <c r="B132" s="2" t="s">
        <v>590</v>
      </c>
      <c r="C132" s="43">
        <v>1</v>
      </c>
      <c r="D132" s="1" t="s">
        <v>65</v>
      </c>
      <c r="E132" s="1" t="s">
        <v>66</v>
      </c>
      <c r="F132" s="1" t="str">
        <f>UnitControlCenter!$B$3</f>
        <v>million metric tons / year</v>
      </c>
      <c r="G132" s="1" t="s">
        <v>1486</v>
      </c>
      <c r="H132" s="1" t="s">
        <v>1485</v>
      </c>
      <c r="I132" s="1" t="s">
        <v>846</v>
      </c>
    </row>
    <row r="133" spans="1:10" ht="88.5" x14ac:dyDescent="0.75">
      <c r="A133" s="2" t="s">
        <v>1100</v>
      </c>
      <c r="B133" s="2" t="s">
        <v>591</v>
      </c>
      <c r="C133" s="43">
        <v>1</v>
      </c>
      <c r="D133" s="1" t="s">
        <v>65</v>
      </c>
      <c r="E133" s="1" t="s">
        <v>66</v>
      </c>
      <c r="F133" s="1" t="str">
        <f>UnitControlCenter!$B$30</f>
        <v>quads / year</v>
      </c>
      <c r="G133" s="1" t="s">
        <v>1011</v>
      </c>
      <c r="H133" s="1" t="s">
        <v>864</v>
      </c>
      <c r="I133" s="1" t="s">
        <v>865</v>
      </c>
    </row>
    <row r="134" spans="1:10" ht="118" x14ac:dyDescent="0.75">
      <c r="A134" s="2" t="s">
        <v>1100</v>
      </c>
      <c r="B134" s="2" t="s">
        <v>641</v>
      </c>
      <c r="C134" s="43">
        <v>1</v>
      </c>
      <c r="D134" s="1" t="s">
        <v>65</v>
      </c>
      <c r="E134" s="1" t="s">
        <v>66</v>
      </c>
      <c r="F134" s="1" t="str">
        <f>UnitControlCenter!$B$30</f>
        <v>quads / year</v>
      </c>
      <c r="G134" s="1" t="s">
        <v>1487</v>
      </c>
      <c r="H134" s="1" t="s">
        <v>1485</v>
      </c>
      <c r="I134" s="1" t="s">
        <v>846</v>
      </c>
    </row>
    <row r="135" spans="1:10" ht="29.5" x14ac:dyDescent="0.75">
      <c r="A135" s="2" t="s">
        <v>1100</v>
      </c>
      <c r="B135" s="2" t="s">
        <v>1493</v>
      </c>
      <c r="C135" s="43">
        <v>1</v>
      </c>
      <c r="D135" s="1" t="s">
        <v>63</v>
      </c>
      <c r="E135" s="1" t="s">
        <v>64</v>
      </c>
      <c r="F135" s="1" t="str">
        <f>UnitControlCenter!$B$30</f>
        <v>quads / year</v>
      </c>
      <c r="G135" s="1" t="s">
        <v>1494</v>
      </c>
    </row>
    <row r="136" spans="1:10" ht="44.25" x14ac:dyDescent="0.75">
      <c r="A136" s="2" t="s">
        <v>1100</v>
      </c>
      <c r="B136" s="2" t="s">
        <v>1101</v>
      </c>
      <c r="C136" s="43">
        <v>1</v>
      </c>
      <c r="D136" s="1" t="s">
        <v>65</v>
      </c>
      <c r="E136" s="1" t="s">
        <v>66</v>
      </c>
      <c r="F136" s="1" t="str">
        <f>UnitControlCenter!$B$24</f>
        <v>trillion passenger-miles / year</v>
      </c>
      <c r="G136" s="1" t="s">
        <v>600</v>
      </c>
      <c r="H136" s="1" t="s">
        <v>805</v>
      </c>
      <c r="I136" s="1" t="s">
        <v>806</v>
      </c>
    </row>
    <row r="137" spans="1:10" ht="45" thickBot="1" x14ac:dyDescent="0.9">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280.25" x14ac:dyDescent="0.75">
      <c r="A138" s="2" t="s">
        <v>592</v>
      </c>
      <c r="B138" s="2" t="s">
        <v>980</v>
      </c>
      <c r="C138" s="43">
        <v>1</v>
      </c>
      <c r="D138" s="1" t="s">
        <v>65</v>
      </c>
      <c r="E138" s="1" t="s">
        <v>66</v>
      </c>
      <c r="F138" s="1" t="str">
        <f>UnitControlCenter!$B$30</f>
        <v>quads / year</v>
      </c>
      <c r="G138" s="1" t="s">
        <v>1309</v>
      </c>
      <c r="H138" s="1" t="s">
        <v>1307</v>
      </c>
      <c r="I138" s="99" t="s">
        <v>1308</v>
      </c>
      <c r="J138" s="99"/>
    </row>
    <row r="139" spans="1:10" ht="103.25" x14ac:dyDescent="0.75">
      <c r="A139" s="2" t="s">
        <v>592</v>
      </c>
      <c r="B139" s="2" t="s">
        <v>981</v>
      </c>
      <c r="C139" s="43">
        <v>1</v>
      </c>
      <c r="D139" s="1" t="s">
        <v>65</v>
      </c>
      <c r="E139" s="1" t="s">
        <v>66</v>
      </c>
      <c r="F139" s="1" t="str">
        <f>UnitControlCenter!$B$30</f>
        <v>quads / year</v>
      </c>
      <c r="G139" s="1" t="s">
        <v>982</v>
      </c>
      <c r="H139" s="1" t="s">
        <v>976</v>
      </c>
      <c r="I139" s="1" t="s">
        <v>977</v>
      </c>
    </row>
    <row r="140" spans="1:10" x14ac:dyDescent="0.75">
      <c r="A140" s="2" t="s">
        <v>592</v>
      </c>
      <c r="B140" s="2" t="s">
        <v>1495</v>
      </c>
      <c r="C140" s="43">
        <v>1</v>
      </c>
      <c r="D140" s="1" t="s">
        <v>63</v>
      </c>
      <c r="E140" s="1" t="s">
        <v>64</v>
      </c>
      <c r="F140" s="1" t="str">
        <f>UnitControlCenter!$B$30</f>
        <v>quads / year</v>
      </c>
      <c r="G140" s="1" t="s">
        <v>1496</v>
      </c>
    </row>
    <row r="141" spans="1:10" ht="221.25" x14ac:dyDescent="0.75">
      <c r="A141" s="2" t="s">
        <v>592</v>
      </c>
      <c r="B141" s="2" t="s">
        <v>978</v>
      </c>
      <c r="C141" s="43">
        <v>1</v>
      </c>
      <c r="D141" s="1" t="s">
        <v>65</v>
      </c>
      <c r="E141" s="1" t="s">
        <v>66</v>
      </c>
      <c r="F141" s="1" t="str">
        <f>UnitControlCenter!$B$30</f>
        <v>quads / year</v>
      </c>
      <c r="G141" s="1" t="s">
        <v>1306</v>
      </c>
      <c r="H141" s="1" t="s">
        <v>1307</v>
      </c>
      <c r="I141" s="99" t="s">
        <v>1308</v>
      </c>
      <c r="J141" s="99"/>
    </row>
    <row r="142" spans="1:10" ht="73.75" x14ac:dyDescent="0.75">
      <c r="A142" s="2" t="s">
        <v>592</v>
      </c>
      <c r="B142" s="2" t="s">
        <v>979</v>
      </c>
      <c r="C142" s="43">
        <v>1</v>
      </c>
      <c r="D142" s="1" t="s">
        <v>65</v>
      </c>
      <c r="E142" s="1" t="s">
        <v>66</v>
      </c>
      <c r="F142" s="1" t="str">
        <f>UnitControlCenter!$B$30</f>
        <v>quads / year</v>
      </c>
      <c r="G142" s="1" t="s">
        <v>975</v>
      </c>
      <c r="H142" s="1" t="s">
        <v>976</v>
      </c>
      <c r="I142" s="1" t="s">
        <v>977</v>
      </c>
    </row>
    <row r="143" spans="1:10" x14ac:dyDescent="0.75">
      <c r="A143" s="2" t="s">
        <v>592</v>
      </c>
      <c r="B143" s="2" t="s">
        <v>1497</v>
      </c>
      <c r="C143" s="43">
        <v>1</v>
      </c>
      <c r="D143" s="1" t="s">
        <v>63</v>
      </c>
      <c r="E143" s="1" t="s">
        <v>64</v>
      </c>
      <c r="F143" s="1" t="str">
        <f>UnitControlCenter!$B$30</f>
        <v>quads / year</v>
      </c>
      <c r="G143" s="1" t="s">
        <v>1498</v>
      </c>
    </row>
    <row r="144" spans="1:10" ht="132.75" x14ac:dyDescent="0.75">
      <c r="A144" s="2" t="s">
        <v>592</v>
      </c>
      <c r="B144" s="2" t="s">
        <v>1737</v>
      </c>
      <c r="C144" s="43">
        <v>1</v>
      </c>
      <c r="D144" s="1" t="s">
        <v>65</v>
      </c>
      <c r="E144" s="1" t="s">
        <v>66</v>
      </c>
      <c r="F144" s="1" t="str">
        <f>UnitControlCenter!$B$30</f>
        <v>quads / year</v>
      </c>
      <c r="G144" s="1" t="s">
        <v>1904</v>
      </c>
      <c r="H144" s="1" t="s">
        <v>1741</v>
      </c>
      <c r="I144" s="1" t="s">
        <v>1742</v>
      </c>
    </row>
    <row r="145" spans="1:10" s="83" customFormat="1" ht="89.25" thickBot="1" x14ac:dyDescent="0.9">
      <c r="A145" s="82" t="s">
        <v>592</v>
      </c>
      <c r="B145" s="82" t="s">
        <v>1738</v>
      </c>
      <c r="C145" s="89">
        <v>1</v>
      </c>
      <c r="D145" s="83" t="s">
        <v>65</v>
      </c>
      <c r="E145" s="83" t="s">
        <v>66</v>
      </c>
      <c r="F145" s="83" t="str">
        <f>UnitControlCenter!$B$16</f>
        <v>terawatt-hours (TWh) / year</v>
      </c>
      <c r="G145" s="83" t="s">
        <v>1905</v>
      </c>
      <c r="H145" s="83" t="s">
        <v>1739</v>
      </c>
      <c r="I145" s="83" t="s">
        <v>1740</v>
      </c>
    </row>
    <row r="146" spans="1:10" ht="265.5" x14ac:dyDescent="0.7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4.25" x14ac:dyDescent="0.75">
      <c r="A147" s="2" t="s">
        <v>1058</v>
      </c>
      <c r="B147" s="2" t="s">
        <v>638</v>
      </c>
      <c r="C147" s="43">
        <v>1</v>
      </c>
      <c r="D147" s="1" t="s">
        <v>65</v>
      </c>
      <c r="E147" s="1" t="s">
        <v>66</v>
      </c>
      <c r="F147" s="1" t="str">
        <f>UnitControlCenter!$B$3</f>
        <v>million metric tons / year</v>
      </c>
      <c r="G147" s="1" t="s">
        <v>851</v>
      </c>
      <c r="H147" s="1" t="s">
        <v>849</v>
      </c>
      <c r="I147" s="1" t="s">
        <v>850</v>
      </c>
    </row>
    <row r="148" spans="1:10" ht="250.75" x14ac:dyDescent="0.7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29.5" x14ac:dyDescent="0.75">
      <c r="A149" s="2" t="s">
        <v>1058</v>
      </c>
      <c r="B149" s="2" t="s">
        <v>640</v>
      </c>
      <c r="C149" s="43">
        <v>1</v>
      </c>
      <c r="D149" s="1" t="s">
        <v>65</v>
      </c>
      <c r="E149" s="1" t="s">
        <v>66</v>
      </c>
      <c r="F149" s="1" t="str">
        <f>UnitControlCenter!$B$3</f>
        <v>million metric tons / year</v>
      </c>
      <c r="G149" s="1" t="s">
        <v>852</v>
      </c>
      <c r="H149" s="1" t="s">
        <v>849</v>
      </c>
      <c r="I149" s="1" t="s">
        <v>850</v>
      </c>
    </row>
    <row r="150" spans="1:10" ht="309.75" x14ac:dyDescent="0.7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4.25" x14ac:dyDescent="0.75">
      <c r="A151" s="2" t="s">
        <v>1058</v>
      </c>
      <c r="B151" s="2" t="s">
        <v>1057</v>
      </c>
      <c r="C151" s="43">
        <v>1</v>
      </c>
      <c r="D151" s="1" t="s">
        <v>65</v>
      </c>
      <c r="E151" s="1" t="s">
        <v>66</v>
      </c>
      <c r="F151" s="1" t="str">
        <f>UnitControlCenter!$B$3</f>
        <v>million metric tons / year</v>
      </c>
      <c r="G151" s="1" t="s">
        <v>1097</v>
      </c>
      <c r="H151" s="1" t="s">
        <v>1059</v>
      </c>
      <c r="I151" s="1" t="s">
        <v>1060</v>
      </c>
    </row>
    <row r="152" spans="1:10" ht="29.5" x14ac:dyDescent="0.75">
      <c r="A152" s="2" t="s">
        <v>1058</v>
      </c>
      <c r="B152" s="2" t="s">
        <v>1559</v>
      </c>
      <c r="C152" s="43">
        <v>1</v>
      </c>
      <c r="D152" s="1" t="s">
        <v>65</v>
      </c>
      <c r="E152" s="1" t="s">
        <v>66</v>
      </c>
      <c r="F152" s="1" t="str">
        <f>UnitControlCenter!$B$3</f>
        <v>million metric tons / year</v>
      </c>
      <c r="G152" s="1" t="s">
        <v>1640</v>
      </c>
      <c r="H152" s="1" t="s">
        <v>1553</v>
      </c>
      <c r="I152" s="1" t="s">
        <v>1556</v>
      </c>
    </row>
    <row r="153" spans="1:10" ht="236" x14ac:dyDescent="0.7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10.5" thickBot="1" x14ac:dyDescent="0.9">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44.25" x14ac:dyDescent="0.75">
      <c r="A155" s="2" t="s">
        <v>1673</v>
      </c>
      <c r="B155" s="2" t="s">
        <v>1674</v>
      </c>
      <c r="C155" s="43">
        <v>1</v>
      </c>
      <c r="D155" s="1" t="s">
        <v>65</v>
      </c>
      <c r="E155" s="1" t="s">
        <v>66</v>
      </c>
      <c r="F155" s="1" t="str">
        <f>UnitControlCenter!$B$30</f>
        <v>quads / year</v>
      </c>
      <c r="G155" s="1" t="s">
        <v>603</v>
      </c>
      <c r="H155" s="1" t="s">
        <v>604</v>
      </c>
      <c r="I155" s="1" t="s">
        <v>835</v>
      </c>
    </row>
    <row r="156" spans="1:10" s="2" customFormat="1" ht="29.5" x14ac:dyDescent="0.75">
      <c r="A156" s="2" t="s">
        <v>1673</v>
      </c>
      <c r="B156" s="2" t="s">
        <v>1675</v>
      </c>
      <c r="C156" s="43">
        <v>1</v>
      </c>
      <c r="D156" s="2" t="s">
        <v>65</v>
      </c>
      <c r="E156" s="2" t="s">
        <v>66</v>
      </c>
      <c r="F156" s="2" t="str">
        <f>UnitControlCenter!$B$30</f>
        <v>quads / year</v>
      </c>
      <c r="G156" s="2" t="s">
        <v>621</v>
      </c>
      <c r="H156" s="2" t="s">
        <v>605</v>
      </c>
      <c r="I156" s="2" t="s">
        <v>606</v>
      </c>
    </row>
    <row r="157" spans="1:10" ht="73.75" x14ac:dyDescent="0.7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75">
      <c r="A158" s="2" t="s">
        <v>1673</v>
      </c>
      <c r="B158" s="2" t="s">
        <v>1677</v>
      </c>
      <c r="C158" s="43">
        <v>1</v>
      </c>
      <c r="D158" s="2" t="s">
        <v>63</v>
      </c>
      <c r="E158" s="2" t="s">
        <v>64</v>
      </c>
      <c r="F158" s="2" t="str">
        <f>UnitControlCenter!$B$30</f>
        <v>quads / year</v>
      </c>
      <c r="G158" s="2" t="s">
        <v>1499</v>
      </c>
    </row>
    <row r="159" spans="1:10" ht="177" x14ac:dyDescent="0.7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36.75" thickBot="1" x14ac:dyDescent="0.9">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88.5" x14ac:dyDescent="0.75">
      <c r="A161" s="2" t="s">
        <v>659</v>
      </c>
      <c r="B161" s="2" t="s">
        <v>660</v>
      </c>
      <c r="C161" s="43">
        <v>1</v>
      </c>
      <c r="D161" s="1" t="s">
        <v>65</v>
      </c>
      <c r="E161" s="1" t="s">
        <v>66</v>
      </c>
      <c r="F161" s="1" t="str">
        <f>UnitControlCenter!$B$30</f>
        <v>quads / year</v>
      </c>
      <c r="G161" s="1" t="s">
        <v>1861</v>
      </c>
      <c r="H161" s="1" t="s">
        <v>1860</v>
      </c>
      <c r="I161" s="1" t="s">
        <v>1859</v>
      </c>
    </row>
    <row r="162" spans="1:10" ht="73.75" x14ac:dyDescent="0.75">
      <c r="A162" s="2" t="s">
        <v>659</v>
      </c>
      <c r="B162" s="2" t="s">
        <v>661</v>
      </c>
      <c r="C162" s="43">
        <v>1</v>
      </c>
      <c r="D162" s="1" t="s">
        <v>65</v>
      </c>
      <c r="E162" s="1" t="s">
        <v>66</v>
      </c>
      <c r="F162" s="1" t="str">
        <f>UnitControlCenter!$B$30</f>
        <v>quads / year</v>
      </c>
      <c r="G162" s="1" t="s">
        <v>1862</v>
      </c>
      <c r="H162" s="1" t="s">
        <v>1491</v>
      </c>
      <c r="I162" s="1" t="s">
        <v>1492</v>
      </c>
    </row>
    <row r="163" spans="1:10" ht="73.75" x14ac:dyDescent="0.75">
      <c r="A163" s="2" t="s">
        <v>659</v>
      </c>
      <c r="B163" s="2" t="s">
        <v>1857</v>
      </c>
      <c r="C163" s="43">
        <v>1</v>
      </c>
      <c r="D163" s="1" t="s">
        <v>65</v>
      </c>
      <c r="E163" s="1" t="s">
        <v>66</v>
      </c>
      <c r="F163" s="1" t="str">
        <f>UnitControlCenter!$B$30</f>
        <v>quads / year</v>
      </c>
      <c r="G163" s="1" t="s">
        <v>1881</v>
      </c>
      <c r="H163" s="1" t="s">
        <v>1863</v>
      </c>
      <c r="I163" s="43" t="s">
        <v>1864</v>
      </c>
    </row>
    <row r="164" spans="1:10" ht="73.75" x14ac:dyDescent="0.75">
      <c r="A164" s="2" t="s">
        <v>659</v>
      </c>
      <c r="B164" s="2" t="s">
        <v>1858</v>
      </c>
      <c r="C164" s="43">
        <v>1</v>
      </c>
      <c r="D164" s="1" t="s">
        <v>65</v>
      </c>
      <c r="E164" s="1" t="s">
        <v>66</v>
      </c>
      <c r="F164" s="1" t="str">
        <f>UnitControlCenter!$B$30</f>
        <v>quads / year</v>
      </c>
      <c r="G164" s="1" t="s">
        <v>1882</v>
      </c>
      <c r="H164" s="1" t="s">
        <v>1491</v>
      </c>
      <c r="I164" s="1" t="s">
        <v>1492</v>
      </c>
    </row>
    <row r="165" spans="1:10" x14ac:dyDescent="0.75">
      <c r="A165" s="2" t="s">
        <v>659</v>
      </c>
      <c r="B165" s="2" t="s">
        <v>1116</v>
      </c>
      <c r="C165" s="43">
        <v>0</v>
      </c>
      <c r="D165" s="1" t="s">
        <v>63</v>
      </c>
      <c r="E165" s="1" t="s">
        <v>64</v>
      </c>
      <c r="F165" s="1" t="str">
        <f>UnitControlCenter!$B$31</f>
        <v>thousand BTU / 2021 dollar</v>
      </c>
      <c r="G165" s="1" t="s">
        <v>1069</v>
      </c>
    </row>
    <row r="166" spans="1:10" x14ac:dyDescent="0.75">
      <c r="A166" s="2" t="s">
        <v>659</v>
      </c>
      <c r="B166" s="2" t="s">
        <v>662</v>
      </c>
      <c r="C166" s="43">
        <v>1</v>
      </c>
      <c r="D166" s="1" t="s">
        <v>63</v>
      </c>
      <c r="E166" s="1" t="s">
        <v>64</v>
      </c>
      <c r="F166" s="1" t="str">
        <f>UnitControlCenter!$B$16</f>
        <v>terawatt-hours (TWh) / year</v>
      </c>
      <c r="G166" s="1" t="s">
        <v>562</v>
      </c>
    </row>
    <row r="167" spans="1:10" x14ac:dyDescent="0.75">
      <c r="A167" s="2" t="s">
        <v>659</v>
      </c>
      <c r="B167" s="2" t="s">
        <v>663</v>
      </c>
      <c r="C167" s="43">
        <v>1</v>
      </c>
      <c r="D167" s="1" t="s">
        <v>63</v>
      </c>
      <c r="E167" s="1" t="s">
        <v>64</v>
      </c>
      <c r="F167" s="1" t="str">
        <f>UnitControlCenter!$B$32</f>
        <v>millions of short tons / year</v>
      </c>
      <c r="G167" s="1" t="s">
        <v>561</v>
      </c>
    </row>
    <row r="168" spans="1:10" x14ac:dyDescent="0.75">
      <c r="A168" s="2" t="s">
        <v>659</v>
      </c>
      <c r="B168" s="2" t="s">
        <v>664</v>
      </c>
      <c r="C168" s="43">
        <v>1</v>
      </c>
      <c r="D168" s="1" t="s">
        <v>63</v>
      </c>
      <c r="E168" s="1" t="s">
        <v>64</v>
      </c>
      <c r="F168" s="1" t="str">
        <f>UnitControlCenter!$B$32</f>
        <v>millions of short tons / year</v>
      </c>
      <c r="G168" s="1" t="s">
        <v>560</v>
      </c>
    </row>
    <row r="169" spans="1:10" x14ac:dyDescent="0.75">
      <c r="A169" s="2" t="s">
        <v>659</v>
      </c>
      <c r="B169" s="2" t="s">
        <v>665</v>
      </c>
      <c r="C169" s="43">
        <v>1</v>
      </c>
      <c r="D169" s="1" t="s">
        <v>63</v>
      </c>
      <c r="E169" s="1" t="s">
        <v>64</v>
      </c>
      <c r="F169" s="1" t="str">
        <f>UnitControlCenter!$B$33</f>
        <v>trillion cubic feet / year</v>
      </c>
      <c r="G169" s="1" t="s">
        <v>559</v>
      </c>
    </row>
    <row r="170" spans="1:10" x14ac:dyDescent="0.75">
      <c r="A170" s="2" t="s">
        <v>659</v>
      </c>
      <c r="B170" s="2" t="s">
        <v>666</v>
      </c>
      <c r="C170" s="43">
        <v>1</v>
      </c>
      <c r="D170" s="1" t="s">
        <v>63</v>
      </c>
      <c r="E170" s="1" t="s">
        <v>64</v>
      </c>
      <c r="F170" s="1" t="str">
        <f>UnitControlCenter!$B$34</f>
        <v>million barrels of oil / year</v>
      </c>
      <c r="G170" s="1" t="s">
        <v>558</v>
      </c>
    </row>
    <row r="171" spans="1:10" x14ac:dyDescent="0.75">
      <c r="A171" s="2" t="s">
        <v>659</v>
      </c>
      <c r="B171" s="2" t="s">
        <v>667</v>
      </c>
      <c r="C171" s="43">
        <v>1</v>
      </c>
      <c r="D171" s="1" t="s">
        <v>63</v>
      </c>
      <c r="E171" s="1" t="s">
        <v>64</v>
      </c>
      <c r="F171" s="1" t="str">
        <f>UnitControlCenter!$B$34</f>
        <v>million barrels of oil / year</v>
      </c>
      <c r="G171" s="1" t="s">
        <v>609</v>
      </c>
    </row>
    <row r="172" spans="1:10" x14ac:dyDescent="0.75">
      <c r="A172" s="2" t="s">
        <v>659</v>
      </c>
      <c r="B172" s="2" t="s">
        <v>668</v>
      </c>
      <c r="C172" s="43">
        <v>1</v>
      </c>
      <c r="D172" s="1" t="s">
        <v>63</v>
      </c>
      <c r="E172" s="1" t="s">
        <v>64</v>
      </c>
      <c r="F172" s="1" t="str">
        <f>UnitControlCenter!$B$32</f>
        <v>millions of short tons / year</v>
      </c>
      <c r="G172" s="1" t="s">
        <v>610</v>
      </c>
    </row>
    <row r="173" spans="1:10" ht="29.5" x14ac:dyDescent="0.75">
      <c r="A173" s="2" t="s">
        <v>659</v>
      </c>
      <c r="B173" s="2" t="s">
        <v>877</v>
      </c>
      <c r="C173" s="43">
        <v>1</v>
      </c>
      <c r="D173" s="1" t="s">
        <v>63</v>
      </c>
      <c r="E173" s="1" t="s">
        <v>64</v>
      </c>
      <c r="F173" s="1" t="str">
        <f>UnitControlCenter!$B$35</f>
        <v>million gallons / year</v>
      </c>
      <c r="G173" s="1" t="s">
        <v>881</v>
      </c>
    </row>
    <row r="174" spans="1:10" ht="29.5" x14ac:dyDescent="0.75">
      <c r="A174" s="2" t="s">
        <v>659</v>
      </c>
      <c r="B174" s="2" t="s">
        <v>878</v>
      </c>
      <c r="C174" s="43">
        <v>1</v>
      </c>
      <c r="D174" s="1" t="s">
        <v>63</v>
      </c>
      <c r="E174" s="1" t="s">
        <v>64</v>
      </c>
      <c r="F174" s="1" t="str">
        <f>UnitControlCenter!$B$32</f>
        <v>millions of short tons / year</v>
      </c>
      <c r="G174" s="1" t="s">
        <v>882</v>
      </c>
    </row>
    <row r="175" spans="1:10" ht="15.5" thickBot="1" x14ac:dyDescent="0.9">
      <c r="A175" s="82" t="s">
        <v>659</v>
      </c>
      <c r="B175" s="82" t="s">
        <v>879</v>
      </c>
      <c r="C175" s="89">
        <v>1</v>
      </c>
      <c r="D175" s="83" t="s">
        <v>63</v>
      </c>
      <c r="E175" s="83" t="s">
        <v>64</v>
      </c>
      <c r="F175" s="83" t="str">
        <f>UnitControlCenter!$B$6</f>
        <v>thousand metric tons / year</v>
      </c>
      <c r="G175" s="83" t="s">
        <v>883</v>
      </c>
      <c r="H175" s="83"/>
      <c r="I175" s="83"/>
      <c r="J175" s="83"/>
    </row>
    <row r="176" spans="1:10" ht="59" x14ac:dyDescent="0.75">
      <c r="A176" s="2" t="s">
        <v>1564</v>
      </c>
      <c r="B176" s="2" t="s">
        <v>1593</v>
      </c>
      <c r="C176" s="43">
        <v>1</v>
      </c>
      <c r="D176" s="1" t="s">
        <v>65</v>
      </c>
      <c r="E176" s="1" t="s">
        <v>66</v>
      </c>
      <c r="F176" s="1" t="str">
        <f>UnitControlCenter!$B$36</f>
        <v>trillion BTU / year</v>
      </c>
      <c r="G176" s="1" t="s">
        <v>888</v>
      </c>
      <c r="H176" s="1" t="s">
        <v>889</v>
      </c>
      <c r="I176" s="1" t="s">
        <v>890</v>
      </c>
    </row>
    <row r="177" spans="1:10" ht="59" x14ac:dyDescent="0.75">
      <c r="A177" s="2" t="s">
        <v>1564</v>
      </c>
      <c r="B177" s="2" t="s">
        <v>1594</v>
      </c>
      <c r="C177" s="43">
        <v>1</v>
      </c>
      <c r="D177" s="1" t="s">
        <v>65</v>
      </c>
      <c r="E177" s="1" t="s">
        <v>66</v>
      </c>
      <c r="F177" s="1" t="str">
        <f>UnitControlCenter!$B$36</f>
        <v>trillion BTU / year</v>
      </c>
      <c r="G177" s="1" t="s">
        <v>891</v>
      </c>
      <c r="H177" s="1" t="s">
        <v>889</v>
      </c>
      <c r="I177" s="1" t="s">
        <v>890</v>
      </c>
    </row>
    <row r="178" spans="1:10" ht="59" x14ac:dyDescent="0.75">
      <c r="A178" s="2" t="s">
        <v>1564</v>
      </c>
      <c r="B178" s="2" t="s">
        <v>1595</v>
      </c>
      <c r="C178" s="43">
        <v>1</v>
      </c>
      <c r="D178" s="1" t="s">
        <v>65</v>
      </c>
      <c r="E178" s="1" t="s">
        <v>66</v>
      </c>
      <c r="F178" s="1" t="str">
        <f>UnitControlCenter!$B$9</f>
        <v>billion 2021 dollars / year</v>
      </c>
      <c r="G178" s="1" t="s">
        <v>892</v>
      </c>
      <c r="H178" s="1" t="s">
        <v>889</v>
      </c>
      <c r="I178" s="1" t="s">
        <v>890</v>
      </c>
    </row>
    <row r="179" spans="1:10" ht="73.75" x14ac:dyDescent="0.75">
      <c r="A179" s="2" t="s">
        <v>1564</v>
      </c>
      <c r="B179" s="2" t="s">
        <v>1596</v>
      </c>
      <c r="C179" s="43">
        <v>1</v>
      </c>
      <c r="D179" s="1" t="s">
        <v>65</v>
      </c>
      <c r="E179" s="1" t="s">
        <v>66</v>
      </c>
      <c r="F179" s="1" t="str">
        <f>UnitControlCenter!$B$9</f>
        <v>billion 2021 dollars / year</v>
      </c>
      <c r="G179" s="1" t="s">
        <v>893</v>
      </c>
      <c r="H179" s="1" t="s">
        <v>889</v>
      </c>
      <c r="I179" s="1" t="s">
        <v>890</v>
      </c>
    </row>
    <row r="180" spans="1:10" ht="44.25" x14ac:dyDescent="0.75">
      <c r="A180" s="2" t="s">
        <v>1564</v>
      </c>
      <c r="B180" s="2" t="s">
        <v>1597</v>
      </c>
      <c r="C180" s="43">
        <v>1</v>
      </c>
      <c r="D180" s="1" t="s">
        <v>65</v>
      </c>
      <c r="E180" s="1" t="s">
        <v>66</v>
      </c>
      <c r="F180" s="1" t="str">
        <f>UnitControlCenter!B3</f>
        <v>million metric tons / year</v>
      </c>
      <c r="G180" s="1" t="s">
        <v>1139</v>
      </c>
      <c r="H180" s="1" t="s">
        <v>1137</v>
      </c>
      <c r="I180" s="1" t="s">
        <v>1138</v>
      </c>
    </row>
    <row r="181" spans="1:10" ht="59" x14ac:dyDescent="0.75">
      <c r="A181" s="2" t="s">
        <v>1564</v>
      </c>
      <c r="B181" s="2" t="s">
        <v>1598</v>
      </c>
      <c r="C181" s="43">
        <v>1</v>
      </c>
      <c r="D181" s="1" t="s">
        <v>65</v>
      </c>
      <c r="E181" s="1" t="s">
        <v>66</v>
      </c>
      <c r="F181" s="1" t="str">
        <f>UnitControlCenter!B3</f>
        <v>million metric tons / year</v>
      </c>
      <c r="G181" s="1" t="s">
        <v>1140</v>
      </c>
      <c r="H181" s="1" t="s">
        <v>1137</v>
      </c>
      <c r="I181" s="1" t="s">
        <v>1138</v>
      </c>
    </row>
    <row r="182" spans="1:10" ht="59" x14ac:dyDescent="0.75">
      <c r="A182" s="2" t="s">
        <v>1564</v>
      </c>
      <c r="B182" s="2" t="s">
        <v>1599</v>
      </c>
      <c r="C182" s="43">
        <v>1</v>
      </c>
      <c r="D182" s="1" t="s">
        <v>65</v>
      </c>
      <c r="E182" s="1" t="s">
        <v>66</v>
      </c>
      <c r="F182" s="1" t="str">
        <f>UnitControlCenter!$B$36</f>
        <v>trillion BTU / year</v>
      </c>
      <c r="G182" s="1" t="s">
        <v>970</v>
      </c>
      <c r="H182" s="1" t="s">
        <v>965</v>
      </c>
      <c r="I182" s="1" t="s">
        <v>966</v>
      </c>
    </row>
    <row r="183" spans="1:10" ht="73.75" x14ac:dyDescent="0.75">
      <c r="A183" s="2" t="s">
        <v>1564</v>
      </c>
      <c r="B183" s="2" t="s">
        <v>1600</v>
      </c>
      <c r="C183" s="43">
        <v>1</v>
      </c>
      <c r="D183" s="1" t="s">
        <v>65</v>
      </c>
      <c r="E183" s="1" t="s">
        <v>66</v>
      </c>
      <c r="F183" s="1" t="str">
        <f>UnitControlCenter!$B$36</f>
        <v>trillion BTU / year</v>
      </c>
      <c r="G183" s="1" t="s">
        <v>971</v>
      </c>
      <c r="H183" s="1" t="s">
        <v>965</v>
      </c>
      <c r="I183" s="1" t="s">
        <v>967</v>
      </c>
    </row>
    <row r="184" spans="1:10" ht="73.75" x14ac:dyDescent="0.75">
      <c r="A184" s="2" t="s">
        <v>1564</v>
      </c>
      <c r="B184" s="2" t="s">
        <v>1601</v>
      </c>
      <c r="C184" s="43">
        <v>1</v>
      </c>
      <c r="D184" s="1" t="s">
        <v>65</v>
      </c>
      <c r="E184" s="1" t="s">
        <v>66</v>
      </c>
      <c r="F184" s="1" t="str">
        <f>UnitControlCenter!$B$9</f>
        <v>billion 2021 dollars / year</v>
      </c>
      <c r="G184" s="1" t="s">
        <v>972</v>
      </c>
      <c r="H184" s="1" t="s">
        <v>965</v>
      </c>
      <c r="I184" s="1" t="s">
        <v>968</v>
      </c>
    </row>
    <row r="185" spans="1:10" ht="88.5" x14ac:dyDescent="0.75">
      <c r="A185" s="2" t="s">
        <v>1564</v>
      </c>
      <c r="B185" s="2" t="s">
        <v>1602</v>
      </c>
      <c r="C185" s="43">
        <v>1</v>
      </c>
      <c r="D185" s="1" t="s">
        <v>65</v>
      </c>
      <c r="E185" s="1" t="s">
        <v>66</v>
      </c>
      <c r="F185" s="1" t="str">
        <f>UnitControlCenter!$B$9</f>
        <v>billion 2021 dollars / year</v>
      </c>
      <c r="G185" s="1" t="s">
        <v>973</v>
      </c>
      <c r="H185" s="1" t="s">
        <v>965</v>
      </c>
      <c r="I185" s="1" t="s">
        <v>969</v>
      </c>
    </row>
    <row r="186" spans="1:10" ht="103.25" x14ac:dyDescent="0.75">
      <c r="A186" s="2" t="s">
        <v>1564</v>
      </c>
      <c r="B186" s="2" t="s">
        <v>1603</v>
      </c>
      <c r="C186" s="43">
        <v>1</v>
      </c>
      <c r="D186" s="1" t="s">
        <v>65</v>
      </c>
      <c r="E186" s="1" t="s">
        <v>66</v>
      </c>
      <c r="F186" s="1" t="str">
        <f>UnitControlCenter!$B$30</f>
        <v>quads / year</v>
      </c>
      <c r="G186" s="1" t="s">
        <v>999</v>
      </c>
      <c r="H186" s="1" t="s">
        <v>1001</v>
      </c>
      <c r="I186" s="1" t="s">
        <v>1002</v>
      </c>
    </row>
    <row r="187" spans="1:10" ht="118" x14ac:dyDescent="0.75">
      <c r="A187" s="2" t="s">
        <v>1564</v>
      </c>
      <c r="B187" s="2" t="s">
        <v>1604</v>
      </c>
      <c r="C187" s="43">
        <v>1</v>
      </c>
      <c r="D187" s="1" t="s">
        <v>65</v>
      </c>
      <c r="E187" s="1" t="s">
        <v>66</v>
      </c>
      <c r="F187" s="1" t="str">
        <f>UnitControlCenter!$B$30</f>
        <v>quads / year</v>
      </c>
      <c r="G187" s="1" t="s">
        <v>1000</v>
      </c>
      <c r="H187" s="1" t="s">
        <v>1001</v>
      </c>
      <c r="I187" s="1" t="s">
        <v>1002</v>
      </c>
    </row>
    <row r="188" spans="1:10" ht="206.5" x14ac:dyDescent="0.75">
      <c r="A188" s="2" t="s">
        <v>1564</v>
      </c>
      <c r="B188" s="2" t="s">
        <v>1612</v>
      </c>
      <c r="C188" s="43">
        <v>1</v>
      </c>
      <c r="D188" s="1" t="s">
        <v>65</v>
      </c>
      <c r="E188" s="1" t="s">
        <v>66</v>
      </c>
      <c r="F188" s="1" t="str">
        <f>UnitControlCenter!$B$10</f>
        <v>billion 2021 dollars</v>
      </c>
      <c r="G188" s="1" t="s">
        <v>1567</v>
      </c>
      <c r="H188" s="1" t="s">
        <v>1566</v>
      </c>
      <c r="I188" s="99" t="s">
        <v>1565</v>
      </c>
      <c r="J188" s="99"/>
    </row>
    <row r="189" spans="1:10" ht="236" x14ac:dyDescent="0.75">
      <c r="A189" s="2" t="s">
        <v>1564</v>
      </c>
      <c r="B189" s="2" t="s">
        <v>1605</v>
      </c>
      <c r="C189" s="43">
        <v>1</v>
      </c>
      <c r="D189" s="1" t="s">
        <v>65</v>
      </c>
      <c r="E189" s="1" t="s">
        <v>66</v>
      </c>
      <c r="F189" s="1" t="str">
        <f>UnitControlCenter!$B$10</f>
        <v>billion 2021 dollars</v>
      </c>
      <c r="G189" s="1" t="s">
        <v>1575</v>
      </c>
      <c r="H189" s="1" t="s">
        <v>1566</v>
      </c>
      <c r="I189" s="99" t="s">
        <v>1568</v>
      </c>
      <c r="J189" s="99"/>
    </row>
    <row r="190" spans="1:10" ht="206.5" x14ac:dyDescent="0.75">
      <c r="A190" s="2" t="s">
        <v>1564</v>
      </c>
      <c r="B190" s="2" t="s">
        <v>1606</v>
      </c>
      <c r="C190" s="43">
        <v>1</v>
      </c>
      <c r="D190" s="1" t="s">
        <v>65</v>
      </c>
      <c r="E190" s="1" t="s">
        <v>66</v>
      </c>
      <c r="F190" s="1" t="str">
        <f>UnitControlCenter!$B$10</f>
        <v>billion 2021 dollars</v>
      </c>
      <c r="G190" s="1" t="s">
        <v>1576</v>
      </c>
      <c r="H190" s="1" t="s">
        <v>1566</v>
      </c>
      <c r="I190" s="99" t="s">
        <v>1569</v>
      </c>
      <c r="J190" s="99"/>
    </row>
    <row r="191" spans="1:10" ht="236" x14ac:dyDescent="0.75">
      <c r="A191" s="2" t="s">
        <v>1564</v>
      </c>
      <c r="B191" s="2" t="s">
        <v>1607</v>
      </c>
      <c r="C191" s="43">
        <v>1</v>
      </c>
      <c r="D191" s="1" t="s">
        <v>65</v>
      </c>
      <c r="E191" s="1" t="s">
        <v>66</v>
      </c>
      <c r="F191" s="1" t="str">
        <f>UnitControlCenter!$B$10</f>
        <v>billion 2021 dollars</v>
      </c>
      <c r="G191" s="1" t="s">
        <v>1577</v>
      </c>
      <c r="H191" s="1" t="s">
        <v>1566</v>
      </c>
      <c r="I191" s="99" t="s">
        <v>1570</v>
      </c>
      <c r="J191" s="99"/>
    </row>
    <row r="192" spans="1:10" ht="191.75" x14ac:dyDescent="0.75">
      <c r="A192" s="2" t="s">
        <v>1564</v>
      </c>
      <c r="B192" s="2" t="s">
        <v>1608</v>
      </c>
      <c r="C192" s="43">
        <v>1</v>
      </c>
      <c r="D192" s="1" t="s">
        <v>65</v>
      </c>
      <c r="E192" s="1" t="s">
        <v>66</v>
      </c>
      <c r="F192" s="1" t="str">
        <f>UnitControlCenter!$B$10</f>
        <v>billion 2021 dollars</v>
      </c>
      <c r="G192" s="1" t="s">
        <v>1580</v>
      </c>
      <c r="H192" s="1" t="s">
        <v>1566</v>
      </c>
      <c r="I192" s="99" t="s">
        <v>1571</v>
      </c>
      <c r="J192" s="99"/>
    </row>
    <row r="193" spans="1:10" ht="206.5" x14ac:dyDescent="0.75">
      <c r="A193" s="2" t="s">
        <v>1564</v>
      </c>
      <c r="B193" s="2" t="s">
        <v>1609</v>
      </c>
      <c r="C193" s="43">
        <v>1</v>
      </c>
      <c r="D193" s="1" t="s">
        <v>65</v>
      </c>
      <c r="E193" s="1" t="s">
        <v>66</v>
      </c>
      <c r="F193" s="1" t="str">
        <f>UnitControlCenter!$B$10</f>
        <v>billion 2021 dollars</v>
      </c>
      <c r="G193" s="1" t="s">
        <v>1581</v>
      </c>
      <c r="H193" s="1" t="s">
        <v>1566</v>
      </c>
      <c r="I193" s="99" t="s">
        <v>1572</v>
      </c>
      <c r="J193" s="99"/>
    </row>
    <row r="194" spans="1:10" ht="250.75" x14ac:dyDescent="0.75">
      <c r="A194" s="2" t="s">
        <v>1564</v>
      </c>
      <c r="B194" s="2" t="s">
        <v>1610</v>
      </c>
      <c r="C194" s="43">
        <v>1</v>
      </c>
      <c r="D194" s="1" t="s">
        <v>65</v>
      </c>
      <c r="E194" s="1" t="s">
        <v>66</v>
      </c>
      <c r="F194" s="1" t="str">
        <f>UnitControlCenter!$B$10</f>
        <v>billion 2021 dollars</v>
      </c>
      <c r="G194" s="1" t="s">
        <v>1578</v>
      </c>
      <c r="H194" s="1" t="s">
        <v>1566</v>
      </c>
      <c r="I194" s="99" t="s">
        <v>1573</v>
      </c>
      <c r="J194" s="99"/>
    </row>
    <row r="195" spans="1:10" ht="281" thickBot="1" x14ac:dyDescent="0.9">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3.75" x14ac:dyDescent="0.75">
      <c r="A196" s="2" t="s">
        <v>593</v>
      </c>
      <c r="B196" s="2" t="s">
        <v>93</v>
      </c>
      <c r="C196" s="43">
        <v>1</v>
      </c>
      <c r="D196" s="1" t="s">
        <v>65</v>
      </c>
      <c r="E196" s="1" t="s">
        <v>599</v>
      </c>
      <c r="F196" s="1" t="str">
        <f>UnitControlCenter!$B$22</f>
        <v>2021 dollars / megawatt-hour (MWh)</v>
      </c>
      <c r="G196" s="1" t="s">
        <v>1517</v>
      </c>
      <c r="H196" s="1" t="s">
        <v>1516</v>
      </c>
      <c r="I196" s="1" t="s">
        <v>1865</v>
      </c>
    </row>
    <row r="197" spans="1:10" ht="44.25" x14ac:dyDescent="0.75">
      <c r="A197" s="2" t="s">
        <v>593</v>
      </c>
      <c r="B197" s="2" t="s">
        <v>446</v>
      </c>
      <c r="C197" s="43">
        <v>1</v>
      </c>
      <c r="D197" s="1" t="s">
        <v>65</v>
      </c>
      <c r="E197" s="1" t="s">
        <v>599</v>
      </c>
      <c r="F197" s="1" t="str">
        <f>UnitControlCenter!$B$37</f>
        <v>2021 dollars / short ton</v>
      </c>
      <c r="G197" s="1" t="s">
        <v>901</v>
      </c>
      <c r="H197" s="1" t="s">
        <v>902</v>
      </c>
      <c r="I197" s="1" t="s">
        <v>903</v>
      </c>
    </row>
    <row r="198" spans="1:10" x14ac:dyDescent="0.75">
      <c r="A198" s="2" t="s">
        <v>593</v>
      </c>
      <c r="B198" s="2" t="s">
        <v>443</v>
      </c>
      <c r="C198" s="43">
        <v>1</v>
      </c>
      <c r="D198" s="1" t="s">
        <v>65</v>
      </c>
      <c r="E198" s="1" t="s">
        <v>599</v>
      </c>
      <c r="F198" s="1" t="str">
        <f>UnitControlCenter!$B$37</f>
        <v>2021 dollars / short ton</v>
      </c>
      <c r="G198" s="1" t="s">
        <v>612</v>
      </c>
      <c r="H198" s="1" t="s">
        <v>341</v>
      </c>
      <c r="I198" s="1" t="s">
        <v>788</v>
      </c>
    </row>
    <row r="199" spans="1:10" ht="88.5" x14ac:dyDescent="0.7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75">
      <c r="A200" s="2" t="s">
        <v>593</v>
      </c>
      <c r="B200" s="2" t="s">
        <v>95</v>
      </c>
      <c r="C200" s="43">
        <v>1</v>
      </c>
      <c r="D200" s="1" t="s">
        <v>65</v>
      </c>
      <c r="E200" s="1" t="s">
        <v>599</v>
      </c>
      <c r="F200" s="1" t="str">
        <f>UnitControlCenter!$B$39</f>
        <v>2021 dollars / gallon</v>
      </c>
      <c r="G200" s="1" t="s">
        <v>614</v>
      </c>
      <c r="H200" s="1" t="s">
        <v>336</v>
      </c>
      <c r="I200" s="43">
        <v>969696</v>
      </c>
      <c r="J200" s="43"/>
    </row>
    <row r="201" spans="1:10" ht="73.75" x14ac:dyDescent="0.75">
      <c r="A201" s="2" t="s">
        <v>593</v>
      </c>
      <c r="B201" s="2" t="s">
        <v>96</v>
      </c>
      <c r="C201" s="43">
        <v>1</v>
      </c>
      <c r="D201" s="1" t="s">
        <v>65</v>
      </c>
      <c r="E201" s="1" t="s">
        <v>599</v>
      </c>
      <c r="F201" s="1" t="str">
        <f>UnitControlCenter!$B$39</f>
        <v>2021 dollars / gallon</v>
      </c>
      <c r="G201" s="1" t="s">
        <v>896</v>
      </c>
      <c r="H201" s="1" t="s">
        <v>894</v>
      </c>
      <c r="I201" s="1" t="s">
        <v>895</v>
      </c>
    </row>
    <row r="202" spans="1:10" ht="59" x14ac:dyDescent="0.75">
      <c r="A202" s="2" t="s">
        <v>593</v>
      </c>
      <c r="B202" s="2" t="s">
        <v>92</v>
      </c>
      <c r="C202" s="43">
        <v>1</v>
      </c>
      <c r="D202" s="1" t="s">
        <v>65</v>
      </c>
      <c r="E202" s="1" t="s">
        <v>599</v>
      </c>
      <c r="F202" s="1" t="str">
        <f>UnitControlCenter!$B$37</f>
        <v>2021 dollars / short ton</v>
      </c>
      <c r="G202" s="1" t="s">
        <v>897</v>
      </c>
      <c r="H202" s="1" t="s">
        <v>898</v>
      </c>
      <c r="I202" s="1" t="s">
        <v>899</v>
      </c>
    </row>
    <row r="203" spans="1:10" ht="59" x14ac:dyDescent="0.75">
      <c r="A203" s="2" t="s">
        <v>593</v>
      </c>
      <c r="B203" s="2" t="s">
        <v>838</v>
      </c>
      <c r="C203" s="43">
        <v>1</v>
      </c>
      <c r="D203" s="1" t="s">
        <v>65</v>
      </c>
      <c r="E203" s="1" t="s">
        <v>599</v>
      </c>
      <c r="F203" s="1" t="str">
        <f>UnitControlCenter!$B$40</f>
        <v>2021 dollars / barrel of oil</v>
      </c>
      <c r="G203" s="1" t="s">
        <v>962</v>
      </c>
      <c r="H203" s="1" t="s">
        <v>963</v>
      </c>
      <c r="I203" s="1" t="s">
        <v>964</v>
      </c>
    </row>
    <row r="204" spans="1:10" ht="59" x14ac:dyDescent="0.75">
      <c r="A204" s="2" t="s">
        <v>593</v>
      </c>
      <c r="B204" s="2" t="s">
        <v>900</v>
      </c>
      <c r="C204" s="43">
        <v>1</v>
      </c>
      <c r="D204" s="1" t="s">
        <v>65</v>
      </c>
      <c r="E204" s="1" t="s">
        <v>599</v>
      </c>
      <c r="F204" s="1" t="str">
        <f>UnitControlCenter!$B$39</f>
        <v>2021 dollars / gallon</v>
      </c>
      <c r="G204" s="1" t="s">
        <v>904</v>
      </c>
      <c r="H204" s="1" t="s">
        <v>611</v>
      </c>
      <c r="I204" s="1" t="s">
        <v>834</v>
      </c>
    </row>
    <row r="205" spans="1:10" ht="30.25" thickBot="1" x14ac:dyDescent="0.9">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75">
      <c r="A206" s="2" t="s">
        <v>594</v>
      </c>
      <c r="B206" s="2" t="s">
        <v>1687</v>
      </c>
      <c r="C206" s="43">
        <v>1</v>
      </c>
      <c r="D206" s="1" t="s">
        <v>63</v>
      </c>
      <c r="E206" s="1" t="s">
        <v>64</v>
      </c>
      <c r="F206" s="1" t="str">
        <f>UnitControlCenter!$B$42</f>
        <v>2021 dollars / kilowatt-hour (kWh)</v>
      </c>
      <c r="G206" s="1" t="s">
        <v>615</v>
      </c>
    </row>
    <row r="207" spans="1:10" ht="29.5" x14ac:dyDescent="0.7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x14ac:dyDescent="0.75">
      <c r="A208" s="2" t="s">
        <v>594</v>
      </c>
      <c r="B208" s="2" t="s">
        <v>596</v>
      </c>
      <c r="C208" s="43">
        <v>1</v>
      </c>
      <c r="D208" s="1" t="s">
        <v>63</v>
      </c>
      <c r="E208" s="1" t="s">
        <v>64</v>
      </c>
      <c r="F208" s="1" t="str">
        <f>UnitControlCenter!$B$45</f>
        <v>million 2021 dollars / megawatt (MW)</v>
      </c>
      <c r="G208" s="1" t="s">
        <v>616</v>
      </c>
    </row>
    <row r="209" spans="1:10" x14ac:dyDescent="0.75">
      <c r="A209" s="2" t="s">
        <v>594</v>
      </c>
      <c r="B209" s="2" t="s">
        <v>597</v>
      </c>
      <c r="C209" s="43">
        <v>1</v>
      </c>
      <c r="D209" s="1" t="s">
        <v>63</v>
      </c>
      <c r="E209" s="1" t="s">
        <v>64</v>
      </c>
      <c r="F209" s="1" t="str">
        <f>UnitControlCenter!$B$45</f>
        <v>million 2021 dollars / megawatt (MW)</v>
      </c>
      <c r="G209" s="1" t="s">
        <v>617</v>
      </c>
    </row>
    <row r="210" spans="1:10" x14ac:dyDescent="0.75">
      <c r="A210" s="2" t="s">
        <v>594</v>
      </c>
      <c r="B210" s="2" t="s">
        <v>598</v>
      </c>
      <c r="C210" s="43">
        <v>1</v>
      </c>
      <c r="D210" s="1" t="s">
        <v>63</v>
      </c>
      <c r="E210" s="1" t="s">
        <v>64</v>
      </c>
      <c r="F210" s="1" t="str">
        <f>UnitControlCenter!$B$45</f>
        <v>million 2021 dollars / megawatt (MW)</v>
      </c>
      <c r="G210" s="1" t="s">
        <v>618</v>
      </c>
    </row>
    <row r="211" spans="1:10" ht="30.25" thickBot="1" x14ac:dyDescent="0.9">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783</v>
      </c>
      <c r="B1" s="59"/>
      <c r="C1" s="51"/>
      <c r="D1" s="51"/>
    </row>
    <row r="2" spans="1:5" x14ac:dyDescent="0.75">
      <c r="A2" s="9" t="s">
        <v>747</v>
      </c>
      <c r="B2" s="60" t="s">
        <v>748</v>
      </c>
      <c r="C2" s="9" t="s">
        <v>749</v>
      </c>
      <c r="D2" s="9" t="s">
        <v>750</v>
      </c>
    </row>
    <row r="3" spans="1:5" x14ac:dyDescent="0.75">
      <c r="A3" s="137" t="s">
        <v>1798</v>
      </c>
      <c r="B3" s="141" t="s">
        <v>1800</v>
      </c>
      <c r="C3" s="138"/>
      <c r="D3" s="140" t="s">
        <v>1799</v>
      </c>
    </row>
    <row r="4" spans="1:5" x14ac:dyDescent="0.75">
      <c r="A4" t="s">
        <v>797</v>
      </c>
      <c r="B4" s="20" t="s">
        <v>791</v>
      </c>
      <c r="C4" s="78"/>
      <c r="D4" s="142" t="s">
        <v>1802</v>
      </c>
      <c r="E4" t="s">
        <v>1805</v>
      </c>
    </row>
    <row r="5" spans="1:5" x14ac:dyDescent="0.75">
      <c r="A5" t="s">
        <v>1809</v>
      </c>
      <c r="B5" s="61" t="s">
        <v>1810</v>
      </c>
      <c r="C5" s="143"/>
      <c r="D5" s="142" t="s">
        <v>1804</v>
      </c>
      <c r="E5" t="s">
        <v>1808</v>
      </c>
    </row>
    <row r="6" spans="1:5" x14ac:dyDescent="0.75">
      <c r="A6" t="s">
        <v>1302</v>
      </c>
      <c r="B6" s="61" t="s">
        <v>1811</v>
      </c>
      <c r="C6" s="96"/>
      <c r="D6" t="s">
        <v>1815</v>
      </c>
    </row>
    <row r="7" spans="1:5" x14ac:dyDescent="0.75">
      <c r="A7" t="s">
        <v>1816</v>
      </c>
      <c r="B7" s="61" t="s">
        <v>1817</v>
      </c>
      <c r="C7" s="145"/>
      <c r="D7" s="144" t="s">
        <v>1788</v>
      </c>
    </row>
    <row r="8" spans="1:5" x14ac:dyDescent="0.75">
      <c r="A8" t="s">
        <v>757</v>
      </c>
      <c r="B8" s="20" t="s">
        <v>768</v>
      </c>
      <c r="C8" s="66"/>
      <c r="D8" t="s">
        <v>436</v>
      </c>
    </row>
    <row r="9" spans="1:5" x14ac:dyDescent="0.75">
      <c r="A9" t="s">
        <v>1772</v>
      </c>
      <c r="B9" s="20" t="s">
        <v>1771</v>
      </c>
      <c r="C9" s="128"/>
      <c r="D9" t="s">
        <v>1703</v>
      </c>
    </row>
    <row r="10" spans="1:5" x14ac:dyDescent="0.75">
      <c r="A10" t="s">
        <v>765</v>
      </c>
      <c r="B10" s="61" t="s">
        <v>766</v>
      </c>
      <c r="C10" s="65"/>
      <c r="D10" t="s">
        <v>92</v>
      </c>
    </row>
    <row r="11" spans="1:5" x14ac:dyDescent="0.75">
      <c r="A11" t="s">
        <v>793</v>
      </c>
      <c r="B11" s="20" t="s">
        <v>787</v>
      </c>
      <c r="C11" s="75"/>
      <c r="D11" t="s">
        <v>91</v>
      </c>
    </row>
    <row r="12" spans="1:5" x14ac:dyDescent="0.75">
      <c r="A12" t="s">
        <v>772</v>
      </c>
      <c r="B12" s="20" t="s">
        <v>788</v>
      </c>
      <c r="C12" s="70"/>
      <c r="D12" t="s">
        <v>784</v>
      </c>
    </row>
    <row r="13" spans="1:5" x14ac:dyDescent="0.75">
      <c r="A13" t="s">
        <v>794</v>
      </c>
      <c r="B13" s="20" t="s">
        <v>613</v>
      </c>
      <c r="C13" s="74"/>
      <c r="D13" t="s">
        <v>785</v>
      </c>
    </row>
    <row r="14" spans="1:5" x14ac:dyDescent="0.75">
      <c r="A14" t="s">
        <v>792</v>
      </c>
      <c r="B14" s="20" t="s">
        <v>789</v>
      </c>
      <c r="C14" s="77"/>
      <c r="D14" t="s">
        <v>451</v>
      </c>
    </row>
    <row r="15" spans="1:5" x14ac:dyDescent="0.75">
      <c r="A15" t="s">
        <v>773</v>
      </c>
      <c r="B15" s="20" t="s">
        <v>769</v>
      </c>
      <c r="C15" s="69"/>
      <c r="D15" t="s">
        <v>454</v>
      </c>
    </row>
    <row r="16" spans="1:5" x14ac:dyDescent="0.75">
      <c r="A16" t="s">
        <v>746</v>
      </c>
      <c r="B16" s="62" t="s">
        <v>753</v>
      </c>
      <c r="C16" s="58"/>
      <c r="D16" t="s">
        <v>89</v>
      </c>
    </row>
    <row r="17" spans="1:5" x14ac:dyDescent="0.75">
      <c r="A17" t="s">
        <v>1303</v>
      </c>
      <c r="B17" t="s">
        <v>1812</v>
      </c>
      <c r="C17" s="97"/>
      <c r="D17" t="s">
        <v>1705</v>
      </c>
    </row>
    <row r="18" spans="1:5" x14ac:dyDescent="0.75">
      <c r="A18" t="s">
        <v>774</v>
      </c>
      <c r="B18" s="20" t="s">
        <v>770</v>
      </c>
      <c r="C18" s="71"/>
      <c r="D18" t="s">
        <v>1706</v>
      </c>
    </row>
    <row r="19" spans="1:5" x14ac:dyDescent="0.75">
      <c r="A19" t="s">
        <v>756</v>
      </c>
      <c r="B19" s="61" t="s">
        <v>761</v>
      </c>
      <c r="C19" s="67"/>
      <c r="D19" t="s">
        <v>786</v>
      </c>
    </row>
    <row r="20" spans="1:5" x14ac:dyDescent="0.75">
      <c r="A20" t="s">
        <v>796</v>
      </c>
      <c r="B20" s="20" t="s">
        <v>790</v>
      </c>
      <c r="C20" s="76"/>
      <c r="D20" t="s">
        <v>716</v>
      </c>
    </row>
    <row r="21" spans="1:5" x14ac:dyDescent="0.75">
      <c r="A21" t="s">
        <v>759</v>
      </c>
      <c r="B21" s="61" t="s">
        <v>760</v>
      </c>
      <c r="C21" s="57"/>
      <c r="D21" t="s">
        <v>871</v>
      </c>
    </row>
    <row r="22" spans="1:5" x14ac:dyDescent="0.75">
      <c r="A22" t="s">
        <v>839</v>
      </c>
      <c r="B22" s="61" t="s">
        <v>841</v>
      </c>
      <c r="C22" s="79"/>
      <c r="D22" t="s">
        <v>838</v>
      </c>
    </row>
    <row r="23" spans="1:5" x14ac:dyDescent="0.75">
      <c r="A23" t="s">
        <v>840</v>
      </c>
      <c r="B23" s="61">
        <v>740000</v>
      </c>
      <c r="C23" s="80"/>
      <c r="D23" t="s">
        <v>714</v>
      </c>
    </row>
    <row r="24" spans="1:5" x14ac:dyDescent="0.75">
      <c r="A24" t="s">
        <v>775</v>
      </c>
      <c r="B24" s="20" t="s">
        <v>771</v>
      </c>
      <c r="C24" s="72"/>
      <c r="D24" t="s">
        <v>311</v>
      </c>
    </row>
    <row r="25" spans="1:5" x14ac:dyDescent="0.75">
      <c r="A25" t="s">
        <v>1770</v>
      </c>
      <c r="B25" s="20" t="s">
        <v>1813</v>
      </c>
      <c r="C25" s="127"/>
      <c r="D25" t="s">
        <v>1702</v>
      </c>
    </row>
    <row r="26" spans="1:5" x14ac:dyDescent="0.75">
      <c r="A26" t="s">
        <v>758</v>
      </c>
      <c r="B26" s="61" t="s">
        <v>763</v>
      </c>
      <c r="C26" s="64"/>
      <c r="D26" t="s">
        <v>1629</v>
      </c>
    </row>
    <row r="27" spans="1:5" x14ac:dyDescent="0.75">
      <c r="A27" t="s">
        <v>1630</v>
      </c>
      <c r="B27" s="61" t="s">
        <v>1631</v>
      </c>
      <c r="C27" s="126"/>
      <c r="D27" t="s">
        <v>1628</v>
      </c>
    </row>
    <row r="28" spans="1:5" x14ac:dyDescent="0.75">
      <c r="A28" t="s">
        <v>1304</v>
      </c>
      <c r="B28" s="17" t="s">
        <v>1814</v>
      </c>
      <c r="C28" s="98"/>
      <c r="D28" t="s">
        <v>1704</v>
      </c>
    </row>
    <row r="29" spans="1:5" x14ac:dyDescent="0.75">
      <c r="A29" t="s">
        <v>782</v>
      </c>
      <c r="B29" s="20" t="s">
        <v>781</v>
      </c>
      <c r="C29" s="73"/>
      <c r="D29" t="s">
        <v>443</v>
      </c>
    </row>
    <row r="30" spans="1:5" x14ac:dyDescent="0.75">
      <c r="A30" t="s">
        <v>1305</v>
      </c>
      <c r="B30" s="95" t="s">
        <v>1298</v>
      </c>
      <c r="C30" s="94"/>
      <c r="D30" t="s">
        <v>1701</v>
      </c>
    </row>
    <row r="31" spans="1:5" x14ac:dyDescent="0.75">
      <c r="A31" t="s">
        <v>752</v>
      </c>
      <c r="B31" s="61" t="s">
        <v>762</v>
      </c>
      <c r="C31" s="63"/>
      <c r="D31" t="s">
        <v>446</v>
      </c>
    </row>
    <row r="32" spans="1:5" x14ac:dyDescent="0.75">
      <c r="A32" t="s">
        <v>1809</v>
      </c>
      <c r="B32" s="61" t="s">
        <v>1810</v>
      </c>
      <c r="C32" s="143"/>
      <c r="D32" t="s">
        <v>1803</v>
      </c>
      <c r="E32" t="s">
        <v>1807</v>
      </c>
    </row>
    <row r="33" spans="1:5" x14ac:dyDescent="0.75">
      <c r="A33" t="s">
        <v>797</v>
      </c>
      <c r="B33" s="20" t="s">
        <v>791</v>
      </c>
      <c r="C33" s="78"/>
      <c r="D33" s="142" t="s">
        <v>1801</v>
      </c>
      <c r="E33" t="s">
        <v>1806</v>
      </c>
    </row>
    <row r="35" spans="1:5" x14ac:dyDescent="0.75">
      <c r="A35" s="42" t="s">
        <v>767</v>
      </c>
      <c r="B35" s="59"/>
      <c r="C35" s="51"/>
      <c r="D35" s="51"/>
    </row>
    <row r="36" spans="1:5" s="9" customFormat="1" x14ac:dyDescent="0.75">
      <c r="A36" s="9" t="s">
        <v>747</v>
      </c>
      <c r="B36" s="60" t="s">
        <v>748</v>
      </c>
      <c r="C36" s="9" t="s">
        <v>749</v>
      </c>
      <c r="D36" s="9" t="s">
        <v>831</v>
      </c>
    </row>
    <row r="37" spans="1:5" x14ac:dyDescent="0.75">
      <c r="A37" t="s">
        <v>773</v>
      </c>
      <c r="B37" s="20" t="s">
        <v>769</v>
      </c>
      <c r="C37" s="69"/>
      <c r="D37" t="s">
        <v>833</v>
      </c>
    </row>
    <row r="38" spans="1:5" x14ac:dyDescent="0.75">
      <c r="A38" t="s">
        <v>746</v>
      </c>
      <c r="B38" s="62" t="s">
        <v>753</v>
      </c>
      <c r="C38" s="58"/>
      <c r="D38" t="s">
        <v>832</v>
      </c>
    </row>
    <row r="39" spans="1:5" x14ac:dyDescent="0.75">
      <c r="A39" t="s">
        <v>758</v>
      </c>
      <c r="B39" s="20" t="s">
        <v>763</v>
      </c>
      <c r="C39" s="64"/>
      <c r="D39" t="s">
        <v>4</v>
      </c>
    </row>
    <row r="40" spans="1:5" x14ac:dyDescent="0.75">
      <c r="A40" t="s">
        <v>772</v>
      </c>
      <c r="B40" s="20" t="s">
        <v>788</v>
      </c>
      <c r="C40" s="70"/>
      <c r="D40" t="s">
        <v>93</v>
      </c>
    </row>
    <row r="41" spans="1:5" x14ac:dyDescent="0.75">
      <c r="A41" t="s">
        <v>752</v>
      </c>
      <c r="B41" s="20">
        <v>969696</v>
      </c>
      <c r="C41" s="63"/>
      <c r="D41" t="s">
        <v>9</v>
      </c>
    </row>
    <row r="42" spans="1:5" x14ac:dyDescent="0.75">
      <c r="A42" t="s">
        <v>765</v>
      </c>
      <c r="B42" s="20" t="s">
        <v>766</v>
      </c>
      <c r="C42" s="65"/>
      <c r="D42" t="s">
        <v>673</v>
      </c>
    </row>
    <row r="43" spans="1:5" x14ac:dyDescent="0.75">
      <c r="A43" t="s">
        <v>774</v>
      </c>
      <c r="B43" s="20" t="s">
        <v>770</v>
      </c>
      <c r="C43" s="71"/>
      <c r="D43" t="s">
        <v>132</v>
      </c>
    </row>
    <row r="44" spans="1:5" x14ac:dyDescent="0.75">
      <c r="A44" t="s">
        <v>775</v>
      </c>
      <c r="B44" s="20" t="s">
        <v>771</v>
      </c>
      <c r="C44" s="72"/>
      <c r="D44" t="s">
        <v>682</v>
      </c>
    </row>
    <row r="45" spans="1:5" x14ac:dyDescent="0.75">
      <c r="A45" t="s">
        <v>757</v>
      </c>
      <c r="B45" s="20" t="s">
        <v>768</v>
      </c>
      <c r="C45" s="68"/>
      <c r="D45" t="s">
        <v>733</v>
      </c>
    </row>
    <row r="46" spans="1:5" x14ac:dyDescent="0.75">
      <c r="A46" t="s">
        <v>839</v>
      </c>
      <c r="B46" s="61" t="s">
        <v>841</v>
      </c>
      <c r="C46" s="79"/>
      <c r="D46" t="s">
        <v>1041</v>
      </c>
    </row>
    <row r="48" spans="1:5" x14ac:dyDescent="0.75">
      <c r="A48" s="42" t="s">
        <v>776</v>
      </c>
      <c r="B48" s="59"/>
      <c r="C48" s="51"/>
      <c r="D48" s="51"/>
    </row>
    <row r="49" spans="1:4" x14ac:dyDescent="0.75">
      <c r="A49" s="9" t="s">
        <v>747</v>
      </c>
      <c r="B49" s="60" t="s">
        <v>748</v>
      </c>
      <c r="C49" s="9" t="s">
        <v>749</v>
      </c>
      <c r="D49" s="9" t="s">
        <v>750</v>
      </c>
    </row>
    <row r="50" spans="1:4" x14ac:dyDescent="0.75">
      <c r="A50" t="s">
        <v>758</v>
      </c>
      <c r="B50" s="61" t="s">
        <v>763</v>
      </c>
      <c r="C50" s="64"/>
      <c r="D50" t="s">
        <v>777</v>
      </c>
    </row>
    <row r="51" spans="1:4" x14ac:dyDescent="0.75">
      <c r="A51" t="s">
        <v>752</v>
      </c>
      <c r="B51" s="20">
        <v>969696</v>
      </c>
      <c r="C51" s="63"/>
      <c r="D51" t="s">
        <v>778</v>
      </c>
    </row>
    <row r="52" spans="1:4" x14ac:dyDescent="0.75">
      <c r="A52" t="s">
        <v>765</v>
      </c>
      <c r="B52" s="20" t="s">
        <v>766</v>
      </c>
      <c r="C52" s="65"/>
      <c r="D52" t="s">
        <v>779</v>
      </c>
    </row>
    <row r="53" spans="1:4" x14ac:dyDescent="0.75">
      <c r="A53" t="s">
        <v>839</v>
      </c>
      <c r="B53" s="61" t="s">
        <v>841</v>
      </c>
      <c r="C53" s="79"/>
      <c r="D53" t="s">
        <v>1042</v>
      </c>
    </row>
    <row r="55" spans="1:4" x14ac:dyDescent="0.75">
      <c r="A55" s="42" t="s">
        <v>780</v>
      </c>
      <c r="B55" s="59"/>
      <c r="C55" s="51"/>
      <c r="D55" s="51"/>
    </row>
    <row r="56" spans="1:4" x14ac:dyDescent="0.75">
      <c r="A56" s="9" t="s">
        <v>747</v>
      </c>
      <c r="B56" s="60" t="s">
        <v>748</v>
      </c>
      <c r="C56" s="9" t="s">
        <v>749</v>
      </c>
      <c r="D56" s="9" t="s">
        <v>750</v>
      </c>
    </row>
    <row r="57" spans="1:4" x14ac:dyDescent="0.75">
      <c r="A57" t="s">
        <v>765</v>
      </c>
      <c r="B57" s="20" t="s">
        <v>766</v>
      </c>
      <c r="C57" s="65"/>
      <c r="D57" t="s">
        <v>488</v>
      </c>
    </row>
    <row r="58" spans="1:4" x14ac:dyDescent="0.75">
      <c r="A58" t="s">
        <v>759</v>
      </c>
      <c r="B58" s="61" t="s">
        <v>760</v>
      </c>
      <c r="C58" s="57"/>
      <c r="D58" t="s">
        <v>478</v>
      </c>
    </row>
    <row r="59" spans="1:4" x14ac:dyDescent="0.75">
      <c r="A59" t="s">
        <v>758</v>
      </c>
      <c r="B59" s="61" t="s">
        <v>763</v>
      </c>
      <c r="C59" s="64"/>
      <c r="D59" t="s">
        <v>487</v>
      </c>
    </row>
    <row r="60" spans="1:4" x14ac:dyDescent="0.75">
      <c r="A60" t="s">
        <v>752</v>
      </c>
      <c r="B60" s="61" t="s">
        <v>762</v>
      </c>
      <c r="C60" s="63"/>
      <c r="D60" t="s">
        <v>479</v>
      </c>
    </row>
    <row r="61" spans="1:4" x14ac:dyDescent="0.75">
      <c r="B61" s="61"/>
    </row>
    <row r="62" spans="1:4" x14ac:dyDescent="0.75">
      <c r="A62" s="42" t="s">
        <v>917</v>
      </c>
      <c r="B62" s="59"/>
      <c r="C62" s="51"/>
      <c r="D62" s="51"/>
    </row>
    <row r="63" spans="1:4" x14ac:dyDescent="0.75">
      <c r="A63" s="9" t="s">
        <v>747</v>
      </c>
      <c r="B63" s="60" t="s">
        <v>748</v>
      </c>
      <c r="C63" s="9" t="s">
        <v>749</v>
      </c>
      <c r="D63" s="9" t="s">
        <v>750</v>
      </c>
    </row>
    <row r="64" spans="1:4" x14ac:dyDescent="0.75">
      <c r="A64" t="s">
        <v>758</v>
      </c>
      <c r="B64" s="61" t="s">
        <v>763</v>
      </c>
      <c r="C64" s="64"/>
      <c r="D64" t="s">
        <v>809</v>
      </c>
    </row>
    <row r="65" spans="1:4" x14ac:dyDescent="0.75">
      <c r="A65" t="s">
        <v>773</v>
      </c>
      <c r="B65" s="20" t="s">
        <v>769</v>
      </c>
      <c r="C65" s="69"/>
      <c r="D65" t="s">
        <v>810</v>
      </c>
    </row>
    <row r="66" spans="1:4" x14ac:dyDescent="0.75">
      <c r="A66" t="s">
        <v>772</v>
      </c>
      <c r="B66" s="20" t="s">
        <v>788</v>
      </c>
      <c r="C66" s="70"/>
      <c r="D66" t="s">
        <v>811</v>
      </c>
    </row>
    <row r="67" spans="1:4" x14ac:dyDescent="0.75">
      <c r="A67" t="s">
        <v>765</v>
      </c>
      <c r="B67" s="61" t="s">
        <v>766</v>
      </c>
      <c r="C67" s="65"/>
      <c r="D67" t="s">
        <v>812</v>
      </c>
    </row>
    <row r="68" spans="1:4" x14ac:dyDescent="0.75">
      <c r="A68" t="s">
        <v>759</v>
      </c>
      <c r="B68" s="61" t="s">
        <v>760</v>
      </c>
      <c r="C68" s="57"/>
      <c r="D68" t="s">
        <v>813</v>
      </c>
    </row>
    <row r="70" spans="1:4" x14ac:dyDescent="0.75">
      <c r="A70" s="42" t="s">
        <v>1187</v>
      </c>
      <c r="B70" s="59"/>
      <c r="C70" s="51"/>
      <c r="D70" s="51"/>
    </row>
    <row r="71" spans="1:4" x14ac:dyDescent="0.75">
      <c r="A71" s="9" t="s">
        <v>747</v>
      </c>
      <c r="B71" s="60" t="s">
        <v>748</v>
      </c>
      <c r="C71" s="9" t="s">
        <v>749</v>
      </c>
      <c r="D71" s="9" t="s">
        <v>750</v>
      </c>
    </row>
    <row r="72" spans="1:4" x14ac:dyDescent="0.75">
      <c r="A72" t="s">
        <v>773</v>
      </c>
      <c r="B72" s="20" t="s">
        <v>769</v>
      </c>
      <c r="C72" s="69"/>
      <c r="D72" t="s">
        <v>1177</v>
      </c>
    </row>
    <row r="73" spans="1:4" x14ac:dyDescent="0.75">
      <c r="A73" t="s">
        <v>758</v>
      </c>
      <c r="B73" s="61" t="s">
        <v>763</v>
      </c>
      <c r="C73" s="64"/>
      <c r="D73" t="s">
        <v>1176</v>
      </c>
    </row>
    <row r="74" spans="1:4" x14ac:dyDescent="0.75">
      <c r="A74" t="s">
        <v>757</v>
      </c>
      <c r="B74" s="20" t="s">
        <v>768</v>
      </c>
      <c r="C74" s="68"/>
      <c r="D74" t="s">
        <v>1173</v>
      </c>
    </row>
    <row r="75" spans="1:4" x14ac:dyDescent="0.75">
      <c r="A75" t="s">
        <v>797</v>
      </c>
      <c r="B75" s="20" t="s">
        <v>791</v>
      </c>
      <c r="C75" s="78"/>
      <c r="D75" t="s">
        <v>1174</v>
      </c>
    </row>
    <row r="76" spans="1:4" x14ac:dyDescent="0.75">
      <c r="A76" t="s">
        <v>775</v>
      </c>
      <c r="B76" s="20" t="s">
        <v>771</v>
      </c>
      <c r="C76" s="72"/>
      <c r="D76" t="s">
        <v>1175</v>
      </c>
    </row>
    <row r="78" spans="1:4" x14ac:dyDescent="0.75">
      <c r="A78" s="42" t="s">
        <v>1262</v>
      </c>
      <c r="B78" s="59"/>
      <c r="C78" s="51"/>
      <c r="D78" s="51"/>
    </row>
    <row r="79" spans="1:4" x14ac:dyDescent="0.75">
      <c r="A79" s="9" t="s">
        <v>747</v>
      </c>
      <c r="B79" s="60" t="s">
        <v>748</v>
      </c>
      <c r="C79" s="9" t="s">
        <v>749</v>
      </c>
      <c r="D79" s="9" t="s">
        <v>750</v>
      </c>
    </row>
    <row r="80" spans="1:4" x14ac:dyDescent="0.75">
      <c r="A80" t="s">
        <v>839</v>
      </c>
      <c r="B80" s="61" t="s">
        <v>841</v>
      </c>
      <c r="C80" s="79"/>
      <c r="D80" t="s">
        <v>1195</v>
      </c>
    </row>
    <row r="81" spans="1:4" x14ac:dyDescent="0.75">
      <c r="A81" t="s">
        <v>773</v>
      </c>
      <c r="B81" s="20" t="s">
        <v>769</v>
      </c>
      <c r="C81" s="69"/>
      <c r="D81" t="s">
        <v>1196</v>
      </c>
    </row>
    <row r="82" spans="1:4" x14ac:dyDescent="0.75">
      <c r="A82" t="s">
        <v>775</v>
      </c>
      <c r="B82" s="20" t="s">
        <v>771</v>
      </c>
      <c r="C82" s="72"/>
      <c r="D82" t="s">
        <v>458</v>
      </c>
    </row>
    <row r="83" spans="1:4" x14ac:dyDescent="0.75">
      <c r="A83" t="s">
        <v>774</v>
      </c>
      <c r="B83" s="20" t="s">
        <v>770</v>
      </c>
      <c r="C83" s="71"/>
      <c r="D83" t="s">
        <v>1197</v>
      </c>
    </row>
    <row r="84" spans="1:4" x14ac:dyDescent="0.75">
      <c r="A84" t="s">
        <v>772</v>
      </c>
      <c r="B84" s="20" t="s">
        <v>788</v>
      </c>
      <c r="C84" s="70"/>
      <c r="D84" t="s">
        <v>1198</v>
      </c>
    </row>
    <row r="85" spans="1:4" x14ac:dyDescent="0.75">
      <c r="A85" t="s">
        <v>752</v>
      </c>
      <c r="B85" s="61" t="s">
        <v>762</v>
      </c>
      <c r="C85" s="63"/>
      <c r="D85" t="s">
        <v>263</v>
      </c>
    </row>
    <row r="86" spans="1:4" x14ac:dyDescent="0.75">
      <c r="A86" t="s">
        <v>758</v>
      </c>
      <c r="B86" s="61" t="s">
        <v>763</v>
      </c>
      <c r="C86" s="64"/>
      <c r="D86" t="s">
        <v>1199</v>
      </c>
    </row>
    <row r="87" spans="1:4" x14ac:dyDescent="0.75">
      <c r="A87" t="s">
        <v>765</v>
      </c>
      <c r="B87" s="61" t="s">
        <v>766</v>
      </c>
      <c r="C87" s="65"/>
      <c r="D87" t="s">
        <v>1200</v>
      </c>
    </row>
    <row r="88" spans="1:4" x14ac:dyDescent="0.75">
      <c r="A88" t="s">
        <v>757</v>
      </c>
      <c r="B88" s="20" t="s">
        <v>768</v>
      </c>
      <c r="C88" s="68"/>
      <c r="D88" t="s">
        <v>1201</v>
      </c>
    </row>
    <row r="89" spans="1:4" x14ac:dyDescent="0.75">
      <c r="A89" t="s">
        <v>759</v>
      </c>
      <c r="B89" s="61" t="s">
        <v>760</v>
      </c>
      <c r="C89" s="57"/>
      <c r="D89" t="s">
        <v>813</v>
      </c>
    </row>
    <row r="90" spans="1:4" x14ac:dyDescent="0.75">
      <c r="B90" s="61"/>
    </row>
    <row r="91" spans="1:4" x14ac:dyDescent="0.75">
      <c r="A91" s="42" t="s">
        <v>1159</v>
      </c>
      <c r="B91" s="59"/>
      <c r="C91" s="51"/>
      <c r="D91" s="51"/>
    </row>
    <row r="92" spans="1:4" x14ac:dyDescent="0.75">
      <c r="A92" s="9" t="s">
        <v>747</v>
      </c>
      <c r="B92" s="60" t="s">
        <v>748</v>
      </c>
      <c r="C92" s="9" t="s">
        <v>749</v>
      </c>
      <c r="D92" s="9" t="s">
        <v>750</v>
      </c>
    </row>
    <row r="93" spans="1:4" x14ac:dyDescent="0.75">
      <c r="A93" t="s">
        <v>758</v>
      </c>
      <c r="B93" s="61" t="s">
        <v>763</v>
      </c>
      <c r="C93" s="64"/>
      <c r="D93" t="s">
        <v>1107</v>
      </c>
    </row>
    <row r="94" spans="1:4" x14ac:dyDescent="0.75">
      <c r="A94" t="s">
        <v>773</v>
      </c>
      <c r="B94" s="20" t="s">
        <v>769</v>
      </c>
      <c r="C94" s="69"/>
      <c r="D94" t="s">
        <v>1108</v>
      </c>
    </row>
    <row r="95" spans="1:4" x14ac:dyDescent="0.75">
      <c r="A95" t="s">
        <v>772</v>
      </c>
      <c r="B95" s="20" t="s">
        <v>788</v>
      </c>
      <c r="C95" s="70"/>
      <c r="D95" t="s">
        <v>1109</v>
      </c>
    </row>
    <row r="96" spans="1:4" x14ac:dyDescent="0.75">
      <c r="A96" t="s">
        <v>759</v>
      </c>
      <c r="B96" s="61" t="s">
        <v>760</v>
      </c>
      <c r="C96" s="57"/>
      <c r="D96" t="s">
        <v>813</v>
      </c>
    </row>
    <row r="98" spans="1:4" x14ac:dyDescent="0.75">
      <c r="A98" s="42" t="s">
        <v>1483</v>
      </c>
      <c r="B98" s="59"/>
      <c r="C98" s="51"/>
      <c r="D98" s="51"/>
    </row>
    <row r="99" spans="1:4" x14ac:dyDescent="0.75">
      <c r="A99" s="9" t="s">
        <v>747</v>
      </c>
      <c r="B99" s="60" t="s">
        <v>748</v>
      </c>
      <c r="C99" s="9" t="s">
        <v>749</v>
      </c>
      <c r="D99" s="9" t="s">
        <v>750</v>
      </c>
    </row>
    <row r="100" spans="1:4" x14ac:dyDescent="0.75">
      <c r="A100" t="s">
        <v>793</v>
      </c>
      <c r="B100" s="20" t="s">
        <v>787</v>
      </c>
      <c r="C100" s="75"/>
      <c r="D100" t="s">
        <v>1373</v>
      </c>
    </row>
    <row r="101" spans="1:4" x14ac:dyDescent="0.75">
      <c r="A101" t="s">
        <v>765</v>
      </c>
      <c r="B101" s="61" t="s">
        <v>766</v>
      </c>
      <c r="C101" s="65"/>
      <c r="D101" t="s">
        <v>1374</v>
      </c>
    </row>
    <row r="103" spans="1:4" x14ac:dyDescent="0.75">
      <c r="A103" s="42" t="s">
        <v>1375</v>
      </c>
      <c r="B103" s="59"/>
      <c r="C103" s="51"/>
      <c r="D103" s="51"/>
    </row>
    <row r="104" spans="1:4" x14ac:dyDescent="0.75">
      <c r="A104" s="9" t="s">
        <v>747</v>
      </c>
      <c r="B104" s="60" t="s">
        <v>748</v>
      </c>
      <c r="C104" s="9" t="s">
        <v>749</v>
      </c>
      <c r="D104" s="9" t="s">
        <v>750</v>
      </c>
    </row>
    <row r="105" spans="1:4" x14ac:dyDescent="0.75">
      <c r="A105" t="s">
        <v>758</v>
      </c>
      <c r="B105" s="61" t="s">
        <v>763</v>
      </c>
      <c r="C105" s="64"/>
      <c r="D105" t="s">
        <v>1376</v>
      </c>
    </row>
    <row r="106" spans="1:4" x14ac:dyDescent="0.75">
      <c r="A106" t="s">
        <v>772</v>
      </c>
      <c r="B106" s="20" t="s">
        <v>788</v>
      </c>
      <c r="C106" s="70"/>
      <c r="D106" t="s">
        <v>1377</v>
      </c>
    </row>
    <row r="107" spans="1:4" x14ac:dyDescent="0.75">
      <c r="A107" t="s">
        <v>765</v>
      </c>
      <c r="B107" s="61" t="s">
        <v>766</v>
      </c>
      <c r="C107" s="65"/>
      <c r="D107" t="s">
        <v>1378</v>
      </c>
    </row>
    <row r="108" spans="1:4" x14ac:dyDescent="0.75">
      <c r="A108" t="s">
        <v>773</v>
      </c>
      <c r="B108" s="20" t="s">
        <v>769</v>
      </c>
      <c r="C108" s="69"/>
      <c r="D108" t="s">
        <v>1379</v>
      </c>
    </row>
    <row r="110" spans="1:4" x14ac:dyDescent="0.75">
      <c r="A110" s="42" t="s">
        <v>1380</v>
      </c>
      <c r="B110" s="59"/>
      <c r="C110" s="51"/>
      <c r="D110" s="51"/>
    </row>
    <row r="111" spans="1:4" x14ac:dyDescent="0.75">
      <c r="A111" s="9" t="s">
        <v>747</v>
      </c>
      <c r="B111" s="60" t="s">
        <v>748</v>
      </c>
      <c r="C111" s="9" t="s">
        <v>749</v>
      </c>
      <c r="D111" s="9" t="s">
        <v>750</v>
      </c>
    </row>
    <row r="112" spans="1:4" x14ac:dyDescent="0.75">
      <c r="A112" t="s">
        <v>797</v>
      </c>
      <c r="B112" s="20" t="s">
        <v>791</v>
      </c>
      <c r="C112" s="78"/>
      <c r="D112" t="s">
        <v>1381</v>
      </c>
    </row>
    <row r="113" spans="1:4" x14ac:dyDescent="0.75">
      <c r="A113" t="s">
        <v>774</v>
      </c>
      <c r="B113" s="20" t="s">
        <v>770</v>
      </c>
      <c r="C113" s="71"/>
      <c r="D113" t="s">
        <v>1382</v>
      </c>
    </row>
    <row r="115" spans="1:4" x14ac:dyDescent="0.75">
      <c r="A115" s="42" t="s">
        <v>1383</v>
      </c>
      <c r="B115" s="59"/>
      <c r="C115" s="51"/>
      <c r="D115" s="51"/>
    </row>
    <row r="116" spans="1:4" x14ac:dyDescent="0.75">
      <c r="A116" s="9" t="s">
        <v>747</v>
      </c>
      <c r="B116" s="60" t="s">
        <v>748</v>
      </c>
      <c r="C116" s="9" t="s">
        <v>749</v>
      </c>
      <c r="D116" s="9" t="s">
        <v>750</v>
      </c>
    </row>
    <row r="117" spans="1:4" x14ac:dyDescent="0.75">
      <c r="A117" t="s">
        <v>793</v>
      </c>
      <c r="B117" s="20" t="s">
        <v>787</v>
      </c>
      <c r="C117" s="75"/>
      <c r="D117" t="s">
        <v>1384</v>
      </c>
    </row>
    <row r="118" spans="1:4" x14ac:dyDescent="0.75">
      <c r="A118" t="s">
        <v>773</v>
      </c>
      <c r="B118" s="20" t="s">
        <v>769</v>
      </c>
      <c r="C118" s="69"/>
      <c r="D118" t="s">
        <v>1385</v>
      </c>
    </row>
    <row r="119" spans="1:4" x14ac:dyDescent="0.75">
      <c r="A119" t="s">
        <v>775</v>
      </c>
      <c r="B119" s="20" t="s">
        <v>771</v>
      </c>
      <c r="C119" s="72"/>
      <c r="D119" t="s">
        <v>1386</v>
      </c>
    </row>
    <row r="120" spans="1:4" x14ac:dyDescent="0.75">
      <c r="A120" t="s">
        <v>765</v>
      </c>
      <c r="B120" s="61" t="s">
        <v>766</v>
      </c>
      <c r="C120" s="65"/>
      <c r="D120" t="s">
        <v>1387</v>
      </c>
    </row>
    <row r="121" spans="1:4" x14ac:dyDescent="0.75">
      <c r="A121" t="s">
        <v>772</v>
      </c>
      <c r="B121" s="20" t="s">
        <v>788</v>
      </c>
      <c r="C121" s="70"/>
      <c r="D121" t="s">
        <v>1388</v>
      </c>
    </row>
    <row r="122" spans="1:4" x14ac:dyDescent="0.75">
      <c r="A122" t="s">
        <v>752</v>
      </c>
      <c r="B122" s="61" t="s">
        <v>762</v>
      </c>
      <c r="C122" s="63"/>
      <c r="D122" t="s">
        <v>1389</v>
      </c>
    </row>
    <row r="123" spans="1:4" x14ac:dyDescent="0.75">
      <c r="A123" t="s">
        <v>758</v>
      </c>
      <c r="B123" s="61" t="s">
        <v>763</v>
      </c>
      <c r="C123" s="64"/>
      <c r="D123" t="s">
        <v>1390</v>
      </c>
    </row>
    <row r="125" spans="1:4" x14ac:dyDescent="0.75">
      <c r="A125" s="42" t="s">
        <v>1121</v>
      </c>
      <c r="B125" s="59"/>
      <c r="C125" s="51"/>
      <c r="D125" s="51"/>
    </row>
    <row r="126" spans="1:4" x14ac:dyDescent="0.75">
      <c r="A126" s="9" t="s">
        <v>747</v>
      </c>
      <c r="B126" s="60" t="s">
        <v>748</v>
      </c>
      <c r="C126" s="9" t="s">
        <v>749</v>
      </c>
      <c r="D126" s="9" t="s">
        <v>750</v>
      </c>
    </row>
    <row r="127" spans="1:4" x14ac:dyDescent="0.75">
      <c r="A127" t="s">
        <v>773</v>
      </c>
      <c r="B127" s="20" t="s">
        <v>769</v>
      </c>
      <c r="C127" s="69"/>
      <c r="D127" t="s">
        <v>1122</v>
      </c>
    </row>
    <row r="128" spans="1:4" x14ac:dyDescent="0.75">
      <c r="A128" t="s">
        <v>765</v>
      </c>
      <c r="B128" s="61" t="s">
        <v>766</v>
      </c>
      <c r="C128" s="65"/>
      <c r="D128" t="s">
        <v>1123</v>
      </c>
    </row>
    <row r="129" spans="1:4" x14ac:dyDescent="0.75">
      <c r="A129" t="s">
        <v>759</v>
      </c>
      <c r="B129" s="61" t="s">
        <v>760</v>
      </c>
      <c r="C129" s="57"/>
      <c r="D129" t="s">
        <v>813</v>
      </c>
    </row>
    <row r="130" spans="1:4" x14ac:dyDescent="0.75">
      <c r="B130" s="61"/>
    </row>
    <row r="131" spans="1:4" x14ac:dyDescent="0.75">
      <c r="A131" s="42" t="s">
        <v>1160</v>
      </c>
      <c r="B131" s="59"/>
      <c r="C131" s="51"/>
      <c r="D131" s="51"/>
    </row>
    <row r="132" spans="1:4" x14ac:dyDescent="0.75">
      <c r="A132" s="9" t="s">
        <v>747</v>
      </c>
      <c r="B132" s="60" t="s">
        <v>748</v>
      </c>
      <c r="C132" s="9" t="s">
        <v>749</v>
      </c>
      <c r="D132" s="9" t="s">
        <v>750</v>
      </c>
    </row>
    <row r="133" spans="1:4" x14ac:dyDescent="0.75">
      <c r="A133" t="s">
        <v>758</v>
      </c>
      <c r="B133" s="61" t="s">
        <v>763</v>
      </c>
      <c r="C133" s="64"/>
      <c r="D133" t="s">
        <v>1161</v>
      </c>
    </row>
    <row r="134" spans="1:4" x14ac:dyDescent="0.75">
      <c r="A134" t="s">
        <v>797</v>
      </c>
      <c r="B134" s="20" t="s">
        <v>791</v>
      </c>
      <c r="C134" s="78"/>
      <c r="D134" t="s">
        <v>1162</v>
      </c>
    </row>
    <row r="135" spans="1:4" x14ac:dyDescent="0.75">
      <c r="A135" t="s">
        <v>775</v>
      </c>
      <c r="B135" s="20" t="s">
        <v>771</v>
      </c>
      <c r="C135" s="72"/>
      <c r="D135" t="s">
        <v>1163</v>
      </c>
    </row>
    <row r="136" spans="1:4" x14ac:dyDescent="0.75">
      <c r="A136" t="s">
        <v>759</v>
      </c>
      <c r="B136" s="61" t="s">
        <v>760</v>
      </c>
      <c r="C136" s="57"/>
      <c r="D136" t="s">
        <v>813</v>
      </c>
    </row>
    <row r="138" spans="1:4" x14ac:dyDescent="0.75">
      <c r="A138" s="42" t="s">
        <v>815</v>
      </c>
      <c r="B138" s="59"/>
      <c r="C138" s="51"/>
      <c r="D138" s="51"/>
    </row>
    <row r="139" spans="1:4" x14ac:dyDescent="0.75">
      <c r="A139" s="9" t="s">
        <v>747</v>
      </c>
      <c r="B139" s="60" t="s">
        <v>748</v>
      </c>
      <c r="C139" s="9" t="s">
        <v>749</v>
      </c>
      <c r="D139" s="9" t="s">
        <v>750</v>
      </c>
    </row>
    <row r="140" spans="1:4" x14ac:dyDescent="0.75">
      <c r="A140" t="s">
        <v>759</v>
      </c>
      <c r="B140" s="61" t="s">
        <v>760</v>
      </c>
      <c r="C140" s="57"/>
      <c r="D140" t="s">
        <v>816</v>
      </c>
    </row>
    <row r="141" spans="1:4" x14ac:dyDescent="0.75">
      <c r="A141" t="s">
        <v>773</v>
      </c>
      <c r="B141" s="20" t="s">
        <v>769</v>
      </c>
      <c r="C141" s="69"/>
      <c r="D141" t="s">
        <v>817</v>
      </c>
    </row>
    <row r="142" spans="1:4" x14ac:dyDescent="0.75">
      <c r="A142" t="s">
        <v>775</v>
      </c>
      <c r="B142" s="20" t="s">
        <v>771</v>
      </c>
      <c r="C142" s="72"/>
      <c r="D142" t="s">
        <v>909</v>
      </c>
    </row>
    <row r="143" spans="1:4" x14ac:dyDescent="0.75">
      <c r="A143" t="s">
        <v>774</v>
      </c>
      <c r="B143" s="20" t="s">
        <v>770</v>
      </c>
      <c r="C143" s="71"/>
      <c r="D143" t="s">
        <v>818</v>
      </c>
    </row>
    <row r="144" spans="1:4" x14ac:dyDescent="0.75">
      <c r="A144" t="s">
        <v>772</v>
      </c>
      <c r="B144" s="20" t="s">
        <v>788</v>
      </c>
      <c r="C144" s="70"/>
      <c r="D144" t="s">
        <v>819</v>
      </c>
    </row>
    <row r="145" spans="1:4" x14ac:dyDescent="0.75">
      <c r="A145" t="s">
        <v>752</v>
      </c>
      <c r="B145" s="61" t="s">
        <v>762</v>
      </c>
      <c r="C145" s="63"/>
      <c r="D145" t="s">
        <v>820</v>
      </c>
    </row>
    <row r="146" spans="1:4" x14ac:dyDescent="0.75">
      <c r="A146" t="s">
        <v>758</v>
      </c>
      <c r="B146" s="61" t="s">
        <v>763</v>
      </c>
      <c r="C146" s="64"/>
      <c r="D146" t="s">
        <v>821</v>
      </c>
    </row>
    <row r="147" spans="1:4" x14ac:dyDescent="0.75">
      <c r="A147" t="s">
        <v>765</v>
      </c>
      <c r="B147" s="61" t="s">
        <v>766</v>
      </c>
      <c r="C147" s="65"/>
      <c r="D147" t="s">
        <v>822</v>
      </c>
    </row>
    <row r="148" spans="1:4" x14ac:dyDescent="0.75">
      <c r="A148" t="s">
        <v>757</v>
      </c>
      <c r="B148" s="20" t="s">
        <v>768</v>
      </c>
      <c r="C148" s="68"/>
      <c r="D148" t="s">
        <v>823</v>
      </c>
    </row>
    <row r="150" spans="1:4" x14ac:dyDescent="0.75">
      <c r="A150" s="42" t="s">
        <v>814</v>
      </c>
      <c r="B150" s="59"/>
      <c r="C150" s="51"/>
      <c r="D150" s="51"/>
    </row>
    <row r="151" spans="1:4" x14ac:dyDescent="0.75">
      <c r="A151" s="9" t="s">
        <v>747</v>
      </c>
      <c r="B151" s="60" t="s">
        <v>748</v>
      </c>
      <c r="C151" s="9" t="s">
        <v>749</v>
      </c>
      <c r="D151" s="9" t="s">
        <v>750</v>
      </c>
    </row>
    <row r="152" spans="1:4" x14ac:dyDescent="0.75">
      <c r="A152" t="s">
        <v>765</v>
      </c>
      <c r="B152" s="61" t="s">
        <v>766</v>
      </c>
      <c r="C152" s="65"/>
      <c r="D152" t="s">
        <v>927</v>
      </c>
    </row>
    <row r="153" spans="1:4" x14ac:dyDescent="0.75">
      <c r="A153" t="s">
        <v>772</v>
      </c>
      <c r="B153" s="20" t="s">
        <v>788</v>
      </c>
      <c r="C153" s="70"/>
      <c r="D153" t="s">
        <v>928</v>
      </c>
    </row>
    <row r="154" spans="1:4" x14ac:dyDescent="0.75">
      <c r="A154" t="s">
        <v>758</v>
      </c>
      <c r="B154" s="61" t="s">
        <v>763</v>
      </c>
      <c r="C154" s="64"/>
      <c r="D154" t="s">
        <v>918</v>
      </c>
    </row>
    <row r="155" spans="1:4" x14ac:dyDescent="0.75">
      <c r="A155" t="s">
        <v>773</v>
      </c>
      <c r="B155" s="20" t="s">
        <v>769</v>
      </c>
      <c r="C155" s="69"/>
      <c r="D155" t="s">
        <v>919</v>
      </c>
    </row>
    <row r="156" spans="1:4" x14ac:dyDescent="0.75">
      <c r="A156" t="s">
        <v>759</v>
      </c>
      <c r="B156" s="61" t="s">
        <v>760</v>
      </c>
      <c r="C156" s="57"/>
      <c r="D156" t="s">
        <v>813</v>
      </c>
    </row>
    <row r="158" spans="1:4" x14ac:dyDescent="0.75">
      <c r="A158" s="42" t="s">
        <v>751</v>
      </c>
      <c r="B158" s="59"/>
      <c r="C158" s="51"/>
      <c r="D158" s="51"/>
    </row>
    <row r="159" spans="1:4" x14ac:dyDescent="0.75">
      <c r="A159" s="9" t="s">
        <v>747</v>
      </c>
      <c r="B159" s="60" t="s">
        <v>748</v>
      </c>
      <c r="C159" s="9" t="s">
        <v>749</v>
      </c>
      <c r="D159" s="9" t="s">
        <v>750</v>
      </c>
    </row>
    <row r="160" spans="1:4" x14ac:dyDescent="0.75">
      <c r="A160" t="s">
        <v>772</v>
      </c>
      <c r="B160" s="20" t="s">
        <v>788</v>
      </c>
      <c r="C160" s="70"/>
      <c r="D160" t="s">
        <v>491</v>
      </c>
    </row>
    <row r="161" spans="1:4" x14ac:dyDescent="0.75">
      <c r="A161" t="s">
        <v>752</v>
      </c>
      <c r="B161" s="61" t="s">
        <v>762</v>
      </c>
      <c r="C161" s="63"/>
      <c r="D161" t="s">
        <v>493</v>
      </c>
    </row>
    <row r="162" spans="1:4" x14ac:dyDescent="0.75">
      <c r="A162" t="s">
        <v>758</v>
      </c>
      <c r="B162" s="61" t="s">
        <v>763</v>
      </c>
      <c r="C162" s="64"/>
      <c r="D162" t="s">
        <v>492</v>
      </c>
    </row>
    <row r="163" spans="1:4" x14ac:dyDescent="0.75">
      <c r="A163" t="s">
        <v>757</v>
      </c>
      <c r="B163" s="20" t="s">
        <v>768</v>
      </c>
      <c r="C163" s="66"/>
      <c r="D163" t="s">
        <v>754</v>
      </c>
    </row>
    <row r="164" spans="1:4" x14ac:dyDescent="0.75">
      <c r="A164" t="s">
        <v>773</v>
      </c>
      <c r="B164" s="20" t="s">
        <v>769</v>
      </c>
      <c r="C164" s="69"/>
      <c r="D164" t="s">
        <v>755</v>
      </c>
    </row>
    <row r="165" spans="1:4" x14ac:dyDescent="0.75">
      <c r="A165" t="s">
        <v>759</v>
      </c>
      <c r="B165" s="61" t="s">
        <v>760</v>
      </c>
      <c r="C165" s="57"/>
      <c r="D165" t="s">
        <v>494</v>
      </c>
    </row>
    <row r="166" spans="1:4" x14ac:dyDescent="0.75">
      <c r="A166" t="s">
        <v>765</v>
      </c>
      <c r="B166" s="61" t="s">
        <v>766</v>
      </c>
      <c r="C166" s="65"/>
      <c r="D166" t="s">
        <v>764</v>
      </c>
    </row>
    <row r="168" spans="1:4" x14ac:dyDescent="0.75">
      <c r="A168" s="42" t="s">
        <v>798</v>
      </c>
      <c r="B168" s="59"/>
      <c r="C168" s="51"/>
      <c r="D168" s="51"/>
    </row>
    <row r="169" spans="1:4" x14ac:dyDescent="0.75">
      <c r="A169" s="9" t="s">
        <v>747</v>
      </c>
      <c r="B169" s="60" t="s">
        <v>748</v>
      </c>
      <c r="C169" s="9" t="s">
        <v>749</v>
      </c>
      <c r="D169" s="9" t="s">
        <v>750</v>
      </c>
    </row>
    <row r="170" spans="1:4" x14ac:dyDescent="0.75">
      <c r="A170" t="s">
        <v>758</v>
      </c>
      <c r="B170" s="61" t="s">
        <v>763</v>
      </c>
      <c r="C170" s="64"/>
      <c r="D170" t="s">
        <v>144</v>
      </c>
    </row>
    <row r="171" spans="1:4" x14ac:dyDescent="0.75">
      <c r="A171" t="s">
        <v>746</v>
      </c>
      <c r="B171" s="62" t="s">
        <v>753</v>
      </c>
      <c r="C171" s="58"/>
      <c r="D171" t="s">
        <v>800</v>
      </c>
    </row>
    <row r="172" spans="1:4" x14ac:dyDescent="0.75">
      <c r="A172" t="s">
        <v>797</v>
      </c>
      <c r="B172" s="20" t="s">
        <v>791</v>
      </c>
      <c r="C172" s="78"/>
      <c r="D172" t="s">
        <v>807</v>
      </c>
    </row>
    <row r="173" spans="1:4" x14ac:dyDescent="0.75">
      <c r="A173" t="s">
        <v>765</v>
      </c>
      <c r="B173" s="61" t="s">
        <v>766</v>
      </c>
      <c r="C173" s="65"/>
      <c r="D173" t="s">
        <v>801</v>
      </c>
    </row>
    <row r="174" spans="1:4" x14ac:dyDescent="0.75">
      <c r="A174" t="s">
        <v>774</v>
      </c>
      <c r="B174" s="20" t="s">
        <v>770</v>
      </c>
      <c r="C174" s="71"/>
      <c r="D174" t="s">
        <v>802</v>
      </c>
    </row>
    <row r="175" spans="1:4" x14ac:dyDescent="0.75">
      <c r="A175" t="s">
        <v>773</v>
      </c>
      <c r="B175" s="20" t="s">
        <v>769</v>
      </c>
      <c r="C175" s="69"/>
      <c r="D175" t="s">
        <v>803</v>
      </c>
    </row>
    <row r="176" spans="1:4" x14ac:dyDescent="0.75">
      <c r="A176" t="s">
        <v>792</v>
      </c>
      <c r="B176" s="20" t="s">
        <v>789</v>
      </c>
      <c r="C176" s="77"/>
      <c r="D176" t="s">
        <v>804</v>
      </c>
    </row>
    <row r="177" spans="1:4" x14ac:dyDescent="0.75">
      <c r="A177" t="s">
        <v>759</v>
      </c>
      <c r="B177" s="61" t="s">
        <v>760</v>
      </c>
      <c r="C177" s="57"/>
      <c r="D177" t="s">
        <v>808</v>
      </c>
    </row>
    <row r="178" spans="1:4" x14ac:dyDescent="0.75">
      <c r="A178" t="s">
        <v>772</v>
      </c>
      <c r="B178" s="20" t="s">
        <v>788</v>
      </c>
      <c r="C178" s="70"/>
      <c r="D178" t="s">
        <v>589</v>
      </c>
    </row>
    <row r="179" spans="1:4" x14ac:dyDescent="0.75">
      <c r="A179" t="s">
        <v>775</v>
      </c>
      <c r="B179" s="20" t="s">
        <v>771</v>
      </c>
      <c r="C179" s="72"/>
      <c r="D179" t="s">
        <v>1367</v>
      </c>
    </row>
    <row r="180" spans="1:4" x14ac:dyDescent="0.75">
      <c r="A180" t="s">
        <v>752</v>
      </c>
      <c r="B180" s="61" t="s">
        <v>762</v>
      </c>
      <c r="C180" s="63"/>
      <c r="D180" t="s">
        <v>799</v>
      </c>
    </row>
    <row r="182" spans="1:4" x14ac:dyDescent="0.75">
      <c r="A182" s="42" t="s">
        <v>824</v>
      </c>
      <c r="B182" s="59"/>
      <c r="C182" s="51"/>
      <c r="D182" s="51"/>
    </row>
    <row r="183" spans="1:4" x14ac:dyDescent="0.75">
      <c r="A183" s="9" t="s">
        <v>747</v>
      </c>
      <c r="B183" s="60" t="s">
        <v>748</v>
      </c>
      <c r="C183" s="9" t="s">
        <v>749</v>
      </c>
      <c r="D183" s="9" t="s">
        <v>750</v>
      </c>
    </row>
    <row r="184" spans="1:4" x14ac:dyDescent="0.75">
      <c r="A184" t="s">
        <v>752</v>
      </c>
      <c r="B184" s="61" t="s">
        <v>762</v>
      </c>
      <c r="C184" s="63"/>
      <c r="D184" t="s">
        <v>1006</v>
      </c>
    </row>
    <row r="185" spans="1:4" x14ac:dyDescent="0.75">
      <c r="A185" t="s">
        <v>758</v>
      </c>
      <c r="B185" s="61" t="s">
        <v>763</v>
      </c>
      <c r="C185" s="64"/>
      <c r="D185" t="s">
        <v>1278</v>
      </c>
    </row>
    <row r="186" spans="1:4" x14ac:dyDescent="0.75">
      <c r="A186" t="s">
        <v>757</v>
      </c>
      <c r="B186" s="20" t="s">
        <v>768</v>
      </c>
      <c r="C186" s="66"/>
      <c r="D186" t="s">
        <v>1279</v>
      </c>
    </row>
    <row r="187" spans="1:4" x14ac:dyDescent="0.75">
      <c r="A187" t="s">
        <v>793</v>
      </c>
      <c r="B187" s="20" t="s">
        <v>787</v>
      </c>
      <c r="C187" s="75"/>
      <c r="D187" t="s">
        <v>1280</v>
      </c>
    </row>
    <row r="188" spans="1:4" x14ac:dyDescent="0.75">
      <c r="A188" t="s">
        <v>794</v>
      </c>
      <c r="B188" s="20" t="s">
        <v>613</v>
      </c>
      <c r="C188" s="74"/>
      <c r="D188" t="s">
        <v>1281</v>
      </c>
    </row>
    <row r="189" spans="1:4" x14ac:dyDescent="0.75">
      <c r="A189" t="s">
        <v>765</v>
      </c>
      <c r="B189" s="61" t="s">
        <v>766</v>
      </c>
      <c r="C189" s="65"/>
      <c r="D189" t="s">
        <v>1282</v>
      </c>
    </row>
    <row r="190" spans="1:4" x14ac:dyDescent="0.75">
      <c r="A190" t="s">
        <v>774</v>
      </c>
      <c r="B190" s="20" t="s">
        <v>770</v>
      </c>
      <c r="C190" s="71"/>
      <c r="D190" t="s">
        <v>1283</v>
      </c>
    </row>
    <row r="191" spans="1:4" x14ac:dyDescent="0.75">
      <c r="A191" t="s">
        <v>759</v>
      </c>
      <c r="B191" s="61" t="s">
        <v>760</v>
      </c>
      <c r="C191" s="57"/>
      <c r="D191" t="s">
        <v>1284</v>
      </c>
    </row>
    <row r="192" spans="1:4" x14ac:dyDescent="0.75">
      <c r="A192" t="s">
        <v>772</v>
      </c>
      <c r="B192" s="20" t="s">
        <v>788</v>
      </c>
      <c r="C192" s="70"/>
      <c r="D192" t="s">
        <v>825</v>
      </c>
    </row>
    <row r="193" spans="1:4" x14ac:dyDescent="0.75">
      <c r="A193" t="s">
        <v>796</v>
      </c>
      <c r="B193" s="20" t="s">
        <v>790</v>
      </c>
      <c r="C193" s="76"/>
      <c r="D193" t="s">
        <v>1285</v>
      </c>
    </row>
    <row r="194" spans="1:4" x14ac:dyDescent="0.75">
      <c r="A194" t="s">
        <v>839</v>
      </c>
      <c r="B194" s="61" t="s">
        <v>841</v>
      </c>
      <c r="C194" s="79"/>
      <c r="D194" t="s">
        <v>1286</v>
      </c>
    </row>
    <row r="195" spans="1:4" x14ac:dyDescent="0.75">
      <c r="A195" t="s">
        <v>792</v>
      </c>
      <c r="B195" s="20" t="s">
        <v>789</v>
      </c>
      <c r="C195" s="77"/>
      <c r="D195" t="s">
        <v>1287</v>
      </c>
    </row>
    <row r="196" spans="1:4" x14ac:dyDescent="0.75">
      <c r="A196" t="s">
        <v>746</v>
      </c>
      <c r="B196" s="62" t="s">
        <v>753</v>
      </c>
      <c r="C196" s="58"/>
      <c r="D196" t="s">
        <v>826</v>
      </c>
    </row>
    <row r="197" spans="1:4" x14ac:dyDescent="0.75">
      <c r="A197" t="s">
        <v>773</v>
      </c>
      <c r="B197" s="20" t="s">
        <v>769</v>
      </c>
      <c r="C197" s="69"/>
      <c r="D197" t="s">
        <v>1288</v>
      </c>
    </row>
    <row r="198" spans="1:4" x14ac:dyDescent="0.75">
      <c r="A198" t="s">
        <v>840</v>
      </c>
      <c r="B198" s="61">
        <v>740000</v>
      </c>
      <c r="C198" s="80"/>
      <c r="D198" t="s">
        <v>1289</v>
      </c>
    </row>
    <row r="199" spans="1:4" x14ac:dyDescent="0.75">
      <c r="A199" t="s">
        <v>775</v>
      </c>
      <c r="B199" s="20" t="s">
        <v>771</v>
      </c>
      <c r="C199" s="72"/>
      <c r="D199" t="s">
        <v>1290</v>
      </c>
    </row>
    <row r="200" spans="1:4" x14ac:dyDescent="0.75">
      <c r="A200" t="s">
        <v>782</v>
      </c>
      <c r="B200" s="20" t="s">
        <v>781</v>
      </c>
      <c r="C200" s="73"/>
      <c r="D200" t="s">
        <v>1291</v>
      </c>
    </row>
    <row r="201" spans="1:4" x14ac:dyDescent="0.75">
      <c r="A201" t="s">
        <v>797</v>
      </c>
      <c r="B201" s="20" t="s">
        <v>791</v>
      </c>
      <c r="C201" s="78"/>
      <c r="D201" t="s">
        <v>1292</v>
      </c>
    </row>
    <row r="202" spans="1:4" x14ac:dyDescent="0.75">
      <c r="A202" t="s">
        <v>756</v>
      </c>
      <c r="B202" s="61" t="s">
        <v>761</v>
      </c>
      <c r="C202" s="67"/>
      <c r="D202" t="s">
        <v>1293</v>
      </c>
    </row>
    <row r="203" spans="1:4" x14ac:dyDescent="0.75">
      <c r="A203" t="s">
        <v>1305</v>
      </c>
      <c r="B203" s="95" t="s">
        <v>1298</v>
      </c>
      <c r="C203" s="94"/>
      <c r="D203" t="s">
        <v>1294</v>
      </c>
    </row>
    <row r="204" spans="1:4" x14ac:dyDescent="0.75">
      <c r="A204" t="s">
        <v>1302</v>
      </c>
      <c r="B204" s="61" t="s">
        <v>1299</v>
      </c>
      <c r="C204" s="96"/>
      <c r="D204" t="s">
        <v>1295</v>
      </c>
    </row>
    <row r="205" spans="1:4" x14ac:dyDescent="0.75">
      <c r="A205" t="s">
        <v>1303</v>
      </c>
      <c r="B205" t="s">
        <v>1300</v>
      </c>
      <c r="C205" s="97"/>
      <c r="D205" t="s">
        <v>1296</v>
      </c>
    </row>
    <row r="206" spans="1:4" x14ac:dyDescent="0.75">
      <c r="A206" t="s">
        <v>1304</v>
      </c>
      <c r="B206" s="17" t="s">
        <v>1301</v>
      </c>
      <c r="C206" s="98"/>
      <c r="D206" t="s">
        <v>1297</v>
      </c>
    </row>
    <row r="208" spans="1:4" x14ac:dyDescent="0.75">
      <c r="A208" s="42" t="s">
        <v>827</v>
      </c>
      <c r="B208" s="59"/>
      <c r="C208" s="51"/>
      <c r="D208" s="51"/>
    </row>
    <row r="209" spans="1:4" x14ac:dyDescent="0.75">
      <c r="A209" s="9" t="s">
        <v>747</v>
      </c>
      <c r="B209" s="60" t="s">
        <v>748</v>
      </c>
      <c r="C209" s="9" t="s">
        <v>749</v>
      </c>
      <c r="D209" s="9" t="s">
        <v>750</v>
      </c>
    </row>
    <row r="210" spans="1:4" x14ac:dyDescent="0.75">
      <c r="A210" t="s">
        <v>759</v>
      </c>
      <c r="B210" s="61" t="s">
        <v>760</v>
      </c>
      <c r="C210" s="57"/>
      <c r="D210" t="s">
        <v>126</v>
      </c>
    </row>
    <row r="211" spans="1:4" x14ac:dyDescent="0.75">
      <c r="A211" t="s">
        <v>765</v>
      </c>
      <c r="B211" s="61" t="s">
        <v>766</v>
      </c>
      <c r="C211" s="65"/>
      <c r="D211" t="s">
        <v>125</v>
      </c>
    </row>
    <row r="212" spans="1:4" x14ac:dyDescent="0.75">
      <c r="A212" t="s">
        <v>772</v>
      </c>
      <c r="B212" s="20" t="s">
        <v>788</v>
      </c>
      <c r="C212" s="70"/>
      <c r="D212" t="s">
        <v>124</v>
      </c>
    </row>
    <row r="213" spans="1:4" x14ac:dyDescent="0.75">
      <c r="A213" t="s">
        <v>773</v>
      </c>
      <c r="B213" s="20" t="s">
        <v>769</v>
      </c>
      <c r="C213" s="69"/>
      <c r="D213" t="s">
        <v>122</v>
      </c>
    </row>
    <row r="214" spans="1:4" x14ac:dyDescent="0.75">
      <c r="A214" t="s">
        <v>758</v>
      </c>
      <c r="B214" s="61" t="s">
        <v>763</v>
      </c>
      <c r="C214" s="64"/>
      <c r="D214" t="s">
        <v>121</v>
      </c>
    </row>
    <row r="216" spans="1:4" x14ac:dyDescent="0.75">
      <c r="A216" s="42" t="s">
        <v>828</v>
      </c>
      <c r="B216" s="59"/>
      <c r="C216" s="51"/>
      <c r="D216" s="51"/>
    </row>
    <row r="217" spans="1:4" x14ac:dyDescent="0.75">
      <c r="A217" s="9" t="s">
        <v>747</v>
      </c>
      <c r="B217" s="60" t="s">
        <v>748</v>
      </c>
      <c r="C217" s="9" t="s">
        <v>749</v>
      </c>
      <c r="D217" s="9" t="s">
        <v>750</v>
      </c>
    </row>
    <row r="218" spans="1:4" x14ac:dyDescent="0.75">
      <c r="A218" t="s">
        <v>746</v>
      </c>
      <c r="B218" s="62" t="s">
        <v>753</v>
      </c>
      <c r="C218" s="58"/>
      <c r="D218" t="s">
        <v>165</v>
      </c>
    </row>
    <row r="219" spans="1:4" x14ac:dyDescent="0.75">
      <c r="A219" t="s">
        <v>765</v>
      </c>
      <c r="B219" s="61" t="s">
        <v>766</v>
      </c>
      <c r="C219" s="65"/>
      <c r="D219" t="s">
        <v>279</v>
      </c>
    </row>
    <row r="220" spans="1:4" x14ac:dyDescent="0.75">
      <c r="A220" t="s">
        <v>752</v>
      </c>
      <c r="B220" s="61" t="s">
        <v>762</v>
      </c>
      <c r="C220" s="63"/>
      <c r="D220" t="s">
        <v>280</v>
      </c>
    </row>
    <row r="222" spans="1:4" x14ac:dyDescent="0.75">
      <c r="A222" s="42" t="s">
        <v>867</v>
      </c>
      <c r="B222" s="59"/>
      <c r="C222" s="51"/>
      <c r="D222" s="51"/>
    </row>
    <row r="223" spans="1:4" x14ac:dyDescent="0.75">
      <c r="A223" s="9" t="s">
        <v>747</v>
      </c>
      <c r="B223" s="60" t="s">
        <v>748</v>
      </c>
      <c r="C223" s="9" t="s">
        <v>749</v>
      </c>
      <c r="D223" s="9" t="s">
        <v>750</v>
      </c>
    </row>
    <row r="224" spans="1:4" x14ac:dyDescent="0.75">
      <c r="A224" t="s">
        <v>757</v>
      </c>
      <c r="B224" s="20" t="s">
        <v>768</v>
      </c>
      <c r="C224" s="66"/>
      <c r="D224" t="s">
        <v>717</v>
      </c>
    </row>
    <row r="225" spans="1:4" x14ac:dyDescent="0.75">
      <c r="A225" t="s">
        <v>772</v>
      </c>
      <c r="B225" s="20" t="s">
        <v>788</v>
      </c>
      <c r="C225" s="70"/>
      <c r="D225" t="s">
        <v>93</v>
      </c>
    </row>
    <row r="226" spans="1:4" x14ac:dyDescent="0.75">
      <c r="A226" t="s">
        <v>758</v>
      </c>
      <c r="B226" s="61" t="s">
        <v>763</v>
      </c>
      <c r="C226" s="64"/>
      <c r="D226" t="s">
        <v>87</v>
      </c>
    </row>
    <row r="227" spans="1:4" x14ac:dyDescent="0.75">
      <c r="A227" t="s">
        <v>792</v>
      </c>
      <c r="B227" s="20" t="s">
        <v>789</v>
      </c>
      <c r="C227" s="77"/>
      <c r="D227" t="s">
        <v>868</v>
      </c>
    </row>
    <row r="228" spans="1:4" x14ac:dyDescent="0.75">
      <c r="A228" t="s">
        <v>773</v>
      </c>
      <c r="B228" s="20" t="s">
        <v>769</v>
      </c>
      <c r="C228" s="69"/>
      <c r="D228" t="s">
        <v>869</v>
      </c>
    </row>
    <row r="229" spans="1:4" x14ac:dyDescent="0.75">
      <c r="A229" t="s">
        <v>765</v>
      </c>
      <c r="B229" s="61" t="s">
        <v>766</v>
      </c>
      <c r="C229" s="65"/>
      <c r="D229" t="s">
        <v>98</v>
      </c>
    </row>
    <row r="230" spans="1:4" x14ac:dyDescent="0.75">
      <c r="A230" t="s">
        <v>774</v>
      </c>
      <c r="B230" s="20" t="s">
        <v>770</v>
      </c>
      <c r="C230" s="71"/>
      <c r="D230" t="s">
        <v>97</v>
      </c>
    </row>
    <row r="231" spans="1:4" x14ac:dyDescent="0.75">
      <c r="A231" t="s">
        <v>759</v>
      </c>
      <c r="B231" s="61" t="s">
        <v>760</v>
      </c>
      <c r="C231" s="57"/>
      <c r="D231" t="s">
        <v>96</v>
      </c>
    </row>
    <row r="232" spans="1:4" x14ac:dyDescent="0.75">
      <c r="A232" t="s">
        <v>752</v>
      </c>
      <c r="B232" s="61" t="s">
        <v>762</v>
      </c>
      <c r="C232" s="63"/>
      <c r="D232" t="s">
        <v>95</v>
      </c>
    </row>
    <row r="234" spans="1:4" x14ac:dyDescent="0.75">
      <c r="A234" s="42" t="s">
        <v>872</v>
      </c>
      <c r="B234" s="59"/>
      <c r="C234" s="51"/>
      <c r="D234" s="51"/>
    </row>
    <row r="235" spans="1:4" x14ac:dyDescent="0.75">
      <c r="A235" s="9" t="s">
        <v>747</v>
      </c>
      <c r="B235" s="60" t="s">
        <v>748</v>
      </c>
      <c r="C235" s="9" t="s">
        <v>749</v>
      </c>
      <c r="D235" s="9" t="s">
        <v>750</v>
      </c>
    </row>
    <row r="236" spans="1:4" x14ac:dyDescent="0.75">
      <c r="A236" t="s">
        <v>757</v>
      </c>
      <c r="B236" s="20" t="s">
        <v>768</v>
      </c>
      <c r="C236" s="66"/>
      <c r="D236" t="s">
        <v>717</v>
      </c>
    </row>
    <row r="237" spans="1:4" x14ac:dyDescent="0.75">
      <c r="A237" t="s">
        <v>775</v>
      </c>
      <c r="B237" s="20" t="s">
        <v>771</v>
      </c>
      <c r="C237" s="72"/>
      <c r="D237" t="s">
        <v>830</v>
      </c>
    </row>
    <row r="238" spans="1:4" x14ac:dyDescent="0.75">
      <c r="A238" t="s">
        <v>765</v>
      </c>
      <c r="B238" s="61" t="s">
        <v>766</v>
      </c>
      <c r="C238" s="65"/>
      <c r="D238" t="s">
        <v>92</v>
      </c>
    </row>
    <row r="239" spans="1:4" x14ac:dyDescent="0.75">
      <c r="A239" t="s">
        <v>772</v>
      </c>
      <c r="B239" s="20" t="s">
        <v>788</v>
      </c>
      <c r="C239" s="70"/>
      <c r="D239" t="s">
        <v>93</v>
      </c>
    </row>
    <row r="240" spans="1:4" x14ac:dyDescent="0.75">
      <c r="A240" t="s">
        <v>758</v>
      </c>
      <c r="B240" s="61" t="s">
        <v>763</v>
      </c>
      <c r="C240" s="64"/>
      <c r="D240" t="s">
        <v>87</v>
      </c>
    </row>
    <row r="241" spans="1:4" x14ac:dyDescent="0.75">
      <c r="A241" t="s">
        <v>773</v>
      </c>
      <c r="B241" s="20" t="s">
        <v>769</v>
      </c>
      <c r="C241" s="69"/>
      <c r="D241" t="s">
        <v>870</v>
      </c>
    </row>
    <row r="242" spans="1:4" x14ac:dyDescent="0.75">
      <c r="A242" t="s">
        <v>752</v>
      </c>
      <c r="B242" s="61" t="s">
        <v>762</v>
      </c>
      <c r="C242" s="63"/>
      <c r="D242" t="s">
        <v>446</v>
      </c>
    </row>
    <row r="243" spans="1:4" x14ac:dyDescent="0.75">
      <c r="A243" t="s">
        <v>839</v>
      </c>
      <c r="B243" s="61" t="s">
        <v>841</v>
      </c>
      <c r="C243" s="79"/>
      <c r="D243" t="s">
        <v>838</v>
      </c>
    </row>
    <row r="244" spans="1:4" x14ac:dyDescent="0.75">
      <c r="A244" t="s">
        <v>840</v>
      </c>
      <c r="B244" s="61">
        <v>740000</v>
      </c>
      <c r="C244" s="80"/>
      <c r="D244" t="s">
        <v>714</v>
      </c>
    </row>
    <row r="245" spans="1:4" x14ac:dyDescent="0.75">
      <c r="A245" t="s">
        <v>759</v>
      </c>
      <c r="B245" s="61" t="s">
        <v>760</v>
      </c>
      <c r="C245" s="57"/>
      <c r="D245" t="s">
        <v>871</v>
      </c>
    </row>
    <row r="247" spans="1:4" x14ac:dyDescent="0.75">
      <c r="A247" s="42" t="s">
        <v>1721</v>
      </c>
      <c r="B247" s="59"/>
      <c r="C247" s="51"/>
      <c r="D247" s="51"/>
    </row>
    <row r="248" spans="1:4" x14ac:dyDescent="0.75">
      <c r="A248" s="9" t="s">
        <v>747</v>
      </c>
      <c r="B248" s="60" t="s">
        <v>748</v>
      </c>
      <c r="C248" s="9" t="s">
        <v>749</v>
      </c>
      <c r="D248" s="9" t="s">
        <v>750</v>
      </c>
    </row>
    <row r="249" spans="1:4" x14ac:dyDescent="0.75">
      <c r="A249" t="s">
        <v>794</v>
      </c>
      <c r="B249" s="20" t="s">
        <v>613</v>
      </c>
      <c r="C249" s="74"/>
      <c r="D249" t="s">
        <v>1729</v>
      </c>
    </row>
    <row r="250" spans="1:4" x14ac:dyDescent="0.75">
      <c r="A250" t="s">
        <v>772</v>
      </c>
      <c r="B250" s="20" t="s">
        <v>788</v>
      </c>
      <c r="C250" s="70"/>
      <c r="D250" t="s">
        <v>1730</v>
      </c>
    </row>
    <row r="251" spans="1:4" x14ac:dyDescent="0.75">
      <c r="A251" t="s">
        <v>793</v>
      </c>
      <c r="B251" s="20" t="s">
        <v>787</v>
      </c>
      <c r="C251" s="75"/>
      <c r="D251" t="s">
        <v>1731</v>
      </c>
    </row>
    <row r="252" spans="1:4" x14ac:dyDescent="0.75">
      <c r="A252" t="s">
        <v>758</v>
      </c>
      <c r="B252" s="61" t="s">
        <v>763</v>
      </c>
      <c r="C252" s="64"/>
      <c r="D252" t="s">
        <v>1732</v>
      </c>
    </row>
    <row r="253" spans="1:4" x14ac:dyDescent="0.75">
      <c r="A253" t="s">
        <v>773</v>
      </c>
      <c r="B253" s="20" t="s">
        <v>769</v>
      </c>
      <c r="C253" s="69"/>
      <c r="D253" t="s">
        <v>1733</v>
      </c>
    </row>
    <row r="254" spans="1:4" x14ac:dyDescent="0.75">
      <c r="A254" t="s">
        <v>752</v>
      </c>
      <c r="B254" s="61" t="s">
        <v>762</v>
      </c>
      <c r="C254" s="63"/>
      <c r="D254" t="s">
        <v>1734</v>
      </c>
    </row>
    <row r="255" spans="1:4" x14ac:dyDescent="0.75">
      <c r="A255" t="s">
        <v>774</v>
      </c>
      <c r="B255" s="20" t="s">
        <v>770</v>
      </c>
      <c r="C255" s="71"/>
      <c r="D255" t="s">
        <v>1735</v>
      </c>
    </row>
    <row r="256" spans="1:4" x14ac:dyDescent="0.75">
      <c r="A256" t="s">
        <v>797</v>
      </c>
      <c r="B256" s="20" t="s">
        <v>791</v>
      </c>
      <c r="C256" s="78"/>
      <c r="D256" t="s">
        <v>1736</v>
      </c>
    </row>
    <row r="258" spans="1:4" x14ac:dyDescent="0.75">
      <c r="A258" s="42" t="s">
        <v>873</v>
      </c>
      <c r="B258" s="59"/>
      <c r="C258" s="51"/>
      <c r="D258" s="51"/>
    </row>
    <row r="259" spans="1:4" x14ac:dyDescent="0.75">
      <c r="A259" s="9" t="s">
        <v>747</v>
      </c>
      <c r="B259" s="60" t="s">
        <v>748</v>
      </c>
      <c r="C259" s="9" t="s">
        <v>749</v>
      </c>
      <c r="D259" s="9" t="s">
        <v>750</v>
      </c>
    </row>
    <row r="260" spans="1:4" x14ac:dyDescent="0.75">
      <c r="A260" t="s">
        <v>757</v>
      </c>
      <c r="B260" s="20" t="s">
        <v>768</v>
      </c>
      <c r="C260" s="66"/>
      <c r="D260" t="s">
        <v>717</v>
      </c>
    </row>
    <row r="261" spans="1:4" x14ac:dyDescent="0.75">
      <c r="A261" t="s">
        <v>752</v>
      </c>
      <c r="B261" s="61" t="s">
        <v>762</v>
      </c>
      <c r="C261" s="63"/>
      <c r="D261" t="s">
        <v>446</v>
      </c>
    </row>
    <row r="262" spans="1:4" x14ac:dyDescent="0.75">
      <c r="A262" t="s">
        <v>775</v>
      </c>
      <c r="B262" s="20" t="s">
        <v>771</v>
      </c>
      <c r="C262" s="72"/>
      <c r="D262" t="s">
        <v>830</v>
      </c>
    </row>
    <row r="263" spans="1:4" x14ac:dyDescent="0.75">
      <c r="A263" t="s">
        <v>765</v>
      </c>
      <c r="B263" s="61" t="s">
        <v>766</v>
      </c>
      <c r="C263" s="65"/>
      <c r="D263" t="s">
        <v>92</v>
      </c>
    </row>
    <row r="264" spans="1:4" x14ac:dyDescent="0.75">
      <c r="A264" t="s">
        <v>792</v>
      </c>
      <c r="B264" s="20" t="s">
        <v>789</v>
      </c>
      <c r="C264" s="77"/>
      <c r="D264" t="s">
        <v>866</v>
      </c>
    </row>
    <row r="265" spans="1:4" x14ac:dyDescent="0.75">
      <c r="A265" t="s">
        <v>839</v>
      </c>
      <c r="B265" s="61" t="s">
        <v>841</v>
      </c>
      <c r="C265" s="79"/>
      <c r="D265" t="s">
        <v>838</v>
      </c>
    </row>
    <row r="266" spans="1:4" x14ac:dyDescent="0.75">
      <c r="A266" t="s">
        <v>759</v>
      </c>
      <c r="B266" s="61" t="s">
        <v>760</v>
      </c>
      <c r="C266" s="57"/>
      <c r="D266" t="s">
        <v>871</v>
      </c>
    </row>
    <row r="267" spans="1:4" x14ac:dyDescent="0.75">
      <c r="A267" t="s">
        <v>773</v>
      </c>
      <c r="B267" s="20" t="s">
        <v>769</v>
      </c>
      <c r="C267" s="69"/>
      <c r="D267" t="s">
        <v>870</v>
      </c>
    </row>
    <row r="268" spans="1:4" x14ac:dyDescent="0.75">
      <c r="A268" t="s">
        <v>758</v>
      </c>
      <c r="B268" s="61" t="s">
        <v>763</v>
      </c>
      <c r="C268" s="64"/>
      <c r="D268" t="s">
        <v>87</v>
      </c>
    </row>
    <row r="269" spans="1:4" x14ac:dyDescent="0.75">
      <c r="A269" t="s">
        <v>772</v>
      </c>
      <c r="B269" s="20" t="s">
        <v>788</v>
      </c>
      <c r="C269" s="70"/>
      <c r="D269" t="s">
        <v>93</v>
      </c>
    </row>
    <row r="271" spans="1:4" x14ac:dyDescent="0.75">
      <c r="A271" s="42" t="s">
        <v>847</v>
      </c>
      <c r="B271" s="59"/>
      <c r="C271" s="51"/>
      <c r="D271" s="51"/>
    </row>
    <row r="272" spans="1:4" x14ac:dyDescent="0.75">
      <c r="A272" s="9" t="s">
        <v>747</v>
      </c>
      <c r="B272" s="60" t="s">
        <v>748</v>
      </c>
      <c r="C272" s="9" t="s">
        <v>749</v>
      </c>
      <c r="D272" s="9" t="s">
        <v>750</v>
      </c>
    </row>
    <row r="273" spans="1:4" x14ac:dyDescent="0.75">
      <c r="A273" t="s">
        <v>757</v>
      </c>
      <c r="B273" s="20" t="s">
        <v>768</v>
      </c>
      <c r="C273" s="66"/>
      <c r="D273" t="s">
        <v>436</v>
      </c>
    </row>
    <row r="274" spans="1:4" x14ac:dyDescent="0.75">
      <c r="A274" t="s">
        <v>796</v>
      </c>
      <c r="B274" s="20" t="s">
        <v>790</v>
      </c>
      <c r="C274" s="76"/>
      <c r="D274" t="s">
        <v>716</v>
      </c>
    </row>
    <row r="275" spans="1:4" x14ac:dyDescent="0.75">
      <c r="A275" t="s">
        <v>765</v>
      </c>
      <c r="B275" s="61" t="s">
        <v>766</v>
      </c>
      <c r="C275" s="65"/>
      <c r="D275" t="s">
        <v>92</v>
      </c>
    </row>
    <row r="276" spans="1:4" x14ac:dyDescent="0.75">
      <c r="A276" t="s">
        <v>772</v>
      </c>
      <c r="B276" s="20" t="s">
        <v>788</v>
      </c>
      <c r="C276" s="70"/>
      <c r="D276" t="s">
        <v>836</v>
      </c>
    </row>
    <row r="277" spans="1:4" x14ac:dyDescent="0.75">
      <c r="A277" t="s">
        <v>792</v>
      </c>
      <c r="B277" s="20" t="s">
        <v>789</v>
      </c>
      <c r="C277" s="77"/>
      <c r="D277" t="s">
        <v>837</v>
      </c>
    </row>
    <row r="278" spans="1:4" x14ac:dyDescent="0.75">
      <c r="A278" t="s">
        <v>746</v>
      </c>
      <c r="B278" s="62" t="s">
        <v>753</v>
      </c>
      <c r="C278" s="58"/>
      <c r="D278" t="s">
        <v>89</v>
      </c>
    </row>
    <row r="279" spans="1:4" x14ac:dyDescent="0.75">
      <c r="A279" t="s">
        <v>774</v>
      </c>
      <c r="B279" s="20" t="s">
        <v>770</v>
      </c>
      <c r="C279" s="71"/>
      <c r="D279" t="s">
        <v>88</v>
      </c>
    </row>
    <row r="280" spans="1:4" x14ac:dyDescent="0.75">
      <c r="A280" t="s">
        <v>758</v>
      </c>
      <c r="B280" s="61" t="s">
        <v>763</v>
      </c>
      <c r="C280" s="64"/>
      <c r="D280" t="s">
        <v>87</v>
      </c>
    </row>
    <row r="281" spans="1:4" x14ac:dyDescent="0.75">
      <c r="A281" t="s">
        <v>782</v>
      </c>
      <c r="B281" s="20" t="s">
        <v>781</v>
      </c>
      <c r="C281" s="73"/>
      <c r="D281" t="s">
        <v>443</v>
      </c>
    </row>
    <row r="282" spans="1:4" x14ac:dyDescent="0.75">
      <c r="A282" t="s">
        <v>752</v>
      </c>
      <c r="B282" s="61" t="s">
        <v>762</v>
      </c>
      <c r="C282" s="63"/>
      <c r="D282" t="s">
        <v>446</v>
      </c>
    </row>
    <row r="283" spans="1:4" x14ac:dyDescent="0.75">
      <c r="A283" t="s">
        <v>840</v>
      </c>
      <c r="B283" s="61">
        <v>740000</v>
      </c>
      <c r="C283" s="80"/>
      <c r="D283" t="s">
        <v>714</v>
      </c>
    </row>
    <row r="284" spans="1:4" x14ac:dyDescent="0.75">
      <c r="B284" s="61"/>
    </row>
    <row r="285" spans="1:4" x14ac:dyDescent="0.75">
      <c r="A285" s="42" t="s">
        <v>847</v>
      </c>
      <c r="B285" s="59"/>
      <c r="C285" s="51"/>
      <c r="D285" s="51"/>
    </row>
    <row r="286" spans="1:4" x14ac:dyDescent="0.75">
      <c r="A286" s="9" t="s">
        <v>747</v>
      </c>
      <c r="B286" s="60" t="s">
        <v>748</v>
      </c>
      <c r="C286" s="9" t="s">
        <v>749</v>
      </c>
      <c r="D286" s="9" t="s">
        <v>750</v>
      </c>
    </row>
    <row r="287" spans="1:4" x14ac:dyDescent="0.75">
      <c r="A287" t="s">
        <v>757</v>
      </c>
      <c r="B287" s="20" t="s">
        <v>768</v>
      </c>
      <c r="C287" s="66"/>
      <c r="D287" s="146" t="s">
        <v>717</v>
      </c>
    </row>
    <row r="288" spans="1:4" x14ac:dyDescent="0.75">
      <c r="A288" t="s">
        <v>797</v>
      </c>
      <c r="B288" s="20" t="s">
        <v>791</v>
      </c>
      <c r="C288" s="78"/>
      <c r="D288" t="s">
        <v>829</v>
      </c>
    </row>
    <row r="289" spans="1:4" x14ac:dyDescent="0.75">
      <c r="A289" t="s">
        <v>765</v>
      </c>
      <c r="B289" s="61" t="s">
        <v>766</v>
      </c>
      <c r="C289" s="65"/>
      <c r="D289" t="s">
        <v>92</v>
      </c>
    </row>
    <row r="290" spans="1:4" x14ac:dyDescent="0.75">
      <c r="A290" t="s">
        <v>759</v>
      </c>
      <c r="B290" s="61" t="s">
        <v>760</v>
      </c>
      <c r="C290" s="57"/>
      <c r="D290" t="s">
        <v>884</v>
      </c>
    </row>
    <row r="291" spans="1:4" x14ac:dyDescent="0.75">
      <c r="A291" t="s">
        <v>758</v>
      </c>
      <c r="B291" s="61" t="s">
        <v>763</v>
      </c>
      <c r="C291" s="64"/>
      <c r="D291" t="s">
        <v>87</v>
      </c>
    </row>
    <row r="292" spans="1:4" x14ac:dyDescent="0.75">
      <c r="A292" t="s">
        <v>782</v>
      </c>
      <c r="B292" s="20" t="s">
        <v>781</v>
      </c>
      <c r="C292" s="73"/>
      <c r="D292" t="s">
        <v>443</v>
      </c>
    </row>
    <row r="293" spans="1:4" x14ac:dyDescent="0.75">
      <c r="A293" t="s">
        <v>752</v>
      </c>
      <c r="B293" s="61" t="s">
        <v>762</v>
      </c>
      <c r="C293" s="63"/>
      <c r="D293" t="s">
        <v>446</v>
      </c>
    </row>
    <row r="294" spans="1:4" x14ac:dyDescent="0.75">
      <c r="A294" t="s">
        <v>840</v>
      </c>
      <c r="B294" s="61">
        <v>740000</v>
      </c>
      <c r="C294" s="80"/>
      <c r="D294" t="s">
        <v>714</v>
      </c>
    </row>
    <row r="295" spans="1:4" x14ac:dyDescent="0.75">
      <c r="A295" t="s">
        <v>775</v>
      </c>
      <c r="B295" s="20" t="s">
        <v>771</v>
      </c>
      <c r="C295" s="72"/>
      <c r="D295" t="s">
        <v>830</v>
      </c>
    </row>
    <row r="296" spans="1:4" x14ac:dyDescent="0.75">
      <c r="A296" t="s">
        <v>772</v>
      </c>
      <c r="B296" s="20" t="s">
        <v>788</v>
      </c>
      <c r="C296" s="70"/>
      <c r="D296" t="s">
        <v>93</v>
      </c>
    </row>
    <row r="297" spans="1:4" x14ac:dyDescent="0.75">
      <c r="B297"/>
    </row>
    <row r="298" spans="1:4" x14ac:dyDescent="0.75">
      <c r="A298" s="42" t="s">
        <v>998</v>
      </c>
      <c r="B298" s="59"/>
      <c r="C298" s="51"/>
      <c r="D298" s="51"/>
    </row>
    <row r="299" spans="1:4" x14ac:dyDescent="0.75">
      <c r="A299" s="9" t="s">
        <v>747</v>
      </c>
      <c r="B299" s="60" t="s">
        <v>748</v>
      </c>
      <c r="C299" s="9" t="s">
        <v>749</v>
      </c>
      <c r="D299" s="9" t="s">
        <v>750</v>
      </c>
    </row>
    <row r="300" spans="1:4" x14ac:dyDescent="0.75">
      <c r="A300" t="s">
        <v>757</v>
      </c>
      <c r="B300" s="20" t="s">
        <v>768</v>
      </c>
      <c r="C300" s="66"/>
      <c r="D300" t="s">
        <v>717</v>
      </c>
    </row>
    <row r="301" spans="1:4" x14ac:dyDescent="0.75">
      <c r="A301" t="s">
        <v>772</v>
      </c>
      <c r="B301" s="20" t="s">
        <v>788</v>
      </c>
      <c r="C301" s="70"/>
      <c r="D301" t="s">
        <v>93</v>
      </c>
    </row>
    <row r="302" spans="1:4" x14ac:dyDescent="0.75">
      <c r="A302" t="s">
        <v>775</v>
      </c>
      <c r="B302" s="20" t="s">
        <v>771</v>
      </c>
      <c r="C302" s="72"/>
      <c r="D302" t="s">
        <v>830</v>
      </c>
    </row>
    <row r="303" spans="1:4" x14ac:dyDescent="0.75">
      <c r="A303" t="s">
        <v>796</v>
      </c>
      <c r="B303" s="20" t="s">
        <v>790</v>
      </c>
      <c r="C303" s="76"/>
      <c r="D303" t="s">
        <v>716</v>
      </c>
    </row>
    <row r="304" spans="1:4" x14ac:dyDescent="0.75">
      <c r="A304" t="s">
        <v>797</v>
      </c>
      <c r="B304" s="20" t="s">
        <v>791</v>
      </c>
      <c r="C304" s="78"/>
      <c r="D304" t="s">
        <v>829</v>
      </c>
    </row>
    <row r="305" spans="1:4" x14ac:dyDescent="0.75">
      <c r="A305" t="s">
        <v>765</v>
      </c>
      <c r="B305" s="61" t="s">
        <v>766</v>
      </c>
      <c r="C305" s="65"/>
      <c r="D305" t="s">
        <v>92</v>
      </c>
    </row>
    <row r="306" spans="1:4" x14ac:dyDescent="0.75">
      <c r="A306" t="s">
        <v>774</v>
      </c>
      <c r="B306" s="20" t="s">
        <v>770</v>
      </c>
      <c r="C306" s="71"/>
      <c r="D306" t="s">
        <v>886</v>
      </c>
    </row>
    <row r="307" spans="1:4" x14ac:dyDescent="0.75">
      <c r="A307" t="s">
        <v>752</v>
      </c>
      <c r="B307" s="61" t="s">
        <v>762</v>
      </c>
      <c r="C307" s="63"/>
      <c r="D307" t="s">
        <v>885</v>
      </c>
    </row>
    <row r="308" spans="1:4" x14ac:dyDescent="0.75">
      <c r="A308" t="s">
        <v>758</v>
      </c>
      <c r="B308" s="61" t="s">
        <v>763</v>
      </c>
      <c r="C308" s="64"/>
      <c r="D308" t="s">
        <v>87</v>
      </c>
    </row>
    <row r="309" spans="1:4" x14ac:dyDescent="0.75">
      <c r="A309" t="s">
        <v>759</v>
      </c>
      <c r="B309" s="61" t="s">
        <v>760</v>
      </c>
      <c r="C309" s="57"/>
      <c r="D309" t="s">
        <v>884</v>
      </c>
    </row>
    <row r="310" spans="1:4" x14ac:dyDescent="0.7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1625</v>
      </c>
      <c r="C2" s="53" t="s">
        <v>1626</v>
      </c>
    </row>
    <row r="3" spans="1:3" x14ac:dyDescent="0.7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26953125" customWidth="1"/>
    <col min="2" max="2" width="25.1328125" customWidth="1"/>
    <col min="3" max="3" width="10.26953125" style="136" customWidth="1"/>
    <col min="4" max="33" width="10.26953125" customWidth="1"/>
  </cols>
  <sheetData>
    <row r="1" spans="1:33" x14ac:dyDescent="0.7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131" t="s">
        <v>1773</v>
      </c>
      <c r="B1" s="132" t="s">
        <v>1774</v>
      </c>
      <c r="C1" s="132" t="s">
        <v>1775</v>
      </c>
      <c r="D1" s="132" t="s">
        <v>1776</v>
      </c>
      <c r="E1" s="132" t="s">
        <v>1777</v>
      </c>
      <c r="F1" s="133" t="s">
        <v>1778</v>
      </c>
    </row>
    <row r="2" spans="1:6" x14ac:dyDescent="0.75">
      <c r="A2" s="1"/>
      <c r="B2" s="1"/>
      <c r="C2" s="1"/>
      <c r="D2" s="5"/>
      <c r="E2" s="5"/>
    </row>
    <row r="3" spans="1:6" x14ac:dyDescent="0.75">
      <c r="A3" s="1"/>
      <c r="B3" s="1"/>
      <c r="C3" s="1"/>
      <c r="D3" s="5"/>
      <c r="E3" s="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C6" sqref="C6"/>
    </sheetView>
  </sheetViews>
  <sheetFormatPr defaultRowHeight="14.75" x14ac:dyDescent="0.75"/>
  <cols>
    <col min="3" max="3" width="41.54296875" style="90" customWidth="1"/>
    <col min="4" max="4" width="12.86328125" customWidth="1"/>
    <col min="5" max="6" width="8.7265625" style="204"/>
    <col min="7" max="7" width="12.86328125" style="178" customWidth="1"/>
    <col min="8" max="8" width="12.86328125" style="1" customWidth="1"/>
    <col min="9" max="11" width="8.7265625" style="213"/>
    <col min="12" max="13" width="20.1328125" style="214" customWidth="1"/>
    <col min="14" max="14" width="8.7265625" style="215"/>
    <col min="15" max="16" width="7" customWidth="1"/>
    <col min="17" max="17" width="22.54296875" style="216" customWidth="1"/>
  </cols>
  <sheetData>
    <row r="1" spans="1:17" s="1" customFormat="1" ht="74.5" thickBot="1" x14ac:dyDescent="0.9">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75">
      <c r="A2" t="s">
        <v>1916</v>
      </c>
      <c r="B2" t="s">
        <v>1917</v>
      </c>
    </row>
    <row r="3" spans="1:17" x14ac:dyDescent="0.75">
      <c r="A3" t="s">
        <v>1918</v>
      </c>
      <c r="B3" t="s">
        <v>1919</v>
      </c>
    </row>
    <row r="4" spans="1:17" x14ac:dyDescent="0.75">
      <c r="A4" t="s">
        <v>1920</v>
      </c>
      <c r="B4" t="s">
        <v>1921</v>
      </c>
    </row>
    <row r="5" spans="1:17" x14ac:dyDescent="0.75">
      <c r="A5" t="s">
        <v>1922</v>
      </c>
      <c r="B5" t="s">
        <v>1923</v>
      </c>
    </row>
    <row r="6" spans="1:17" ht="73.75" x14ac:dyDescent="0.75">
      <c r="A6" t="s">
        <v>1924</v>
      </c>
      <c r="B6" t="s">
        <v>1913</v>
      </c>
      <c r="C6" s="90" t="s">
        <v>2130</v>
      </c>
      <c r="D6">
        <v>1990</v>
      </c>
      <c r="E6" s="204">
        <v>0.4</v>
      </c>
      <c r="F6" s="204">
        <v>1</v>
      </c>
      <c r="G6" s="178">
        <f>ROUND(IF(About!$B$2=$A6,INDEX('State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88.5" x14ac:dyDescent="0.75">
      <c r="A7" t="s">
        <v>476</v>
      </c>
      <c r="B7" t="s">
        <v>1925</v>
      </c>
      <c r="C7" s="90" t="s">
        <v>2135</v>
      </c>
      <c r="D7">
        <v>2005</v>
      </c>
      <c r="E7" s="217">
        <v>0.5</v>
      </c>
      <c r="F7" s="217">
        <v>0.9</v>
      </c>
      <c r="G7" s="178">
        <f>ROUND(IF(About!$B$2=$A7,INDEX('State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73.75" x14ac:dyDescent="0.75">
      <c r="A8" t="s">
        <v>1926</v>
      </c>
      <c r="B8" t="s">
        <v>1927</v>
      </c>
      <c r="C8" s="90" t="s">
        <v>2140</v>
      </c>
      <c r="D8">
        <v>2001</v>
      </c>
      <c r="E8" s="204">
        <v>0.45</v>
      </c>
      <c r="F8" s="204">
        <v>0.8</v>
      </c>
      <c r="G8" s="178">
        <f>ROUND(IF(About!$B$2=$A8,INDEX('State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75">
      <c r="A9" t="s">
        <v>1928</v>
      </c>
      <c r="B9" t="s">
        <v>1928</v>
      </c>
      <c r="J9" s="213" t="str">
        <f t="shared" si="0"/>
        <v/>
      </c>
      <c r="K9" s="213" t="str">
        <f t="shared" si="1"/>
        <v/>
      </c>
      <c r="O9" t="str">
        <f t="shared" si="2"/>
        <v/>
      </c>
      <c r="P9" t="str">
        <f t="shared" si="3"/>
        <v/>
      </c>
    </row>
    <row r="10" spans="1:17" ht="73.75" x14ac:dyDescent="0.75">
      <c r="A10" t="s">
        <v>1929</v>
      </c>
      <c r="B10" t="s">
        <v>1930</v>
      </c>
      <c r="C10" s="90" t="s">
        <v>2145</v>
      </c>
      <c r="D10">
        <v>2005</v>
      </c>
      <c r="E10" s="204">
        <v>0.5</v>
      </c>
      <c r="F10" s="204">
        <v>1</v>
      </c>
      <c r="G10" s="178">
        <f>ROUND(IF(About!$B$2=$A10,INDEX('State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3.75" x14ac:dyDescent="0.75">
      <c r="A11" t="s">
        <v>1931</v>
      </c>
      <c r="B11" t="s">
        <v>1932</v>
      </c>
      <c r="C11" s="90" t="s">
        <v>2149</v>
      </c>
      <c r="D11">
        <v>1990</v>
      </c>
      <c r="E11" s="204">
        <v>0.8</v>
      </c>
      <c r="G11" s="178">
        <f>ROUND(IF(About!$B$2=$A11,INDEX('State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75">
      <c r="A12" t="s">
        <v>1933</v>
      </c>
      <c r="B12" t="s">
        <v>1934</v>
      </c>
      <c r="J12" s="213" t="str">
        <f t="shared" si="0"/>
        <v/>
      </c>
      <c r="K12" s="213" t="str">
        <f t="shared" si="1"/>
        <v/>
      </c>
      <c r="O12" t="str">
        <f t="shared" si="2"/>
        <v/>
      </c>
      <c r="P12" t="str">
        <f t="shared" si="3"/>
        <v/>
      </c>
    </row>
    <row r="13" spans="1:17" x14ac:dyDescent="0.75">
      <c r="A13" t="s">
        <v>1935</v>
      </c>
      <c r="B13" t="s">
        <v>1936</v>
      </c>
      <c r="J13" s="213" t="str">
        <f t="shared" si="0"/>
        <v/>
      </c>
      <c r="K13" s="213" t="str">
        <f t="shared" si="1"/>
        <v/>
      </c>
      <c r="O13" t="str">
        <f t="shared" si="2"/>
        <v/>
      </c>
      <c r="P13" t="str">
        <f t="shared" si="3"/>
        <v/>
      </c>
    </row>
    <row r="14" spans="1:17" x14ac:dyDescent="0.75">
      <c r="A14" t="s">
        <v>1937</v>
      </c>
      <c r="B14" t="s">
        <v>1938</v>
      </c>
      <c r="J14" s="213" t="str">
        <f t="shared" si="0"/>
        <v/>
      </c>
      <c r="K14" s="213" t="str">
        <f t="shared" si="1"/>
        <v/>
      </c>
      <c r="O14" t="str">
        <f t="shared" si="2"/>
        <v/>
      </c>
      <c r="P14" t="str">
        <f t="shared" si="3"/>
        <v/>
      </c>
    </row>
    <row r="15" spans="1:17" x14ac:dyDescent="0.75">
      <c r="A15" t="s">
        <v>1939</v>
      </c>
      <c r="B15" t="s">
        <v>1940</v>
      </c>
      <c r="J15" s="213" t="str">
        <f t="shared" si="0"/>
        <v/>
      </c>
      <c r="K15" s="213" t="str">
        <f t="shared" si="1"/>
        <v/>
      </c>
      <c r="O15" t="str">
        <f t="shared" si="2"/>
        <v/>
      </c>
      <c r="P15" t="str">
        <f t="shared" si="3"/>
        <v/>
      </c>
    </row>
    <row r="16" spans="1:17" x14ac:dyDescent="0.75">
      <c r="A16" t="s">
        <v>1941</v>
      </c>
      <c r="B16" t="s">
        <v>1942</v>
      </c>
      <c r="J16" s="213" t="str">
        <f t="shared" si="0"/>
        <v/>
      </c>
      <c r="K16" s="213" t="str">
        <f t="shared" si="1"/>
        <v/>
      </c>
      <c r="O16" t="str">
        <f t="shared" si="2"/>
        <v/>
      </c>
      <c r="P16" t="str">
        <f t="shared" si="3"/>
        <v/>
      </c>
    </row>
    <row r="17" spans="1:17" x14ac:dyDescent="0.75">
      <c r="A17" t="s">
        <v>1943</v>
      </c>
      <c r="B17" t="s">
        <v>1944</v>
      </c>
      <c r="J17" s="213" t="str">
        <f t="shared" si="0"/>
        <v/>
      </c>
      <c r="K17" s="213" t="str">
        <f t="shared" si="1"/>
        <v/>
      </c>
      <c r="O17" t="str">
        <f t="shared" si="2"/>
        <v/>
      </c>
      <c r="P17" t="str">
        <f t="shared" si="3"/>
        <v/>
      </c>
    </row>
    <row r="18" spans="1:17" x14ac:dyDescent="0.75">
      <c r="A18" t="s">
        <v>1945</v>
      </c>
      <c r="B18" t="s">
        <v>1946</v>
      </c>
      <c r="J18" s="213" t="str">
        <f t="shared" si="0"/>
        <v/>
      </c>
      <c r="K18" s="213" t="str">
        <f t="shared" si="1"/>
        <v/>
      </c>
      <c r="O18" t="str">
        <f t="shared" si="2"/>
        <v/>
      </c>
      <c r="P18" t="str">
        <f t="shared" si="3"/>
        <v/>
      </c>
    </row>
    <row r="19" spans="1:17" ht="132.75" x14ac:dyDescent="0.75">
      <c r="A19" t="s">
        <v>1947</v>
      </c>
      <c r="B19" t="s">
        <v>1948</v>
      </c>
      <c r="C19" s="90" t="s">
        <v>2152</v>
      </c>
      <c r="D19">
        <v>1990</v>
      </c>
      <c r="E19" s="204">
        <v>0.2</v>
      </c>
      <c r="G19" s="178">
        <f>ROUND(IF(About!$B$2=$A19,INDEX('State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88.5" x14ac:dyDescent="0.75">
      <c r="A20" t="s">
        <v>1949</v>
      </c>
      <c r="B20" t="s">
        <v>1950</v>
      </c>
      <c r="C20" s="90" t="s">
        <v>2154</v>
      </c>
      <c r="D20">
        <v>2005</v>
      </c>
      <c r="E20" s="204">
        <v>0.45</v>
      </c>
      <c r="F20" s="204">
        <v>1</v>
      </c>
      <c r="G20" s="178">
        <f>ROUND(IF(About!$B$2=$A20,INDEX('State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88.5" x14ac:dyDescent="0.75">
      <c r="A21" t="s">
        <v>1951</v>
      </c>
      <c r="B21" t="s">
        <v>1952</v>
      </c>
      <c r="C21" s="90" t="s">
        <v>2158</v>
      </c>
      <c r="D21">
        <v>1990</v>
      </c>
      <c r="E21" s="204">
        <v>0.75</v>
      </c>
      <c r="F21" s="204">
        <v>1</v>
      </c>
      <c r="G21" s="178">
        <f>ROUND(IF(About!$B$2=$A21,INDEX('State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3.75" x14ac:dyDescent="0.75">
      <c r="A22" t="s">
        <v>1953</v>
      </c>
      <c r="B22" t="s">
        <v>1954</v>
      </c>
      <c r="C22" s="90" t="s">
        <v>2162</v>
      </c>
      <c r="D22">
        <v>2006</v>
      </c>
      <c r="E22" s="204">
        <v>0.6</v>
      </c>
      <c r="F22" s="204">
        <v>1</v>
      </c>
      <c r="G22" s="178">
        <f>ROUND(IF(About!$B$2=$A22,INDEX('State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73.75" x14ac:dyDescent="0.75">
      <c r="A23" t="s">
        <v>1955</v>
      </c>
      <c r="B23" t="s">
        <v>1956</v>
      </c>
      <c r="C23" s="90" t="s">
        <v>2167</v>
      </c>
      <c r="D23">
        <v>1990</v>
      </c>
      <c r="E23" s="204">
        <v>0.45</v>
      </c>
      <c r="F23" s="204">
        <v>1</v>
      </c>
      <c r="G23" s="178">
        <f>ROUND(IF(About!$B$2=$A23,INDEX('State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73.75" x14ac:dyDescent="0.75">
      <c r="A24" t="s">
        <v>1957</v>
      </c>
      <c r="B24" t="s">
        <v>1958</v>
      </c>
      <c r="C24" s="90" t="s">
        <v>2171</v>
      </c>
      <c r="D24">
        <v>2005</v>
      </c>
      <c r="E24" s="204">
        <v>0.52</v>
      </c>
      <c r="F24" s="204">
        <v>1</v>
      </c>
      <c r="G24" s="178">
        <f>ROUND(IF(About!$B$2=$A24,INDEX('State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3.75" x14ac:dyDescent="0.75">
      <c r="A25" t="s">
        <v>1959</v>
      </c>
      <c r="B25" t="s">
        <v>1960</v>
      </c>
      <c r="C25" s="90" t="s">
        <v>2176</v>
      </c>
      <c r="D25">
        <v>2005</v>
      </c>
      <c r="E25" s="204">
        <v>0.3</v>
      </c>
      <c r="F25" s="204">
        <v>0.8</v>
      </c>
      <c r="G25" s="178">
        <f>ROUND(IF(About!$B$2=$A25,INDEX('State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75">
      <c r="A26" t="s">
        <v>1961</v>
      </c>
      <c r="B26" t="s">
        <v>1962</v>
      </c>
      <c r="J26" s="213" t="str">
        <f t="shared" si="0"/>
        <v/>
      </c>
      <c r="K26" s="213" t="str">
        <f t="shared" si="1"/>
        <v/>
      </c>
      <c r="O26" t="str">
        <f t="shared" si="2"/>
        <v/>
      </c>
      <c r="P26" t="str">
        <f t="shared" si="3"/>
        <v/>
      </c>
    </row>
    <row r="27" spans="1:17" x14ac:dyDescent="0.75">
      <c r="A27" t="s">
        <v>1963</v>
      </c>
      <c r="B27" t="s">
        <v>1964</v>
      </c>
      <c r="J27" s="213" t="str">
        <f t="shared" si="0"/>
        <v/>
      </c>
      <c r="K27" s="213" t="str">
        <f t="shared" si="1"/>
        <v/>
      </c>
      <c r="O27" t="str">
        <f t="shared" si="2"/>
        <v/>
      </c>
      <c r="P27" t="str">
        <f t="shared" si="3"/>
        <v/>
      </c>
    </row>
    <row r="28" spans="1:17" ht="132.75" x14ac:dyDescent="0.75">
      <c r="A28" t="s">
        <v>1965</v>
      </c>
      <c r="B28" t="s">
        <v>1966</v>
      </c>
      <c r="C28" s="90" t="s">
        <v>2181</v>
      </c>
      <c r="E28" s="204">
        <v>1</v>
      </c>
      <c r="G28" s="178">
        <f>ROUND(IF(About!$B$2=$A28,INDEX('State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3.75" x14ac:dyDescent="0.75">
      <c r="A29" t="s">
        <v>1967</v>
      </c>
      <c r="B29" t="s">
        <v>1968</v>
      </c>
      <c r="C29" s="90" t="s">
        <v>2182</v>
      </c>
      <c r="D29">
        <v>2005</v>
      </c>
      <c r="E29" s="204">
        <v>0.5</v>
      </c>
      <c r="F29" s="204">
        <v>1</v>
      </c>
      <c r="G29" s="178">
        <f>ROUND(IF(About!$B$2=$A29,INDEX('State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75">
      <c r="A30" t="s">
        <v>1969</v>
      </c>
      <c r="B30" t="s">
        <v>1970</v>
      </c>
      <c r="J30" s="213" t="str">
        <f t="shared" si="0"/>
        <v/>
      </c>
      <c r="K30" s="213" t="str">
        <f t="shared" si="1"/>
        <v/>
      </c>
      <c r="O30" t="str">
        <f t="shared" si="2"/>
        <v/>
      </c>
      <c r="P30" t="str">
        <f t="shared" si="3"/>
        <v/>
      </c>
    </row>
    <row r="31" spans="1:17" x14ac:dyDescent="0.75">
      <c r="A31" t="s">
        <v>477</v>
      </c>
      <c r="B31" t="s">
        <v>1971</v>
      </c>
      <c r="J31" s="213" t="str">
        <f t="shared" si="0"/>
        <v/>
      </c>
      <c r="K31" s="213" t="str">
        <f t="shared" si="1"/>
        <v/>
      </c>
      <c r="O31" t="str">
        <f t="shared" si="2"/>
        <v/>
      </c>
      <c r="P31" t="str">
        <f t="shared" si="3"/>
        <v/>
      </c>
    </row>
    <row r="32" spans="1:17" ht="118" x14ac:dyDescent="0.75">
      <c r="A32" t="s">
        <v>1972</v>
      </c>
      <c r="B32" t="s">
        <v>1973</v>
      </c>
      <c r="C32" s="90" t="s">
        <v>2185</v>
      </c>
      <c r="D32">
        <v>1990</v>
      </c>
      <c r="E32" s="204">
        <v>0.2</v>
      </c>
      <c r="F32" s="204">
        <v>0.8</v>
      </c>
      <c r="G32" s="178">
        <f>ROUND(IF(About!$B$2=$A32,INDEX('State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73.75" x14ac:dyDescent="0.75">
      <c r="A33" t="s">
        <v>1974</v>
      </c>
      <c r="B33" t="s">
        <v>1975</v>
      </c>
      <c r="C33" s="90" t="s">
        <v>2189</v>
      </c>
      <c r="D33">
        <v>2006</v>
      </c>
      <c r="E33" s="204">
        <v>0.5</v>
      </c>
      <c r="F33" s="204">
        <v>0.8</v>
      </c>
      <c r="G33" s="178">
        <f>ROUND(IF(About!$B$2=$A33,INDEX('State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3.75" x14ac:dyDescent="0.75">
      <c r="A34" t="s">
        <v>1976</v>
      </c>
      <c r="B34" t="s">
        <v>1977</v>
      </c>
      <c r="C34" s="90" t="s">
        <v>2194</v>
      </c>
      <c r="D34">
        <v>2005</v>
      </c>
      <c r="E34" s="204">
        <v>0.45</v>
      </c>
      <c r="G34" s="178">
        <f>ROUND(IF(About!$B$2=$A34,INDEX('State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3.25" x14ac:dyDescent="0.75">
      <c r="A35" t="s">
        <v>1978</v>
      </c>
      <c r="B35" t="s">
        <v>1979</v>
      </c>
      <c r="C35" s="90" t="s">
        <v>2196</v>
      </c>
      <c r="D35">
        <v>2005</v>
      </c>
      <c r="E35" s="204">
        <v>0.45</v>
      </c>
      <c r="F35" s="204">
        <v>1</v>
      </c>
      <c r="G35" s="178">
        <f>ROUND(IF(About!$B$2=$A35,INDEX('State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3.75" x14ac:dyDescent="0.75">
      <c r="A36" t="s">
        <v>1980</v>
      </c>
      <c r="B36" t="s">
        <v>1981</v>
      </c>
      <c r="C36" s="90" t="s">
        <v>2199</v>
      </c>
      <c r="D36">
        <v>1990</v>
      </c>
      <c r="E36" s="204">
        <v>0.4</v>
      </c>
      <c r="F36" s="204">
        <v>1</v>
      </c>
      <c r="G36" s="178">
        <f>ROUND(IF(About!$B$2=$A36,INDEX('State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75">
      <c r="A37" t="s">
        <v>1982</v>
      </c>
      <c r="B37" t="s">
        <v>1983</v>
      </c>
      <c r="J37" s="213" t="str">
        <f t="shared" si="0"/>
        <v/>
      </c>
      <c r="K37" s="213" t="str">
        <f t="shared" si="1"/>
        <v/>
      </c>
      <c r="O37" t="str">
        <f t="shared" si="2"/>
        <v/>
      </c>
      <c r="P37" t="str">
        <f t="shared" si="3"/>
        <v/>
      </c>
    </row>
    <row r="38" spans="1:17" x14ac:dyDescent="0.75">
      <c r="A38" t="s">
        <v>1984</v>
      </c>
      <c r="B38" t="s">
        <v>1985</v>
      </c>
      <c r="J38" s="213" t="str">
        <f t="shared" si="0"/>
        <v/>
      </c>
      <c r="K38" s="213" t="str">
        <f t="shared" si="1"/>
        <v/>
      </c>
      <c r="O38" t="str">
        <f t="shared" si="2"/>
        <v/>
      </c>
      <c r="P38" t="str">
        <f t="shared" si="3"/>
        <v/>
      </c>
    </row>
    <row r="39" spans="1:17" ht="73.75" x14ac:dyDescent="0.75">
      <c r="A39" t="s">
        <v>1986</v>
      </c>
      <c r="B39" t="s">
        <v>1987</v>
      </c>
      <c r="C39" s="90" t="s">
        <v>2202</v>
      </c>
      <c r="D39">
        <v>1990</v>
      </c>
      <c r="E39" s="204">
        <v>0.45</v>
      </c>
      <c r="F39" s="204">
        <v>0.8</v>
      </c>
      <c r="G39" s="178">
        <f>ROUND(IF(About!$B$2=$A39,INDEX('State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3.75" x14ac:dyDescent="0.75">
      <c r="A40" t="s">
        <v>1988</v>
      </c>
      <c r="B40" t="s">
        <v>1989</v>
      </c>
      <c r="C40" s="90" t="s">
        <v>2206</v>
      </c>
      <c r="D40">
        <v>2005</v>
      </c>
      <c r="E40" s="204">
        <v>0.26</v>
      </c>
      <c r="F40" s="204">
        <v>0.8</v>
      </c>
      <c r="G40" s="178">
        <f>ROUND(IF(About!$B$2=$A40,INDEX('State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73.75" x14ac:dyDescent="0.75">
      <c r="A41" t="s">
        <v>1990</v>
      </c>
      <c r="B41" t="s">
        <v>1991</v>
      </c>
      <c r="C41" s="90" t="s">
        <v>2210</v>
      </c>
      <c r="D41">
        <v>1990</v>
      </c>
      <c r="E41" s="204">
        <v>0.8</v>
      </c>
      <c r="F41" s="204">
        <v>1</v>
      </c>
      <c r="G41" s="178">
        <f>ROUND(IF(About!$B$2=$A41,INDEX('State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75">
      <c r="A42" t="s">
        <v>1992</v>
      </c>
      <c r="B42" t="s">
        <v>1993</v>
      </c>
      <c r="J42" s="213" t="str">
        <f t="shared" si="0"/>
        <v/>
      </c>
      <c r="K42" s="213" t="str">
        <f t="shared" si="1"/>
        <v/>
      </c>
      <c r="O42" t="str">
        <f t="shared" si="2"/>
        <v/>
      </c>
      <c r="P42" t="str">
        <f t="shared" si="3"/>
        <v/>
      </c>
    </row>
    <row r="43" spans="1:17" x14ac:dyDescent="0.75">
      <c r="A43" t="s">
        <v>1994</v>
      </c>
      <c r="B43" t="s">
        <v>1995</v>
      </c>
      <c r="J43" s="213" t="str">
        <f t="shared" si="0"/>
        <v/>
      </c>
      <c r="K43" s="213" t="str">
        <f t="shared" si="1"/>
        <v/>
      </c>
      <c r="O43" t="str">
        <f t="shared" si="2"/>
        <v/>
      </c>
      <c r="P43" t="str">
        <f t="shared" si="3"/>
        <v/>
      </c>
    </row>
    <row r="44" spans="1:17" x14ac:dyDescent="0.75">
      <c r="A44" t="s">
        <v>1996</v>
      </c>
      <c r="B44" t="s">
        <v>1997</v>
      </c>
      <c r="J44" s="213" t="str">
        <f t="shared" si="0"/>
        <v/>
      </c>
      <c r="K44" s="213" t="str">
        <f t="shared" si="1"/>
        <v/>
      </c>
      <c r="O44" t="str">
        <f t="shared" si="2"/>
        <v/>
      </c>
      <c r="P44" t="str">
        <f t="shared" si="3"/>
        <v/>
      </c>
    </row>
    <row r="45" spans="1:17" x14ac:dyDescent="0.75">
      <c r="A45" t="s">
        <v>1998</v>
      </c>
      <c r="B45" t="s">
        <v>1999</v>
      </c>
      <c r="J45" s="213" t="str">
        <f t="shared" si="0"/>
        <v/>
      </c>
      <c r="K45" s="213" t="str">
        <f t="shared" si="1"/>
        <v/>
      </c>
      <c r="O45" t="str">
        <f t="shared" si="2"/>
        <v/>
      </c>
      <c r="P45" t="str">
        <f t="shared" si="3"/>
        <v/>
      </c>
    </row>
    <row r="46" spans="1:17" x14ac:dyDescent="0.75">
      <c r="A46" t="s">
        <v>2000</v>
      </c>
      <c r="B46" t="s">
        <v>2001</v>
      </c>
      <c r="J46" s="213" t="str">
        <f t="shared" si="0"/>
        <v/>
      </c>
      <c r="K46" s="213" t="str">
        <f t="shared" si="1"/>
        <v/>
      </c>
      <c r="O46" t="str">
        <f t="shared" si="2"/>
        <v/>
      </c>
      <c r="P46" t="str">
        <f t="shared" si="3"/>
        <v/>
      </c>
    </row>
    <row r="47" spans="1:17" ht="88.5" x14ac:dyDescent="0.7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3.75" x14ac:dyDescent="0.75">
      <c r="A48" t="s">
        <v>2004</v>
      </c>
      <c r="B48" t="s">
        <v>2005</v>
      </c>
      <c r="C48" s="90" t="s">
        <v>2215</v>
      </c>
      <c r="D48">
        <v>1990</v>
      </c>
      <c r="E48" s="204">
        <v>0.4</v>
      </c>
      <c r="F48" s="204">
        <v>0.8</v>
      </c>
      <c r="G48" s="178">
        <f>ROUND(IF(About!$B$2=$A48,INDEX('State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3.75" x14ac:dyDescent="0.75">
      <c r="A49" t="s">
        <v>2006</v>
      </c>
      <c r="B49" t="s">
        <v>2007</v>
      </c>
      <c r="C49" s="90" t="s">
        <v>2218</v>
      </c>
      <c r="D49">
        <v>1990</v>
      </c>
      <c r="E49" s="204">
        <v>0.45</v>
      </c>
      <c r="F49" s="204">
        <v>1</v>
      </c>
      <c r="G49" s="178">
        <f>ROUND(IF(About!$B$2=$A49,INDEX('State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75">
      <c r="A50" t="s">
        <v>2008</v>
      </c>
      <c r="B50" t="s">
        <v>2009</v>
      </c>
      <c r="J50" s="213" t="str">
        <f t="shared" si="0"/>
        <v/>
      </c>
      <c r="K50" s="213" t="str">
        <f t="shared" si="1"/>
        <v/>
      </c>
      <c r="O50" t="str">
        <f t="shared" si="2"/>
        <v/>
      </c>
      <c r="P50" t="str">
        <f t="shared" si="3"/>
        <v/>
      </c>
    </row>
    <row r="51" spans="1:17" x14ac:dyDescent="0.75">
      <c r="A51" t="s">
        <v>2010</v>
      </c>
      <c r="B51" t="s">
        <v>2011</v>
      </c>
      <c r="J51" s="213" t="str">
        <f t="shared" si="0"/>
        <v/>
      </c>
      <c r="K51" s="213" t="str">
        <f t="shared" si="1"/>
        <v/>
      </c>
      <c r="O51" t="str">
        <f t="shared" si="2"/>
        <v/>
      </c>
      <c r="P51" t="str">
        <f t="shared" si="3"/>
        <v/>
      </c>
    </row>
    <row r="52" spans="1:17" x14ac:dyDescent="0.7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0" t="s">
        <v>11</v>
      </c>
      <c r="B1" s="270"/>
      <c r="C1" s="270"/>
      <c r="D1" s="270"/>
      <c r="E1" s="270"/>
    </row>
    <row r="2" spans="1:5" x14ac:dyDescent="0.75">
      <c r="A2" s="271" t="s">
        <v>154</v>
      </c>
      <c r="B2" s="271"/>
      <c r="C2" s="271"/>
      <c r="D2" s="271"/>
      <c r="E2" s="271"/>
    </row>
    <row r="19" spans="1:5" x14ac:dyDescent="0.75">
      <c r="A19" t="s">
        <v>155</v>
      </c>
    </row>
    <row r="20" spans="1:5" x14ac:dyDescent="0.75">
      <c r="A20">
        <v>155400</v>
      </c>
      <c r="B20" t="s">
        <v>156</v>
      </c>
    </row>
    <row r="21" spans="1:5" x14ac:dyDescent="0.75">
      <c r="A21" s="271" t="s">
        <v>157</v>
      </c>
      <c r="B21" s="271"/>
      <c r="C21" s="271"/>
      <c r="D21" s="271"/>
      <c r="E21" s="271"/>
    </row>
    <row r="38" spans="1:5" x14ac:dyDescent="0.75">
      <c r="A38" t="s">
        <v>155</v>
      </c>
    </row>
    <row r="39" spans="1:5" x14ac:dyDescent="0.75">
      <c r="A39">
        <v>100800</v>
      </c>
      <c r="B39" t="s">
        <v>156</v>
      </c>
    </row>
    <row r="40" spans="1:5" x14ac:dyDescent="0.75">
      <c r="A40" s="271" t="s">
        <v>158</v>
      </c>
      <c r="B40" s="271"/>
      <c r="C40" s="271"/>
      <c r="D40" s="271"/>
      <c r="E40" s="271"/>
    </row>
    <row r="57" spans="1:5" ht="15.5" thickBot="1" x14ac:dyDescent="0.9">
      <c r="A57" t="s">
        <v>155</v>
      </c>
    </row>
    <row r="58" spans="1:5" ht="15.5" thickBot="1" x14ac:dyDescent="0.9">
      <c r="A58" s="7">
        <v>194000</v>
      </c>
      <c r="B58" t="s">
        <v>159</v>
      </c>
    </row>
    <row r="60" spans="1:5" x14ac:dyDescent="0.75">
      <c r="A60" s="270" t="s">
        <v>160</v>
      </c>
      <c r="B60" s="270"/>
      <c r="C60" s="270"/>
      <c r="D60" s="270"/>
      <c r="E60" s="270"/>
    </row>
    <row r="85" spans="1:37" s="8" customFormat="1" x14ac:dyDescent="0.7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362</v>
      </c>
      <c r="B88" s="10">
        <f>(B86-B85)/B85</f>
        <v>1.0254083484573502</v>
      </c>
    </row>
    <row r="89" spans="1:37" x14ac:dyDescent="0.75">
      <c r="A89" s="270" t="s">
        <v>161</v>
      </c>
      <c r="B89" s="270"/>
      <c r="C89" s="270"/>
      <c r="D89" s="270"/>
      <c r="E89" s="270"/>
    </row>
    <row r="90" spans="1:37" x14ac:dyDescent="0.75">
      <c r="A90">
        <v>6.6290250000000004</v>
      </c>
      <c r="B90" t="s">
        <v>365</v>
      </c>
      <c r="E90" t="s">
        <v>370</v>
      </c>
    </row>
    <row r="91" spans="1:37" x14ac:dyDescent="0.75">
      <c r="A91">
        <f>1/A90</f>
        <v>0.15085174667466181</v>
      </c>
      <c r="B91" t="s">
        <v>366</v>
      </c>
      <c r="E91" t="s">
        <v>166</v>
      </c>
    </row>
    <row r="92" spans="1:37" x14ac:dyDescent="0.75">
      <c r="A92" s="11">
        <v>0.5</v>
      </c>
      <c r="B92" t="s">
        <v>367</v>
      </c>
      <c r="E92" t="s">
        <v>371</v>
      </c>
    </row>
    <row r="93" spans="1:37" x14ac:dyDescent="0.75">
      <c r="A93">
        <f>A92*A91</f>
        <v>7.5425873337330904E-2</v>
      </c>
      <c r="B93" t="s">
        <v>368</v>
      </c>
      <c r="E93" t="s">
        <v>166</v>
      </c>
    </row>
    <row r="94" spans="1:37" x14ac:dyDescent="0.75">
      <c r="A94">
        <f>1/A93</f>
        <v>13.258050000000001</v>
      </c>
      <c r="B94" t="s">
        <v>369</v>
      </c>
      <c r="E94" t="s">
        <v>166</v>
      </c>
      <c r="J94" s="11"/>
    </row>
    <row r="95" spans="1:37" ht="15.5" thickBot="1" x14ac:dyDescent="0.9">
      <c r="A95">
        <v>8.0274920000000005</v>
      </c>
      <c r="B95" t="s">
        <v>363</v>
      </c>
      <c r="E95" t="s">
        <v>372</v>
      </c>
      <c r="J95" s="11"/>
    </row>
    <row r="96" spans="1:37" ht="15.5" thickBot="1" x14ac:dyDescent="0.9">
      <c r="A96" s="12">
        <f>(A94-A95)/A95</f>
        <v>0.65158059329115492</v>
      </c>
      <c r="B96" t="s">
        <v>364</v>
      </c>
      <c r="C96" s="13"/>
      <c r="E96" t="s">
        <v>166</v>
      </c>
    </row>
    <row r="98" spans="1:5" x14ac:dyDescent="0.75">
      <c r="A98" s="270" t="s">
        <v>162</v>
      </c>
      <c r="B98" s="270"/>
      <c r="C98" s="270"/>
      <c r="D98" s="270"/>
      <c r="E98" s="270"/>
    </row>
    <row r="99" spans="1:5" x14ac:dyDescent="0.75">
      <c r="A99" s="13">
        <v>0.3</v>
      </c>
      <c r="B99" s="11" t="s">
        <v>374</v>
      </c>
    </row>
    <row r="100" spans="1:5" x14ac:dyDescent="0.75">
      <c r="A100">
        <v>63.5</v>
      </c>
      <c r="B100" t="s">
        <v>375</v>
      </c>
    </row>
    <row r="101" spans="1:5" x14ac:dyDescent="0.75">
      <c r="A101">
        <f>1/A100</f>
        <v>1.5748031496062992E-2</v>
      </c>
      <c r="B101" t="s">
        <v>373</v>
      </c>
    </row>
    <row r="102" spans="1:5" x14ac:dyDescent="0.75">
      <c r="A102" s="14">
        <f>A101*(1-A99)</f>
        <v>1.1023622047244094E-2</v>
      </c>
      <c r="B102" t="s">
        <v>376</v>
      </c>
    </row>
    <row r="103" spans="1:5" x14ac:dyDescent="0.75">
      <c r="A103" s="14">
        <f>1/A102</f>
        <v>90.714285714285722</v>
      </c>
      <c r="B103" t="s">
        <v>380</v>
      </c>
    </row>
    <row r="104" spans="1:5" x14ac:dyDescent="0.75">
      <c r="A104" s="13">
        <v>0.35</v>
      </c>
      <c r="B104" t="s">
        <v>377</v>
      </c>
    </row>
    <row r="105" spans="1:5" x14ac:dyDescent="0.75">
      <c r="A105">
        <f>A102*(1-A104)</f>
        <v>7.1653543307086615E-3</v>
      </c>
      <c r="B105" t="s">
        <v>378</v>
      </c>
    </row>
    <row r="106" spans="1:5" ht="15.5" thickBot="1" x14ac:dyDescent="0.9">
      <c r="A106">
        <f>1/A105</f>
        <v>139.56043956043956</v>
      </c>
      <c r="B106" t="s">
        <v>379</v>
      </c>
    </row>
    <row r="107" spans="1:5" ht="15.5" thickBot="1" x14ac:dyDescent="0.9">
      <c r="A107" s="12">
        <f>(A106-A103)/A103</f>
        <v>0.53846153846153832</v>
      </c>
      <c r="B107" t="s">
        <v>381</v>
      </c>
    </row>
    <row r="108" spans="1:5" x14ac:dyDescent="0.75">
      <c r="A108" s="15"/>
    </row>
    <row r="109" spans="1:5" x14ac:dyDescent="0.75">
      <c r="A109" s="270" t="s">
        <v>164</v>
      </c>
      <c r="B109" s="270"/>
      <c r="C109" s="270"/>
      <c r="D109" s="270"/>
      <c r="E109" s="270"/>
    </row>
    <row r="110" spans="1:5" ht="15.5" thickBot="1" x14ac:dyDescent="0.9"/>
    <row r="111" spans="1:5" ht="15.5" thickBot="1" x14ac:dyDescent="0.9">
      <c r="A111" s="12">
        <f>A122</f>
        <v>0.20481927710843381</v>
      </c>
      <c r="B111" t="s">
        <v>383</v>
      </c>
    </row>
    <row r="113" spans="1:12" x14ac:dyDescent="0.75">
      <c r="A113" s="270" t="s">
        <v>163</v>
      </c>
      <c r="B113" s="270"/>
      <c r="C113" s="270"/>
      <c r="D113" s="270"/>
      <c r="E113" s="270"/>
    </row>
    <row r="114" spans="1:12" x14ac:dyDescent="0.75">
      <c r="A114" s="13">
        <v>0.2</v>
      </c>
      <c r="B114" s="11" t="s">
        <v>374</v>
      </c>
    </row>
    <row r="115" spans="1:12" x14ac:dyDescent="0.75">
      <c r="A115">
        <v>1.95</v>
      </c>
      <c r="B115" t="s">
        <v>382</v>
      </c>
    </row>
    <row r="116" spans="1:12" x14ac:dyDescent="0.75">
      <c r="A116">
        <f>1/A115</f>
        <v>0.51282051282051289</v>
      </c>
      <c r="B116" t="s">
        <v>373</v>
      </c>
    </row>
    <row r="117" spans="1:12" x14ac:dyDescent="0.75">
      <c r="A117" s="14">
        <f>A116*(1-A114)</f>
        <v>0.41025641025641035</v>
      </c>
      <c r="B117" t="s">
        <v>376</v>
      </c>
    </row>
    <row r="118" spans="1:12" x14ac:dyDescent="0.75">
      <c r="A118" s="14">
        <f>1/A117</f>
        <v>2.4374999999999996</v>
      </c>
      <c r="B118" t="s">
        <v>380</v>
      </c>
    </row>
    <row r="119" spans="1:12" x14ac:dyDescent="0.75">
      <c r="A119" s="13">
        <v>0.17</v>
      </c>
      <c r="B119" t="s">
        <v>377</v>
      </c>
    </row>
    <row r="120" spans="1:12" x14ac:dyDescent="0.75">
      <c r="A120">
        <f>A117*(1-A119)</f>
        <v>0.34051282051282056</v>
      </c>
      <c r="B120" t="s">
        <v>378</v>
      </c>
    </row>
    <row r="121" spans="1:12" ht="15.5" thickBot="1" x14ac:dyDescent="0.9">
      <c r="A121">
        <f>1/A120</f>
        <v>2.9367469879518069</v>
      </c>
      <c r="B121" t="s">
        <v>379</v>
      </c>
    </row>
    <row r="122" spans="1:12" ht="15.5" thickBot="1" x14ac:dyDescent="0.9">
      <c r="A122" s="12">
        <f>(A121-A118)/A118</f>
        <v>0.20481927710843381</v>
      </c>
      <c r="B122" t="s">
        <v>381</v>
      </c>
    </row>
    <row r="124" spans="1:12" x14ac:dyDescent="0.75">
      <c r="A124" s="270" t="s">
        <v>384</v>
      </c>
      <c r="B124" s="270"/>
      <c r="C124" s="270"/>
      <c r="D124" s="270"/>
      <c r="E124" s="270"/>
      <c r="J124" s="16"/>
    </row>
    <row r="125" spans="1:12" x14ac:dyDescent="0.75">
      <c r="A125" s="17">
        <v>4.4824543659231753E-4</v>
      </c>
      <c r="B125" t="s">
        <v>386</v>
      </c>
      <c r="K125" s="11"/>
      <c r="L125" s="11"/>
    </row>
    <row r="126" spans="1:12" x14ac:dyDescent="0.75">
      <c r="A126">
        <v>1.27</v>
      </c>
      <c r="B126" t="s">
        <v>390</v>
      </c>
      <c r="F126" s="18"/>
      <c r="J126" s="1"/>
      <c r="K126" s="17"/>
      <c r="L126" s="17"/>
    </row>
    <row r="127" spans="1:12" x14ac:dyDescent="0.75">
      <c r="A127">
        <f>(1/CONVERT(A125/A126,"mi","km")*0.00105505585)</f>
        <v>1.857438352962903</v>
      </c>
      <c r="B127" t="s">
        <v>387</v>
      </c>
      <c r="K127" s="17"/>
      <c r="L127" s="17"/>
    </row>
    <row r="128" spans="1:12" x14ac:dyDescent="0.75">
      <c r="A128">
        <f>1/A127</f>
        <v>0.53837587578874124</v>
      </c>
      <c r="B128" t="s">
        <v>388</v>
      </c>
      <c r="F128" s="18"/>
      <c r="K128" s="13"/>
      <c r="L128" s="11"/>
    </row>
    <row r="129" spans="1:12" x14ac:dyDescent="0.75">
      <c r="A129">
        <v>1.07</v>
      </c>
      <c r="B129" t="s">
        <v>385</v>
      </c>
      <c r="F129" s="18"/>
      <c r="K129" s="13"/>
      <c r="L129" s="11"/>
    </row>
    <row r="130" spans="1:12" ht="15.5" thickBot="1" x14ac:dyDescent="0.9">
      <c r="A130">
        <f>1/A129</f>
        <v>0.93457943925233644</v>
      </c>
      <c r="B130" t="s">
        <v>389</v>
      </c>
      <c r="F130" s="18"/>
      <c r="K130" s="11"/>
      <c r="L130" s="11"/>
    </row>
    <row r="131" spans="1:12" ht="15.5" thickBot="1" x14ac:dyDescent="0.9">
      <c r="A131" s="12">
        <f>(A130-A128)/A128</f>
        <v>0.73592369435785332</v>
      </c>
      <c r="B131" t="s">
        <v>381</v>
      </c>
      <c r="F131" s="18"/>
    </row>
    <row r="133" spans="1:12" x14ac:dyDescent="0.75">
      <c r="A133" s="16"/>
      <c r="B133" s="11"/>
      <c r="C133" s="11"/>
    </row>
    <row r="134" spans="1:12" x14ac:dyDescent="0.75">
      <c r="A134" s="270" t="s">
        <v>100</v>
      </c>
      <c r="B134" s="270"/>
      <c r="C134" s="270"/>
      <c r="D134" s="270"/>
      <c r="E134" s="270"/>
    </row>
    <row r="135" spans="1:12" x14ac:dyDescent="0.75">
      <c r="A135" s="19" t="s">
        <v>401</v>
      </c>
      <c r="B135" s="20"/>
      <c r="C135" s="20"/>
      <c r="D135" s="20"/>
      <c r="E135" s="20"/>
      <c r="F135" s="20"/>
      <c r="G135" s="20"/>
    </row>
    <row r="136" spans="1:12" x14ac:dyDescent="0.75">
      <c r="A136" s="21"/>
      <c r="B136" s="273" t="s">
        <v>402</v>
      </c>
      <c r="C136" s="274"/>
      <c r="D136" s="274"/>
      <c r="E136" s="275"/>
      <c r="F136" s="20"/>
      <c r="G136" s="20"/>
    </row>
    <row r="137" spans="1:12" x14ac:dyDescent="0.75">
      <c r="A137" s="22"/>
      <c r="B137" s="273" t="s">
        <v>403</v>
      </c>
      <c r="C137" s="275"/>
      <c r="D137" s="273" t="s">
        <v>404</v>
      </c>
      <c r="E137" s="275"/>
      <c r="F137" s="20"/>
      <c r="G137" s="20"/>
    </row>
    <row r="138" spans="1:12" x14ac:dyDescent="0.75">
      <c r="A138" s="23" t="s">
        <v>405</v>
      </c>
      <c r="B138" s="24" t="s">
        <v>406</v>
      </c>
      <c r="C138" s="24" t="s">
        <v>407</v>
      </c>
      <c r="D138" s="24" t="s">
        <v>406</v>
      </c>
      <c r="E138" s="24" t="s">
        <v>407</v>
      </c>
      <c r="F138" s="20"/>
      <c r="G138" s="25" t="s">
        <v>408</v>
      </c>
    </row>
    <row r="139" spans="1:12" x14ac:dyDescent="0.75">
      <c r="A139" s="26" t="s">
        <v>409</v>
      </c>
      <c r="B139" s="27">
        <v>95</v>
      </c>
      <c r="C139" s="28">
        <v>95</v>
      </c>
      <c r="D139" s="27">
        <v>50</v>
      </c>
      <c r="E139" s="28">
        <v>50</v>
      </c>
      <c r="F139" s="25" t="s">
        <v>125</v>
      </c>
      <c r="G139" s="20">
        <f>(C139-E139)/C139</f>
        <v>0.47368421052631576</v>
      </c>
    </row>
    <row r="140" spans="1:12" x14ac:dyDescent="0.75">
      <c r="A140" s="29" t="s">
        <v>410</v>
      </c>
      <c r="B140" s="30">
        <v>100</v>
      </c>
      <c r="C140" s="31">
        <v>100</v>
      </c>
      <c r="D140" s="30">
        <v>70</v>
      </c>
      <c r="E140" s="31">
        <v>70</v>
      </c>
      <c r="F140" s="25" t="s">
        <v>125</v>
      </c>
      <c r="G140" s="20">
        <f t="shared" ref="G140:G156" si="0">(C140-E140)/C140</f>
        <v>0.3</v>
      </c>
    </row>
    <row r="141" spans="1:12" x14ac:dyDescent="0.75">
      <c r="A141" s="29" t="s">
        <v>411</v>
      </c>
      <c r="B141" s="30">
        <v>95</v>
      </c>
      <c r="C141" s="31">
        <v>95</v>
      </c>
      <c r="D141" s="30">
        <v>50</v>
      </c>
      <c r="E141" s="31">
        <v>50</v>
      </c>
      <c r="F141" s="25" t="s">
        <v>125</v>
      </c>
      <c r="G141" s="20">
        <f t="shared" si="0"/>
        <v>0.47368421052631576</v>
      </c>
    </row>
    <row r="142" spans="1:12" x14ac:dyDescent="0.75">
      <c r="A142" s="29" t="s">
        <v>412</v>
      </c>
      <c r="B142" s="30">
        <v>105</v>
      </c>
      <c r="C142" s="31">
        <v>105</v>
      </c>
      <c r="D142" s="30">
        <v>110</v>
      </c>
      <c r="E142" s="31">
        <v>110</v>
      </c>
      <c r="F142" s="32" t="s">
        <v>428</v>
      </c>
      <c r="G142" s="20">
        <f t="shared" si="0"/>
        <v>-4.7619047619047616E-2</v>
      </c>
    </row>
    <row r="143" spans="1:12" x14ac:dyDescent="0.75">
      <c r="A143" s="29" t="s">
        <v>413</v>
      </c>
      <c r="B143" s="30">
        <v>80</v>
      </c>
      <c r="C143" s="31">
        <v>80</v>
      </c>
      <c r="D143" s="30">
        <v>35</v>
      </c>
      <c r="E143" s="31">
        <v>35</v>
      </c>
      <c r="F143" s="25" t="s">
        <v>125</v>
      </c>
      <c r="G143" s="20">
        <f t="shared" si="0"/>
        <v>0.5625</v>
      </c>
    </row>
    <row r="144" spans="1:12" x14ac:dyDescent="0.75">
      <c r="A144" s="29" t="s">
        <v>414</v>
      </c>
      <c r="B144" s="30">
        <v>70</v>
      </c>
      <c r="C144" s="31">
        <v>70</v>
      </c>
      <c r="D144" s="30">
        <v>50</v>
      </c>
      <c r="E144" s="31">
        <v>50</v>
      </c>
      <c r="F144" s="25" t="s">
        <v>125</v>
      </c>
      <c r="G144" s="20">
        <f t="shared" si="0"/>
        <v>0.2857142857142857</v>
      </c>
    </row>
    <row r="145" spans="1:9" x14ac:dyDescent="0.75">
      <c r="A145" s="29" t="s">
        <v>415</v>
      </c>
      <c r="B145" s="30">
        <v>90</v>
      </c>
      <c r="C145" s="31">
        <v>90</v>
      </c>
      <c r="D145" s="30">
        <v>80</v>
      </c>
      <c r="E145" s="31">
        <v>80</v>
      </c>
      <c r="F145" s="25" t="s">
        <v>416</v>
      </c>
      <c r="G145" s="20">
        <f t="shared" si="0"/>
        <v>0.1111111111111111</v>
      </c>
    </row>
    <row r="146" spans="1:9" x14ac:dyDescent="0.75">
      <c r="A146" s="29" t="s">
        <v>417</v>
      </c>
      <c r="B146" s="30">
        <v>100</v>
      </c>
      <c r="C146" s="31">
        <v>100</v>
      </c>
      <c r="D146" s="30">
        <v>90</v>
      </c>
      <c r="E146" s="31">
        <v>90</v>
      </c>
      <c r="F146" s="25" t="s">
        <v>125</v>
      </c>
      <c r="G146" s="20">
        <f t="shared" si="0"/>
        <v>0.1</v>
      </c>
    </row>
    <row r="147" spans="1:9" x14ac:dyDescent="0.75">
      <c r="A147" s="29" t="s">
        <v>418</v>
      </c>
      <c r="B147" s="30">
        <v>80</v>
      </c>
      <c r="C147" s="31">
        <v>80</v>
      </c>
      <c r="D147" s="30">
        <v>40</v>
      </c>
      <c r="E147" s="31">
        <v>40</v>
      </c>
      <c r="F147" s="25" t="s">
        <v>125</v>
      </c>
      <c r="G147" s="20">
        <f t="shared" si="0"/>
        <v>0.5</v>
      </c>
    </row>
    <row r="148" spans="1:9" x14ac:dyDescent="0.75">
      <c r="A148" s="29" t="s">
        <v>419</v>
      </c>
      <c r="B148" s="30">
        <v>80</v>
      </c>
      <c r="C148" s="31">
        <v>80</v>
      </c>
      <c r="D148" s="30">
        <v>50</v>
      </c>
      <c r="E148" s="31">
        <v>50</v>
      </c>
      <c r="F148" s="25" t="s">
        <v>125</v>
      </c>
      <c r="G148" s="20">
        <f t="shared" si="0"/>
        <v>0.375</v>
      </c>
    </row>
    <row r="149" spans="1:9" x14ac:dyDescent="0.75">
      <c r="A149" s="29" t="s">
        <v>420</v>
      </c>
      <c r="B149" s="30">
        <v>90</v>
      </c>
      <c r="C149" s="31">
        <v>90</v>
      </c>
      <c r="D149" s="30">
        <v>80</v>
      </c>
      <c r="E149" s="31">
        <v>80</v>
      </c>
      <c r="F149" s="25" t="s">
        <v>416</v>
      </c>
      <c r="G149" s="20">
        <f t="shared" si="0"/>
        <v>0.1111111111111111</v>
      </c>
    </row>
    <row r="150" spans="1:9" x14ac:dyDescent="0.75">
      <c r="A150" s="29" t="s">
        <v>421</v>
      </c>
      <c r="B150" s="30">
        <v>95</v>
      </c>
      <c r="C150" s="31">
        <v>95</v>
      </c>
      <c r="D150" s="30">
        <v>90</v>
      </c>
      <c r="E150" s="31">
        <v>90</v>
      </c>
      <c r="F150" s="32" t="s">
        <v>428</v>
      </c>
      <c r="G150" s="20">
        <f t="shared" si="0"/>
        <v>5.2631578947368418E-2</v>
      </c>
    </row>
    <row r="151" spans="1:9" x14ac:dyDescent="0.75">
      <c r="A151" s="29" t="s">
        <v>422</v>
      </c>
      <c r="B151" s="30">
        <v>95</v>
      </c>
      <c r="C151" s="31">
        <v>95</v>
      </c>
      <c r="D151" s="30">
        <v>90</v>
      </c>
      <c r="E151" s="31">
        <v>90</v>
      </c>
      <c r="F151" s="32" t="s">
        <v>428</v>
      </c>
      <c r="G151" s="20">
        <f t="shared" si="0"/>
        <v>5.2631578947368418E-2</v>
      </c>
    </row>
    <row r="152" spans="1:9" x14ac:dyDescent="0.75">
      <c r="A152" s="29" t="s">
        <v>423</v>
      </c>
      <c r="B152" s="30">
        <v>80</v>
      </c>
      <c r="C152" s="31">
        <v>50</v>
      </c>
      <c r="D152" s="30">
        <v>30</v>
      </c>
      <c r="E152" s="31">
        <v>30</v>
      </c>
      <c r="F152" s="25" t="s">
        <v>124</v>
      </c>
      <c r="G152" s="20">
        <f>(C152-E152)/C152</f>
        <v>0.4</v>
      </c>
    </row>
    <row r="153" spans="1:9" x14ac:dyDescent="0.75">
      <c r="A153" s="29" t="s">
        <v>424</v>
      </c>
      <c r="B153" s="30">
        <v>90</v>
      </c>
      <c r="C153" s="31">
        <v>90</v>
      </c>
      <c r="D153" s="30">
        <v>70</v>
      </c>
      <c r="E153" s="31">
        <v>70</v>
      </c>
      <c r="F153" s="25" t="s">
        <v>121</v>
      </c>
      <c r="G153" s="20">
        <f t="shared" si="0"/>
        <v>0.22222222222222221</v>
      </c>
    </row>
    <row r="154" spans="1:9" x14ac:dyDescent="0.75">
      <c r="A154" s="29" t="s">
        <v>425</v>
      </c>
      <c r="B154" s="30">
        <v>95</v>
      </c>
      <c r="C154" s="31">
        <v>90</v>
      </c>
      <c r="D154" s="30">
        <v>80</v>
      </c>
      <c r="E154" s="31">
        <v>80</v>
      </c>
      <c r="F154" s="32" t="s">
        <v>428</v>
      </c>
      <c r="G154" s="20">
        <f t="shared" si="0"/>
        <v>0.1111111111111111</v>
      </c>
      <c r="I154" s="33"/>
    </row>
    <row r="155" spans="1:9" x14ac:dyDescent="0.75">
      <c r="A155" s="29" t="s">
        <v>426</v>
      </c>
      <c r="B155" s="30">
        <v>80</v>
      </c>
      <c r="C155" s="31">
        <v>65</v>
      </c>
      <c r="D155" s="30">
        <v>60</v>
      </c>
      <c r="E155" s="31">
        <v>30</v>
      </c>
      <c r="F155" s="25" t="s">
        <v>122</v>
      </c>
      <c r="G155" s="20">
        <f t="shared" si="0"/>
        <v>0.53846153846153844</v>
      </c>
    </row>
    <row r="156" spans="1:9" x14ac:dyDescent="0.75">
      <c r="A156" s="34" t="s">
        <v>427</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416</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270" t="s">
        <v>167</v>
      </c>
      <c r="B165" s="270"/>
      <c r="C165" s="270"/>
      <c r="D165" s="270"/>
      <c r="E165" s="270"/>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270" t="s">
        <v>391</v>
      </c>
      <c r="B169" s="270"/>
    </row>
    <row r="170" spans="1:7" x14ac:dyDescent="0.75">
      <c r="A170" t="s">
        <v>392</v>
      </c>
      <c r="B170" s="39">
        <v>972.7</v>
      </c>
    </row>
    <row r="171" spans="1:7" ht="15.5" thickBot="1" x14ac:dyDescent="0.9">
      <c r="A171" t="s">
        <v>393</v>
      </c>
      <c r="B171" s="40">
        <f>400.9+53.5+276.5+255.7+63.5+462.5+B170+975.4+227.6+436.5</f>
        <v>4124.8</v>
      </c>
    </row>
    <row r="172" spans="1:7" ht="15.5" thickBot="1" x14ac:dyDescent="0.9">
      <c r="A172" t="s">
        <v>394</v>
      </c>
      <c r="B172" s="37">
        <f>B170/B171</f>
        <v>0.23581749418153608</v>
      </c>
    </row>
    <row r="173" spans="1:7" x14ac:dyDescent="0.75">
      <c r="B173" s="38"/>
    </row>
    <row r="174" spans="1:7" x14ac:dyDescent="0.75">
      <c r="A174" s="270" t="s">
        <v>174</v>
      </c>
      <c r="B174" s="270"/>
      <c r="C174" s="270"/>
      <c r="D174" s="270"/>
      <c r="E174" s="270"/>
    </row>
    <row r="175" spans="1:7" ht="15.5" thickBot="1" x14ac:dyDescent="0.9">
      <c r="A175" t="s">
        <v>400</v>
      </c>
      <c r="B175" s="38">
        <v>0.1246</v>
      </c>
    </row>
    <row r="176" spans="1:7" ht="15.5" thickBot="1" x14ac:dyDescent="0.9">
      <c r="A176" t="s">
        <v>396</v>
      </c>
      <c r="B176" s="37">
        <f>1-B175</f>
        <v>0.87539999999999996</v>
      </c>
    </row>
    <row r="178" spans="1:5" x14ac:dyDescent="0.75">
      <c r="A178" s="270" t="s">
        <v>170</v>
      </c>
      <c r="B178" s="270"/>
      <c r="C178" s="270"/>
      <c r="D178" s="270"/>
      <c r="E178" s="270"/>
    </row>
    <row r="179" spans="1:5" x14ac:dyDescent="0.75">
      <c r="A179" t="s">
        <v>398</v>
      </c>
      <c r="B179">
        <v>197000</v>
      </c>
    </row>
    <row r="180" spans="1:5" ht="15.5" thickBot="1" x14ac:dyDescent="0.9">
      <c r="A180" t="s">
        <v>399</v>
      </c>
      <c r="B180">
        <v>175000</v>
      </c>
    </row>
    <row r="181" spans="1:5" ht="15.5" thickBot="1" x14ac:dyDescent="0.9">
      <c r="A181" t="s">
        <v>171</v>
      </c>
      <c r="B181" s="12">
        <f>B179/B180</f>
        <v>1.1257142857142857</v>
      </c>
    </row>
    <row r="183" spans="1:5" x14ac:dyDescent="0.75">
      <c r="A183" s="270" t="s">
        <v>172</v>
      </c>
      <c r="B183" s="270"/>
      <c r="C183" s="270"/>
      <c r="D183" s="270"/>
      <c r="E183" s="270"/>
    </row>
    <row r="184" spans="1:5" x14ac:dyDescent="0.75">
      <c r="A184" t="s">
        <v>496</v>
      </c>
      <c r="B184" s="52">
        <v>1.2E-2</v>
      </c>
    </row>
    <row r="185" spans="1:5" x14ac:dyDescent="0.75">
      <c r="A185" t="s">
        <v>497</v>
      </c>
      <c r="B185" s="52">
        <v>2.4E-2</v>
      </c>
    </row>
    <row r="186" spans="1:5" x14ac:dyDescent="0.75">
      <c r="A186" t="s">
        <v>498</v>
      </c>
      <c r="B186">
        <f>2050-2018+1</f>
        <v>33</v>
      </c>
    </row>
    <row r="187" spans="1:5" x14ac:dyDescent="0.75">
      <c r="A187" t="s">
        <v>499</v>
      </c>
      <c r="B187" s="11">
        <f>(1-B184)^B186</f>
        <v>0.67139665221009714</v>
      </c>
    </row>
    <row r="188" spans="1:5" ht="15.5" thickBot="1" x14ac:dyDescent="0.9">
      <c r="A188" t="s">
        <v>500</v>
      </c>
      <c r="B188" s="11">
        <f>(1-B185)^B186</f>
        <v>0.44858421050781644</v>
      </c>
    </row>
    <row r="189" spans="1:5" ht="15.5" thickBot="1" x14ac:dyDescent="0.9">
      <c r="A189" t="s">
        <v>501</v>
      </c>
      <c r="B189" s="12">
        <f>(B187-B188)/B187</f>
        <v>0.33186409400289502</v>
      </c>
    </row>
    <row r="191" spans="1:5" x14ac:dyDescent="0.75">
      <c r="A191" s="270" t="s">
        <v>184</v>
      </c>
      <c r="B191" s="270"/>
      <c r="C191" s="270"/>
      <c r="D191" s="270"/>
      <c r="E191" s="270"/>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92" t="s">
        <v>1236</v>
      </c>
    </row>
    <row r="201" spans="1:9" x14ac:dyDescent="0.75">
      <c r="A201" s="93" t="s">
        <v>1257</v>
      </c>
      <c r="B201" s="272" t="s">
        <v>1240</v>
      </c>
      <c r="C201" s="272"/>
      <c r="D201" s="272"/>
      <c r="E201" s="272"/>
      <c r="F201" s="272"/>
      <c r="G201" s="272"/>
      <c r="H201" s="272"/>
      <c r="I201" s="272"/>
    </row>
    <row r="202" spans="1:9" x14ac:dyDescent="0.75">
      <c r="A202" s="42" t="s">
        <v>1241</v>
      </c>
      <c r="B202" s="42" t="s">
        <v>1242</v>
      </c>
      <c r="C202" s="42" t="s">
        <v>1243</v>
      </c>
      <c r="D202" s="42" t="s">
        <v>1244</v>
      </c>
      <c r="E202" s="42" t="s">
        <v>589</v>
      </c>
      <c r="F202" s="42" t="s">
        <v>86</v>
      </c>
      <c r="G202" s="42" t="s">
        <v>1245</v>
      </c>
      <c r="H202" s="42" t="s">
        <v>1246</v>
      </c>
      <c r="I202" s="42" t="s">
        <v>1247</v>
      </c>
    </row>
    <row r="203" spans="1:9" x14ac:dyDescent="0.75">
      <c r="A203" s="42" t="s">
        <v>1248</v>
      </c>
      <c r="B203">
        <v>0</v>
      </c>
      <c r="C203">
        <v>6</v>
      </c>
      <c r="D203">
        <v>9</v>
      </c>
      <c r="E203">
        <v>25</v>
      </c>
      <c r="F203">
        <v>21</v>
      </c>
      <c r="G203">
        <v>215</v>
      </c>
      <c r="H203">
        <v>81</v>
      </c>
      <c r="I203">
        <v>134</v>
      </c>
    </row>
    <row r="204" spans="1:9" x14ac:dyDescent="0.75">
      <c r="A204" s="42" t="s">
        <v>1249</v>
      </c>
      <c r="B204">
        <v>4</v>
      </c>
      <c r="C204">
        <v>3</v>
      </c>
      <c r="D204">
        <v>15</v>
      </c>
      <c r="E204">
        <v>40</v>
      </c>
      <c r="F204">
        <v>43</v>
      </c>
      <c r="G204">
        <v>163</v>
      </c>
      <c r="H204">
        <v>56</v>
      </c>
      <c r="I204">
        <v>94</v>
      </c>
    </row>
    <row r="205" spans="1:9" ht="15.5" thickBot="1" x14ac:dyDescent="0.9">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1251</v>
      </c>
      <c r="B206" s="12">
        <f>SUM(G205:H205)/SUM(G203:H203)</f>
        <v>-0.26013513513513514</v>
      </c>
    </row>
    <row r="207" spans="1:9" ht="15.5" thickBot="1" x14ac:dyDescent="0.9">
      <c r="A207" t="s">
        <v>1252</v>
      </c>
      <c r="B207" s="12">
        <f>I205/I203</f>
        <v>-0.29850746268656714</v>
      </c>
    </row>
    <row r="209" spans="1:9" x14ac:dyDescent="0.75">
      <c r="A209" s="93" t="s">
        <v>1258</v>
      </c>
      <c r="B209" s="272" t="s">
        <v>1240</v>
      </c>
      <c r="C209" s="272"/>
      <c r="D209" s="272"/>
      <c r="E209" s="272"/>
      <c r="F209" s="272"/>
      <c r="G209" s="272"/>
      <c r="H209" s="272"/>
      <c r="I209" s="272"/>
    </row>
    <row r="210" spans="1:9" x14ac:dyDescent="0.75">
      <c r="A210" s="42" t="s">
        <v>1241</v>
      </c>
      <c r="B210" s="42" t="s">
        <v>1242</v>
      </c>
      <c r="C210" s="42" t="s">
        <v>1243</v>
      </c>
      <c r="D210" s="42" t="s">
        <v>1244</v>
      </c>
      <c r="E210" s="42" t="s">
        <v>589</v>
      </c>
      <c r="F210" s="42" t="s">
        <v>86</v>
      </c>
      <c r="G210" s="42" t="s">
        <v>1245</v>
      </c>
      <c r="H210" s="42" t="s">
        <v>1246</v>
      </c>
      <c r="I210" s="42" t="s">
        <v>1247</v>
      </c>
    </row>
    <row r="211" spans="1:9" x14ac:dyDescent="0.75">
      <c r="A211" s="42" t="s">
        <v>1248</v>
      </c>
      <c r="B211">
        <v>0</v>
      </c>
      <c r="C211">
        <v>17</v>
      </c>
      <c r="D211">
        <v>18</v>
      </c>
      <c r="E211">
        <v>22</v>
      </c>
      <c r="F211">
        <v>12</v>
      </c>
      <c r="G211">
        <v>73</v>
      </c>
      <c r="H211">
        <v>21</v>
      </c>
      <c r="I211">
        <v>21</v>
      </c>
    </row>
    <row r="212" spans="1:9" x14ac:dyDescent="0.75">
      <c r="A212" s="42" t="s">
        <v>1249</v>
      </c>
      <c r="B212">
        <v>0</v>
      </c>
      <c r="C212">
        <v>15</v>
      </c>
      <c r="D212">
        <v>22</v>
      </c>
      <c r="E212">
        <v>39</v>
      </c>
      <c r="F212">
        <v>23</v>
      </c>
      <c r="G212">
        <v>51</v>
      </c>
      <c r="H212">
        <v>17</v>
      </c>
      <c r="I212">
        <v>19</v>
      </c>
    </row>
    <row r="213" spans="1:9" ht="15.5" thickBot="1" x14ac:dyDescent="0.9">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1251</v>
      </c>
      <c r="B214" s="12">
        <f>SUM(G213:H213)/SUM(G211:H211)</f>
        <v>-0.27659574468085107</v>
      </c>
    </row>
    <row r="215" spans="1:9" ht="15.5" thickBot="1" x14ac:dyDescent="0.9">
      <c r="A215" t="s">
        <v>1252</v>
      </c>
      <c r="B215" s="12">
        <f>I213/I211</f>
        <v>-9.5238095238095233E-2</v>
      </c>
    </row>
    <row r="217" spans="1:9" x14ac:dyDescent="0.75">
      <c r="A217" s="93" t="s">
        <v>1259</v>
      </c>
      <c r="B217" s="272" t="s">
        <v>1240</v>
      </c>
      <c r="C217" s="272"/>
      <c r="D217" s="272"/>
      <c r="E217" s="272"/>
    </row>
    <row r="218" spans="1:9" x14ac:dyDescent="0.75">
      <c r="A218" s="42" t="s">
        <v>1241</v>
      </c>
      <c r="B218" s="42" t="s">
        <v>1253</v>
      </c>
      <c r="C218" s="42" t="s">
        <v>1254</v>
      </c>
      <c r="D218" s="42" t="s">
        <v>1255</v>
      </c>
      <c r="E218" s="42" t="s">
        <v>86</v>
      </c>
    </row>
    <row r="219" spans="1:9" x14ac:dyDescent="0.75">
      <c r="A219" s="42" t="s">
        <v>1248</v>
      </c>
      <c r="B219">
        <v>112</v>
      </c>
      <c r="C219">
        <v>16</v>
      </c>
      <c r="D219">
        <v>9</v>
      </c>
      <c r="E219">
        <v>134</v>
      </c>
    </row>
    <row r="220" spans="1:9" x14ac:dyDescent="0.75">
      <c r="A220" s="42" t="s">
        <v>1249</v>
      </c>
      <c r="B220">
        <v>87</v>
      </c>
      <c r="C220">
        <v>17</v>
      </c>
      <c r="D220">
        <v>9</v>
      </c>
      <c r="E220">
        <v>151</v>
      </c>
    </row>
    <row r="221" spans="1:9" ht="15.5" thickBot="1" x14ac:dyDescent="0.9">
      <c r="A221" s="42" t="s">
        <v>1250</v>
      </c>
      <c r="B221">
        <f>B220-B219</f>
        <v>-25</v>
      </c>
      <c r="C221">
        <f t="shared" ref="C221:E221" si="9">C220-C219</f>
        <v>1</v>
      </c>
      <c r="D221">
        <f t="shared" si="9"/>
        <v>0</v>
      </c>
      <c r="E221">
        <f t="shared" si="9"/>
        <v>17</v>
      </c>
    </row>
    <row r="222" spans="1:9" ht="15.5" thickBot="1" x14ac:dyDescent="0.9">
      <c r="A222" t="s">
        <v>1256</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63" workbookViewId="0">
      <selection activeCell="A210" sqref="A210:XFD210"/>
    </sheetView>
  </sheetViews>
  <sheetFormatPr defaultRowHeight="14.75" x14ac:dyDescent="0.75"/>
  <sheetData>
    <row r="1" spans="1:38" x14ac:dyDescent="0.7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7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7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7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7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7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7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7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7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7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7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7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7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7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7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7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7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7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7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7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7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7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7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7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7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7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7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7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7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7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7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7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7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7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7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7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7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7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7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7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7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7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7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7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7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7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7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7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7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7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7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7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7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7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7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7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7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7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7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7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7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7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7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7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7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7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7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7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7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7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7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7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7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7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7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7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7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7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7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7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7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7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7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7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7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7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7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7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7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7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7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7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7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7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7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7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7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7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7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7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7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7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7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7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7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7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7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7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7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7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7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7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7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7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7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7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7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7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7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7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7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7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7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7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7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7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7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7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7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7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7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7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7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7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7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7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7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7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7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7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7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7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7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7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7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7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7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7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7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7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7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7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7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7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7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7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7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7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7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7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7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7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7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7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7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7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7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7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7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7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7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7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7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7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7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7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7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7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7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7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7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7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7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7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7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7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7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7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7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7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7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7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7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7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7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7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7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7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7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7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7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7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7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7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7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7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7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7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7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7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7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7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7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7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7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7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7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7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7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7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7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7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7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7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7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7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7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7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7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7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7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7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7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7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7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7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7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7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7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7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7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7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7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7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7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7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7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7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7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7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7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7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7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7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7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7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7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7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7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7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7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7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7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7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7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7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7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7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7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7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7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7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7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7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7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7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7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7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7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7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7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7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7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7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7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7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7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7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7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7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7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7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7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7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7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7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7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7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7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7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7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7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7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7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7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7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7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7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7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7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7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7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7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7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7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7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7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7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7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7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7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7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7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7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7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7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7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7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7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7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7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7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7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7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7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7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7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7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7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7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7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7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7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7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7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7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7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7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7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7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7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7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7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7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7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7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7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7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7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7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7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7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7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7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7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7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7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7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7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7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7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7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7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7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7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7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7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7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7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7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7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7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7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7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7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7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7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7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7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7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7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7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7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7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7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7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7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7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7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7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7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7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7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7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7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7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7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7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7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7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7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7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7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7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7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7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7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7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7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7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7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7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7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7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7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7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7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7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7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7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7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7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7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7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7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7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7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7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7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7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7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7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7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7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7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7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7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7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7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7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7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7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7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7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7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7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7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7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7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7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7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7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7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7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7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7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7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7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7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7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7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7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7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7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7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7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7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7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7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7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7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7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7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7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7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7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7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7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7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7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7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7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7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7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7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7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7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7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7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7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7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7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7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7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7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7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7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7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7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7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7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7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7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7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7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7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7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7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7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7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7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7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7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7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7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7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7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7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7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7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7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7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7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7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7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7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7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7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7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7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7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7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7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7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7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7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7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7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7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7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7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7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7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7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7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7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7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7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7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7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7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7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7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7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7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7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7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7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7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7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7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7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7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7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7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7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7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7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7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7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7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7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7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7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7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7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7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7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7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7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7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7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7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7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7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7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7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7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7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7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7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7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7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7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7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7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7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7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7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7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7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7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7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7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7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7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7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7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7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7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7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7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7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7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7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7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7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7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7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7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7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7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7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7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7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7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7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7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7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7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7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7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7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7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7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7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7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7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7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7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7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7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7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7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7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7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7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7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7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7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7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7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7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7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7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7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7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7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7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7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7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7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7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7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7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7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7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7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7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7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7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7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7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7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7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7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7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7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7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7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7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7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7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7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7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7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7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7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7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7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7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7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7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7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7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7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7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7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7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7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7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7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7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7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7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7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7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7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7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7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7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7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7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7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7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7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7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7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7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7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7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7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7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7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7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7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7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7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7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7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7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7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7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7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7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7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7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7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7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7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7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7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7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7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7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7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7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7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7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7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7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7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7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7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7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7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7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7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7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7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7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7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7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7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7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7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7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7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7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7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7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7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7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7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7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7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7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7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7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7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7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7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7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7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7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7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7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7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7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7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7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7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7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7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7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7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7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7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7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7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7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7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7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7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7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7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7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7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7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7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7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7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7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7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7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7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7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7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7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7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7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7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7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7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7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7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7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7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7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7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7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7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7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7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7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7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7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7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7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7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7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7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7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7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7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7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7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7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7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7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7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7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7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7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7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7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7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7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7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7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7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7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7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7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7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7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7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7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7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7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7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7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7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7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7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7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7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7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7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7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7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7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7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7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7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7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7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7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7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7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7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7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7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7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7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7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7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7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7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7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7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7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7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7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7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7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7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7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7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7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7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7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7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7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7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7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7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7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7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7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7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7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7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7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7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7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7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7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7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7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7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7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7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7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7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7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7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7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7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7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7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7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7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7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7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7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7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7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7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7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7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7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7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7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7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7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7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7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7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7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7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7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7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7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7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7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7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7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7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7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7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7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7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7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7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7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7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7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7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7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7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7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7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7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7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7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7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7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7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7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7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7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7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7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7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7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7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7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7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7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7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7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7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7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7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7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7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7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7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7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7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7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7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7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7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7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7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7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7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7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7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7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7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7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7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7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7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7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7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7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7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7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7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7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7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7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7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7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7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7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7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7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7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7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7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7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7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7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7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7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7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7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7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7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7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7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7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7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7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7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7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7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7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7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7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7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7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7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7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7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7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7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7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7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7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7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7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7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7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7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7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7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7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7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7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7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7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7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7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7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7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7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7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7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7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7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7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7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7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7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7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7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7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7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7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7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7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7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7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7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7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7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7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7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7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7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7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7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7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7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7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7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7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7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7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7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7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7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7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7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7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7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7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7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7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7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7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7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7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7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7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7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7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7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7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7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7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7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7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7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7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7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7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7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7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7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7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7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7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7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7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7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7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7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7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7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7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7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7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7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7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7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7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7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7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7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7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7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7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7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7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7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7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7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7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7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7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7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7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7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7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7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7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7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7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7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7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7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7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7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7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7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7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7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7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7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7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7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7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7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7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7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7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7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7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7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7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7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7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7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7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7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7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7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7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7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7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7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7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7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7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7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7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7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7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7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7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7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7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7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7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7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7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7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7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7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7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7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7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7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7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7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7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7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7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7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7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7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7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7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7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7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7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7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7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7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7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7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7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7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7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7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7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7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7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7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7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7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7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7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7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7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7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7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7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7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7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7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7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7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7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7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7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7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7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7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7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7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7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7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7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7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7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7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7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7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7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7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7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7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7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7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7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7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7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7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7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7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7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7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7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7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7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7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7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7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7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7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7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7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7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7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7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7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7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7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7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7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7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7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7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7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7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7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7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7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7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7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7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7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7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7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7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7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7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7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7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7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7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7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7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7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7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7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7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7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7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7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7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7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7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7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7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7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7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7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7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7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7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7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7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7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7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7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7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7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7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7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7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7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7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7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7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7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7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7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7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7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7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7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7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7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7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7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7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7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7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7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7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7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7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7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7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7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7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7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7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7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7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7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7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7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7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7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7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7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7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7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7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7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7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7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7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7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7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7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7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7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7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7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7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7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7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7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7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7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7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7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7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7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7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7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7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7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7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7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7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7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7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7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7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7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7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7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7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7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7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7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7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7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7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7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7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7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7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7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7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7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7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7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7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7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7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7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7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7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7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7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7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7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7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7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7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7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7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7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7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7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7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7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7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7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7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7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7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7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7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7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7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7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7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7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7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7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7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7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7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7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7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7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7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7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7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7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7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7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7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7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7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7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7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7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7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7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7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7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7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7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7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7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7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7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7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7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7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7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7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7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7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7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7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7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7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7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7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7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7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7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7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7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7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7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7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7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7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7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7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7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7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7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7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7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7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7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7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7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7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7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7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7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7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7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7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7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7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7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7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7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7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7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7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7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7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7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7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7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7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7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7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7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7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7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7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7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7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7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7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7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7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7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7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7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7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7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7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7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7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7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7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7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7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7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7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7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7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7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7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7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7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7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7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7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7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7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7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7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7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7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7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7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7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7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7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7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7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7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7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7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7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7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7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7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7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7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7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7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7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7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7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7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7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7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7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7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7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7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7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7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7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7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7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7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7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7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7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7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7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7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7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7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7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7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7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7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7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7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7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7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7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7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7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7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7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7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7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7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7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7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7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7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7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7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7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7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7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7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7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7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7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7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7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7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7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7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7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7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7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7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7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7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7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7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7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7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7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7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7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7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7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7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7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7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7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7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7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7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7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7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7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7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7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7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7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7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7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7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7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7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7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7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7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7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7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7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7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7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7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7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7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7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7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7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7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7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7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7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7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7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7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7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7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7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7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7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7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7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7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7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7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7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7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7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7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7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7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7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7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7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7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7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7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7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7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7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7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7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7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7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7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7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7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7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7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7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7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7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7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7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7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7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7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7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7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7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7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7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7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7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7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7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7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7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7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7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7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7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7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7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7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7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7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7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7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7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7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7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7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7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7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7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7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7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7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7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7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7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7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7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7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7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7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7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7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7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7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7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7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7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7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7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7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7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7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7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7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7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7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7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7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7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7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7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7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7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7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7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7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7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7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7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7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7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7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7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7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7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7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7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7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7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7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7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7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7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7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7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7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7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7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7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7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7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7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7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7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7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7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7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7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7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7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7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7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7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7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7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7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7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7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7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7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7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7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7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7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7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7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7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7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7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7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7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7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7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7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7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7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7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7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7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7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7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7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7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7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7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7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7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7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7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7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7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7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7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7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7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7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7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7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7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7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7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7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7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7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7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7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7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7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7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7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7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7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7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7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7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7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7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7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7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7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7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7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7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7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7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7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7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7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7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7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7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7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7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7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7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7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7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7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7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7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7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7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7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7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7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7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7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7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7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7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7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7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7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7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7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7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7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7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7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7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7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7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7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7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7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7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7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7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7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7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7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7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7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7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7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7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7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7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7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7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7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7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7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7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7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7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7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7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7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7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7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7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7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7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7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7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7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7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7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7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7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7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7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7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7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7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7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7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7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7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7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7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7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7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7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7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7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7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7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7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7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7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7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7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7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7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7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7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7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7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7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7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7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7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7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7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7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7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7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7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7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7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7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7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7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7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7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7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7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7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7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7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7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7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7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7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7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7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7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7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7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7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7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7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7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7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7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7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7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7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7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7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7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7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7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7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7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7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7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7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7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7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7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7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7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7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7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7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7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7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7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7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7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7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7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7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7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7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7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7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7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7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7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7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7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7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7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7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7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7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7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7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7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7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7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7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7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7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7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7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7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7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7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7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7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7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7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7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7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7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7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7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7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7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7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7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7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7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7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7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7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7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7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7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7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7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7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7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7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7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7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7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7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7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7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7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7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7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7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7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7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7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7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7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7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7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7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7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7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7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7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7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7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7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7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7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7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7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7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7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7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7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7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7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7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7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7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7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7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7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7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7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7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7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7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7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7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7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7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7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7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7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7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7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7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7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7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7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7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7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7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7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7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7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7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7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7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7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7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7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7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7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7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7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7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7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7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7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7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7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7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7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7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7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7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7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7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7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7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7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7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7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7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7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7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7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7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7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7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7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7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7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7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7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7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7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7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7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7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7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7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7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7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7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7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7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7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7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7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7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7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7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7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7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7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7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7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7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7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7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7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7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7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7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7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7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7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7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7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7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7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7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7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7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7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7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7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7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7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7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7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7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7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7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7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7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7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7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7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7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7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7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7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7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7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7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7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7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7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7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7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7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7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7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7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7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7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7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7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7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7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7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7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7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7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7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7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7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7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7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7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7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7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7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7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7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7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7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7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7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7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7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7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7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7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7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7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7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7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7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7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7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7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7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7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7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7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7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7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7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7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7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7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7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7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7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7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7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7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7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7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7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7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7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7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7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7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7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7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7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7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7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7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7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7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7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7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7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7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7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7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7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7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7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7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7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7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7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7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7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7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7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7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7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7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7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7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7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7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7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7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7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7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7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7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7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7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7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7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7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7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7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7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7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7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7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7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7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7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7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7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7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7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7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7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7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7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7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7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7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7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7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7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7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7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7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7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7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7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7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7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7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7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7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7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7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7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7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7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7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7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7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7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7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7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7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7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7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7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7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7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7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7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7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7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7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7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7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7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7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7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7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7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7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7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7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7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7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7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7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7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7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7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7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7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7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7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7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7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7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7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7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7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7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7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7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7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7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7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7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7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7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7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7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7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7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7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7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7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7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7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7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7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7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7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7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7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7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7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7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7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7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7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7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7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7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7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7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7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7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7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7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7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7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7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7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7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7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7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7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7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7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7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7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7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7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7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7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7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7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7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7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7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7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7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7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7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7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7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7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7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7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7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7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7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7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7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7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7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7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7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7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7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7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7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7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7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7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7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7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7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7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7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7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7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7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7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7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7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7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7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7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7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7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7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7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7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7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7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7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7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7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7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7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7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7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7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7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7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7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7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7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7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7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7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7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7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7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7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7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7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7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7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7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7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7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7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7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7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7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7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7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7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7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7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7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7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7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7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7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7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7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7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7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7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7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7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7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7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7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7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7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7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7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7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7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7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7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7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7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7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7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7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7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7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7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7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7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7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7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7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7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7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7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7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7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7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7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7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7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7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7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7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7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7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7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7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7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7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7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7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7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7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7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7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7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7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7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7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7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7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7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7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7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7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7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7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7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7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7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7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7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7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7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7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7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7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7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7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7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7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7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7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7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7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7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7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7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7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7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7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7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7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7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7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7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7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7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7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7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7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7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7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7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7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7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7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7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7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7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7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7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7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7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7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7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7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7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7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7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7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7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7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7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7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7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7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7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7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7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7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7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7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7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7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7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7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7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7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7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7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7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7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7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7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7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7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7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7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7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7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7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7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7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7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7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7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7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7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7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7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7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7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7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7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7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7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7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7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7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7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7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7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7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7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7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7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7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7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7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7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7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7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7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7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7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7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7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7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7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7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7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7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7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7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7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7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7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7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7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7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7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7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7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7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7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7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7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7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7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7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7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7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7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7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7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7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7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7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7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7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7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7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7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7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7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7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7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7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7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7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7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7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7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7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7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7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7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7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7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7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7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7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7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7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7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7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7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7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7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7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7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7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7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7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7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7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7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7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7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7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7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7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7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7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7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7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7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7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7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7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7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7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7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7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7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7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7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7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7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7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7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7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7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7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7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7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7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7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7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7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7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7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7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7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7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7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7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7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7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7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7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7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7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7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7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7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7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7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7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7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7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7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7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7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7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7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7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7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7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7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7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7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7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7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7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7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7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7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7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7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7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7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7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7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7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7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7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7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7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7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7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7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7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7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7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7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7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7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7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7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7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7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7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7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7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7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7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7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7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7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7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7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7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7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7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7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7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7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7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7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7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7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7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7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7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7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7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7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7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7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7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7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7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7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7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7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7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7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7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7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7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7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7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7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7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7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7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7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7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7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7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7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7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7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7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7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7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7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7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7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7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7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7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7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7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7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7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7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7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7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7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7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7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7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7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7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7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7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7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7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7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7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7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7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7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7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7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7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7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7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7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7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7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7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7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7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7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7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7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7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7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7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7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7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7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7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7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7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7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7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7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7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7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7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7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7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7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7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7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7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7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7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7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7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7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7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7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7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7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7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7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7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7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7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7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7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7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7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7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7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7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7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7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7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7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7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7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7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7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7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7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7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7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7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7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7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7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7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7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7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7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7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7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7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7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7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7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7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7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7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7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7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7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7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7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7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7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7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7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7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7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7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7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7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7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7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7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7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7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7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7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7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7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7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7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7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7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7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7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7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7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7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7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7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7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7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7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7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7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7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7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7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7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7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7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7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7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7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7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7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7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7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7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7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7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7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7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7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7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7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7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7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7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7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7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7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7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7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7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7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7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7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7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7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7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7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7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7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7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7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7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7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7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7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7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7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7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7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7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7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7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7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7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7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7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7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7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7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7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7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7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7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7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7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7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7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7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7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7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7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7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7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7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7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7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7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7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7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7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7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7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7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7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7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7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7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7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7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7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7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7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7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7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7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7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7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7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7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7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7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7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7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7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7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7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7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7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7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7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7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7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7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7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7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7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7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7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7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7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7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7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7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7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7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7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7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7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7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7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7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7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7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7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7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7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7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7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7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7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7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7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7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7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7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7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7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7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7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7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7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7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7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7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7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7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7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7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7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7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7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7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7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7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7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7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7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7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7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7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7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7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7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7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7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7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7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7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7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7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7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7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7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7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7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7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7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7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7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7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7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7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7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7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7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7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7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7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7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7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7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7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7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7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7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7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7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7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7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7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7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7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7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7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7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7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7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7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7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7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7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7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7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7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7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7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7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7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7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7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7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7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7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7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7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7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7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7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7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7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7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7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7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7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7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7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7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7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7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7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7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7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7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7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7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7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7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7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7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7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7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7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7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7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7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7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7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7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7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7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7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7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7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7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7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7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7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7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7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7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7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7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7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7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7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7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7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7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7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7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7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7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7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7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7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7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7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7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7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7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7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7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7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7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7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7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7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7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7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7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7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7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7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7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7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7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7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7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7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7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7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7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7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7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7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7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7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7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7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7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7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7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7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7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7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7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7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7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7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7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7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7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7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7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7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7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7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7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7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7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7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7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7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7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7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7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7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7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7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7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7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7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7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7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7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7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7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7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7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7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7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7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7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7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7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7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7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7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7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7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7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7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7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7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7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7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7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7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7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7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7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7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7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7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7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7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7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7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7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7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7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7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7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7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7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7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7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7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7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7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7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7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7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7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7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7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7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7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7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7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7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7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7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7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7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7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7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7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7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7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7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7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7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7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7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7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7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7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7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7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7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7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7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7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7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7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7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7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7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7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7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7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7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7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7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7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7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7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7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7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7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7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7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7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7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7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7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7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7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7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7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7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7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7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7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7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7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7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7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7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7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7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7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7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7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7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7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7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7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7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7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7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7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7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7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7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7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7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7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7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7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7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7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7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7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7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7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7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7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7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7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7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7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7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7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7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7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7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7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7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7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7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7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7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7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7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7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7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7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7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7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7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7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7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7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7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7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7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7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7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7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7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7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7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7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7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7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7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7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7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7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7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7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7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7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7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7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7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7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7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7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7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7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7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7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7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7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7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7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7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7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7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7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7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7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7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7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7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7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7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7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7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7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7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7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7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7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7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7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7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7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7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7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7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7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7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7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7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7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7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7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7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7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7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7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7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7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7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7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7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7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7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7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7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7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7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7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7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7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7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7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7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7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7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7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7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7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7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7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7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7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7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7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7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7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7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7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7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7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7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7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7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7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7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7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7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7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7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7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7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7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7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7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7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7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7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7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7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7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7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7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7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7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7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7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7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7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7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7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7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7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7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7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7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7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7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7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7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7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7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7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7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7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7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7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7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7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7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7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7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7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7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7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7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7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7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7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7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7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7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7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7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7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7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7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7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7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7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7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7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7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7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7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7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7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7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7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7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7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7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7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7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7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7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7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7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7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7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7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7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7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7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7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7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7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7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7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7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7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7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7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7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7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7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7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7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7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7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7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7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7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7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7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7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7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7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7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7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7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7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7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7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7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7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7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7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7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7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7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7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7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7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7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7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7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7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7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7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7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7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7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7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7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7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7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7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7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7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7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7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7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7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7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7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7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7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7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7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7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7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7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7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7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7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7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7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7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7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7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7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7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7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7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7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7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7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7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7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7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7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7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7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7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7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7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7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7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7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7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7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7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7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7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7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7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7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7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7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7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7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7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7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7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7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7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7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7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7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7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7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7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7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7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7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7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7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7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7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7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7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7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7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7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7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7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7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7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7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7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7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7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7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7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7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7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7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7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7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7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7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7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7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7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7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7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7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7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7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7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7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7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7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7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7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7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7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7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7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7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7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7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7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7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7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7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7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7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7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7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7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7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7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7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7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7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7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7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7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7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7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7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7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7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7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7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7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7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7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7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7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7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7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7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7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7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7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7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7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7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7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7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7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7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7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7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7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7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7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7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7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7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7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7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7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7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7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7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7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7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7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7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7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7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7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7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7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7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7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7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7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7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7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7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7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7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7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7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7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7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7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7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7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7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7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7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7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7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7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7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7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7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7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7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7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7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7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7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7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7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7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7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7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7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7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7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7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7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7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7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7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7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7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7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7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7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7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7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7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7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7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7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7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7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7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7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7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7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7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7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7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7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7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7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7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7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7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7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7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7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7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7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7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7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7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7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7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7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7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7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7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7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7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7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7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7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7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7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7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7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7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7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7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7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7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7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7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7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7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7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7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7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7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7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7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7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7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7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7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7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7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7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7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7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7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7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7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7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7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7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7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7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7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7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7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7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7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7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7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7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7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7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7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7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7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7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7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7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7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7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7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7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7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7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7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7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7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7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7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7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7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7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7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7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7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7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7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7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7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7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7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7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7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7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7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7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7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7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7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7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7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7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7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7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7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7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7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7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7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7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7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7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7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7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7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7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7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7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7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7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7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7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7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7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7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7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7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7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7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7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7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7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7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7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7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7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7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7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7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7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7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7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7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7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7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7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7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7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7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7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7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7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7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7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7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7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7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7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7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7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7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7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7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7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7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7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7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7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7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7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7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7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7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7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7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7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7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7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7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7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7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7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7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7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7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7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7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7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7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7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7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7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7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7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7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7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7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7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7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7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7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7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7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7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7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7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7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7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7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7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7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7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7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7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7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7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7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7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7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7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7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7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7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7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7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7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7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7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7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7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7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7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7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7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7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7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7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7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7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7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7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7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7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7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7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7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7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7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7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7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7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7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7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7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7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7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7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7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7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7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7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7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7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7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7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7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7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7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7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7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7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7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7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7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7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7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7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7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7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7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7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7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7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7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7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7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7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7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7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7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7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7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7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7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7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7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7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7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7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7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7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7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7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7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7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7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7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7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7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7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7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7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7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7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7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7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7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7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7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7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7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7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7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7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7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7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7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7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7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7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7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7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7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7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7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7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7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7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7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7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7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7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7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7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7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7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7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7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7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7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7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7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7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7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7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7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7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7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7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7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7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7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7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7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7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7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7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7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7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7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7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7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7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7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7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7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7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7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7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7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7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7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7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7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7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7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7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7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7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7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7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7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7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7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7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7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7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7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7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7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7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7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7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7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7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7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7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7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7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7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7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7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7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7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7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7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7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7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7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7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7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7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7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7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7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7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7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7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7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7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7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7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7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7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7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7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7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7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7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7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7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7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7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7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7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7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7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7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7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7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7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7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7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7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7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7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7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7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7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7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7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7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7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7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7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7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7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7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7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7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7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7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7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7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7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7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7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7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7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7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7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7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7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7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7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7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7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7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7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7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7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7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7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7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7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7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7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7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7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7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7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7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7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7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7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7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7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7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7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7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7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7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7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7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7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7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7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7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7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7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7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7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7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7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7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7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7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7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7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7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7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7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7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7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7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7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7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7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7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7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7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7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7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7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7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7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7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7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7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7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7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7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7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7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7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7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7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7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7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7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7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7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7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7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7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7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7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7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7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7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7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7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7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7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7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7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7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7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7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7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7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7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7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7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7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7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7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7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7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7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7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7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7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7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7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7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7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7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7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7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7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7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7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7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7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7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7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7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7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7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7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7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7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7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7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7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7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7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7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7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7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7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7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7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7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7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7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7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7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7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7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7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7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7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7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7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7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7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7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7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7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7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7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7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7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7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7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7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7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7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7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7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7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7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7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7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7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7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7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7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7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7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7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7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7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7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7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7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7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7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7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7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7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7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7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7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7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7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7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7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7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7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7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7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7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7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7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7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7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7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7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7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7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7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7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7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7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7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7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7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7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7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7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7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7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7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7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7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7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7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7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7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7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7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7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7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7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7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7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7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7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7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7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7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7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7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7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7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7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7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7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7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7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7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7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7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7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7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7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7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7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7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7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7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7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7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7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7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7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7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7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7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7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7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7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7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7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7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7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7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7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7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7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7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7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7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7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7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7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7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7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7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7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7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7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7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7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7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7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7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7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7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7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7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7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7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7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7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7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7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7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7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7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7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7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7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7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7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7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7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7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7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7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7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7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7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7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7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7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7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7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7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7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7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7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7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7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7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7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7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7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7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7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7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7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7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7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7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7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7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7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7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7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7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7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7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7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7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7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7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7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7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7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7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7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7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7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7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7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7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7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7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7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7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7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7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7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7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7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7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7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7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7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7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7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7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7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7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7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7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7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7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7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7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7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7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7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7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7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7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7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7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7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7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7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7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7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7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7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7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7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7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7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7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7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7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7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7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7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7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7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7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7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7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7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7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7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7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7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7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7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7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7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7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7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7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7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7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7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7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7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7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7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7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7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7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7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7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7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7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7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7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7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7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7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7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7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7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7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7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7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7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7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7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7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7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7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7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7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7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7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7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7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7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7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7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7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7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7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7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7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7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7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7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7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7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7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7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7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7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7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7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7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7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7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7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7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7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7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7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7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7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7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7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7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7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7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7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7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7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7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7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7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7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7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7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7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7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7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7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7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7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7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7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7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7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7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7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7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7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7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7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7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7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7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7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7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7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7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7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7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7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7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7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7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7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7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7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7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7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7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7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7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7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7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7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7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7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7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7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7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7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7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7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7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7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7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7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7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7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7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7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7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7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7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7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7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7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7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7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7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7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7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7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7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7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7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7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7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7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7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7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7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7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7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7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7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7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7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7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7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7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7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7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7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7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7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7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7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7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7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7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7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7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7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7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7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7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7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7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7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7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7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7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7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7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7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7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7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7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7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7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7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7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7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7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7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7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7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7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7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7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7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7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7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7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7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7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7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7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7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7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7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7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7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7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7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7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7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7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7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7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7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7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7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7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7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7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7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7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7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7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7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7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7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7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7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7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7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7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7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7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7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7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7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7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7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7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7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7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7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7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7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7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7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7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7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7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7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7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7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7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7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7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7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7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7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7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7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7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7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7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7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7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7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7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7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7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7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7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7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7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7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7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7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7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7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7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7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7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7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7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7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7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7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7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7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7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7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7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7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7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7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7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7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7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7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7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7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7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7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7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7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7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7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7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7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7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7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7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7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7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7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7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7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7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7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7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7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7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7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7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7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7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7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7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7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7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7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7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7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7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7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7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7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7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7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7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7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7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7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7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7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7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7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7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7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7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7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7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7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7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7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7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7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7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7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7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7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7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7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7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7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7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7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7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7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7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7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7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7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7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7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7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7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7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7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7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7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7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7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7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7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7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7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7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7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7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7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7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7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7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7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7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7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7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7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7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7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7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7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7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7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7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7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7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7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7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7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7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7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7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7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7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7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7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7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7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7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7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7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7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7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7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7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7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7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7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7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7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7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7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7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7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7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7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7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7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7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7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7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7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7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7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7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7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7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7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7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7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7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7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7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7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7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7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7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7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7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7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7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7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7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7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7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7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7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7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7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7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7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7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7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7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7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7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7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7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7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7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7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7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7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7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7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7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7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7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7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7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7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7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7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7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7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7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7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7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7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7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7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7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7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7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7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7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7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7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7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7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7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7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7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7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7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7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7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7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7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7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7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7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7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7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7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7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7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7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7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7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7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7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7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7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7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7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7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7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7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7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7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7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7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7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7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7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7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7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7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7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7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7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7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7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7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7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7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7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7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7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7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7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7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7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7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7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7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7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7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7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7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7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7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7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7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7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7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7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7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7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7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7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7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7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7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7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7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7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7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7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7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7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7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7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7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7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7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7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7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7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7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7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7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7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7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7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7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7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7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7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7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7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7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7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7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7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7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7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7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7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7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7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7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7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7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7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7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7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7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7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7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7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7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7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7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7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7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7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7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7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7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7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7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7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7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7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7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7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7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7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7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R1" sqref="R1:R1048576"/>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74" t="str">
        <f>About!B2</f>
        <v>Pennsylvania</v>
      </c>
      <c r="C1" s="223">
        <f>SUM(C4:C87)</f>
        <v>0</v>
      </c>
      <c r="D1" s="223">
        <f t="shared" ref="D1:AH1" si="0">SUM(D4:D87)</f>
        <v>0</v>
      </c>
      <c r="E1" s="223">
        <f t="shared" si="0"/>
        <v>0</v>
      </c>
      <c r="F1" s="223">
        <f t="shared" si="0"/>
        <v>0</v>
      </c>
      <c r="G1" s="223">
        <f t="shared" si="0"/>
        <v>0</v>
      </c>
      <c r="H1" s="223">
        <f t="shared" si="0"/>
        <v>0</v>
      </c>
      <c r="I1" s="223">
        <f t="shared" si="0"/>
        <v>0</v>
      </c>
      <c r="J1" s="223">
        <f t="shared" si="0"/>
        <v>0</v>
      </c>
      <c r="K1" s="223">
        <f t="shared" si="0"/>
        <v>0</v>
      </c>
      <c r="L1" s="223">
        <f t="shared" si="0"/>
        <v>0</v>
      </c>
      <c r="M1" s="223">
        <f t="shared" si="0"/>
        <v>0</v>
      </c>
      <c r="N1" s="223">
        <f t="shared" si="0"/>
        <v>0</v>
      </c>
      <c r="O1" s="223">
        <f t="shared" si="0"/>
        <v>0</v>
      </c>
      <c r="P1" s="223">
        <f t="shared" si="0"/>
        <v>0</v>
      </c>
      <c r="Q1" s="223">
        <f t="shared" si="0"/>
        <v>0</v>
      </c>
      <c r="R1" s="223">
        <f t="shared" si="0"/>
        <v>0</v>
      </c>
      <c r="S1" s="223">
        <f t="shared" si="0"/>
        <v>0</v>
      </c>
      <c r="T1" s="223">
        <f t="shared" si="0"/>
        <v>0</v>
      </c>
      <c r="U1" s="223">
        <f t="shared" si="0"/>
        <v>0</v>
      </c>
      <c r="V1" s="223">
        <f t="shared" si="0"/>
        <v>0</v>
      </c>
      <c r="W1" s="223">
        <f t="shared" si="0"/>
        <v>0</v>
      </c>
      <c r="X1" s="223">
        <f t="shared" si="0"/>
        <v>0</v>
      </c>
      <c r="Y1" s="223">
        <f t="shared" si="0"/>
        <v>0</v>
      </c>
      <c r="Z1" s="223">
        <f t="shared" si="0"/>
        <v>0</v>
      </c>
      <c r="AA1" s="223">
        <f t="shared" si="0"/>
        <v>0</v>
      </c>
      <c r="AB1" s="223">
        <f t="shared" si="0"/>
        <v>0</v>
      </c>
      <c r="AC1" s="223">
        <f t="shared" si="0"/>
        <v>0</v>
      </c>
      <c r="AD1" s="223">
        <f t="shared" si="0"/>
        <v>0</v>
      </c>
      <c r="AE1" s="223">
        <f t="shared" si="0"/>
        <v>0</v>
      </c>
      <c r="AF1" s="223">
        <f t="shared" si="0"/>
        <v>0</v>
      </c>
      <c r="AG1" s="223">
        <f t="shared" si="0"/>
        <v>0</v>
      </c>
      <c r="AH1" s="223">
        <f t="shared" si="0"/>
        <v>0</v>
      </c>
    </row>
    <row r="2" spans="1:34" x14ac:dyDescent="0.75">
      <c r="B2" s="224"/>
    </row>
    <row r="3" spans="1:34" s="225" customFormat="1" x14ac:dyDescent="0.7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75">
      <c r="A4" s="227" t="s">
        <v>479</v>
      </c>
      <c r="B4" s="199" t="s">
        <v>2261</v>
      </c>
      <c r="C4">
        <f>SUMIFS('EPA Export Aggregation'!F:F,'EPA Export Aggregation'!$A:$A,$B4,'EPA Export Aggregation'!$D:$D,$A$1)*IF($A4="CH4",About!$D$58,IF($A4="N2O",About!$D$59,1))</f>
        <v>0</v>
      </c>
      <c r="D4">
        <f>SUMIFS('EPA Export Aggregation'!G:G,'EPA Export Aggregation'!$A:$A,$B4,'EPA Export Aggregation'!$D:$D,$A$1)*IF($A4="CH4",About!$D$58,IF($A4="N2O",About!$D$59,1))</f>
        <v>0</v>
      </c>
      <c r="E4">
        <f>SUMIFS('EPA Export Aggregation'!H:H,'EPA Export Aggregation'!$A:$A,$B4,'EPA Export Aggregation'!$D:$D,$A$1)*IF($A4="CH4",About!$D$58,IF($A4="N2O",About!$D$59,1))</f>
        <v>0</v>
      </c>
      <c r="F4">
        <f>SUMIFS('EPA Export Aggregation'!I:I,'EPA Export Aggregation'!$A:$A,$B4,'EPA Export Aggregation'!$D:$D,$A$1)*IF($A4="CH4",About!$D$58,IF($A4="N2O",About!$D$59,1))</f>
        <v>0</v>
      </c>
      <c r="G4">
        <f>SUMIFS('EPA Export Aggregation'!J:J,'EPA Export Aggregation'!$A:$A,$B4,'EPA Export Aggregation'!$D:$D,$A$1)*IF($A4="CH4",About!$D$58,IF($A4="N2O",About!$D$59,1))</f>
        <v>0</v>
      </c>
      <c r="H4">
        <f>SUMIFS('EPA Export Aggregation'!K:K,'EPA Export Aggregation'!$A:$A,$B4,'EPA Export Aggregation'!$D:$D,$A$1)*IF($A4="CH4",About!$D$58,IF($A4="N2O",About!$D$59,1))</f>
        <v>0</v>
      </c>
      <c r="I4">
        <f>SUMIFS('EPA Export Aggregation'!L:L,'EPA Export Aggregation'!$A:$A,$B4,'EPA Export Aggregation'!$D:$D,$A$1)*IF($A4="CH4",About!$D$58,IF($A4="N2O",About!$D$59,1))</f>
        <v>0</v>
      </c>
      <c r="J4">
        <f>SUMIFS('EPA Export Aggregation'!M:M,'EPA Export Aggregation'!$A:$A,$B4,'EPA Export Aggregation'!$D:$D,$A$1)*IF($A4="CH4",About!$D$58,IF($A4="N2O",About!$D$59,1))</f>
        <v>0</v>
      </c>
      <c r="K4">
        <f>SUMIFS('EPA Export Aggregation'!N:N,'EPA Export Aggregation'!$A:$A,$B4,'EPA Export Aggregation'!$D:$D,$A$1)*IF($A4="CH4",About!$D$58,IF($A4="N2O",About!$D$59,1))</f>
        <v>0</v>
      </c>
      <c r="L4">
        <f>SUMIFS('EPA Export Aggregation'!O:O,'EPA Export Aggregation'!$A:$A,$B4,'EPA Export Aggregation'!$D:$D,$A$1)*IF($A4="CH4",About!$D$58,IF($A4="N2O",About!$D$59,1))</f>
        <v>0</v>
      </c>
      <c r="M4">
        <f>SUMIFS('EPA Export Aggregation'!P:P,'EPA Export Aggregation'!$A:$A,$B4,'EPA Export Aggregation'!$D:$D,$A$1)*IF($A4="CH4",About!$D$58,IF($A4="N2O",About!$D$59,1))</f>
        <v>0</v>
      </c>
      <c r="N4">
        <f>SUMIFS('EPA Export Aggregation'!Q:Q,'EPA Export Aggregation'!$A:$A,$B4,'EPA Export Aggregation'!$D:$D,$A$1)*IF($A4="CH4",About!$D$58,IF($A4="N2O",About!$D$59,1))</f>
        <v>0</v>
      </c>
      <c r="O4">
        <f>SUMIFS('EPA Export Aggregation'!R:R,'EPA Export Aggregation'!$A:$A,$B4,'EPA Export Aggregation'!$D:$D,$A$1)*IF($A4="CH4",About!$D$58,IF($A4="N2O",About!$D$59,1))</f>
        <v>0</v>
      </c>
      <c r="P4">
        <f>SUMIFS('EPA Export Aggregation'!S:S,'EPA Export Aggregation'!$A:$A,$B4,'EPA Export Aggregation'!$D:$D,$A$1)*IF($A4="CH4",About!$D$58,IF($A4="N2O",About!$D$59,1))</f>
        <v>0</v>
      </c>
      <c r="Q4">
        <f>SUMIFS('EPA Export Aggregation'!T:T,'EPA Export Aggregation'!$A:$A,$B4,'EPA Export Aggregation'!$D:$D,$A$1)*IF($A4="CH4",About!$D$58,IF($A4="N2O",About!$D$59,1))</f>
        <v>0</v>
      </c>
      <c r="R4">
        <f>SUMIFS('EPA Export Aggregation'!U:U,'EPA Export Aggregation'!$A:$A,$B4,'EPA Export Aggregation'!$D:$D,$A$1)*IF($A4="CH4",About!$D$58,IF($A4="N2O",About!$D$59,1))</f>
        <v>0</v>
      </c>
      <c r="S4">
        <f>SUMIFS('EPA Export Aggregation'!V:V,'EPA Export Aggregation'!$A:$A,$B4,'EPA Export Aggregation'!$D:$D,$A$1)*IF($A4="CH4",About!$D$58,IF($A4="N2O",About!$D$59,1))</f>
        <v>0</v>
      </c>
      <c r="T4">
        <f>SUMIFS('EPA Export Aggregation'!W:W,'EPA Export Aggregation'!$A:$A,$B4,'EPA Export Aggregation'!$D:$D,$A$1)*IF($A4="CH4",About!$D$58,IF($A4="N2O",About!$D$59,1))</f>
        <v>0</v>
      </c>
      <c r="U4">
        <f>SUMIFS('EPA Export Aggregation'!X:X,'EPA Export Aggregation'!$A:$A,$B4,'EPA Export Aggregation'!$D:$D,$A$1)*IF($A4="CH4",About!$D$58,IF($A4="N2O",About!$D$59,1))</f>
        <v>0</v>
      </c>
      <c r="V4">
        <f>SUMIFS('EPA Export Aggregation'!Y:Y,'EPA Export Aggregation'!$A:$A,$B4,'EPA Export Aggregation'!$D:$D,$A$1)*IF($A4="CH4",About!$D$58,IF($A4="N2O",About!$D$59,1))</f>
        <v>0</v>
      </c>
      <c r="W4">
        <f>SUMIFS('EPA Export Aggregation'!Z:Z,'EPA Export Aggregation'!$A:$A,$B4,'EPA Export Aggregation'!$D:$D,$A$1)*IF($A4="CH4",About!$D$58,IF($A4="N2O",About!$D$59,1))</f>
        <v>0</v>
      </c>
      <c r="X4">
        <f>SUMIFS('EPA Export Aggregation'!AA:AA,'EPA Export Aggregation'!$A:$A,$B4,'EPA Export Aggregation'!$D:$D,$A$1)*IF($A4="CH4",About!$D$58,IF($A4="N2O",About!$D$59,1))</f>
        <v>0</v>
      </c>
      <c r="Y4">
        <f>SUMIFS('EPA Export Aggregation'!AB:AB,'EPA Export Aggregation'!$A:$A,$B4,'EPA Export Aggregation'!$D:$D,$A$1)*IF($A4="CH4",About!$D$58,IF($A4="N2O",About!$D$59,1))</f>
        <v>0</v>
      </c>
      <c r="Z4">
        <f>SUMIFS('EPA Export Aggregation'!AC:AC,'EPA Export Aggregation'!$A:$A,$B4,'EPA Export Aggregation'!$D:$D,$A$1)*IF($A4="CH4",About!$D$58,IF($A4="N2O",About!$D$59,1))</f>
        <v>0</v>
      </c>
      <c r="AA4">
        <f>SUMIFS('EPA Export Aggregation'!AD:AD,'EPA Export Aggregation'!$A:$A,$B4,'EPA Export Aggregation'!$D:$D,$A$1)*IF($A4="CH4",About!$D$58,IF($A4="N2O",About!$D$59,1))</f>
        <v>0</v>
      </c>
      <c r="AB4">
        <f>SUMIFS('EPA Export Aggregation'!AE:AE,'EPA Export Aggregation'!$A:$A,$B4,'EPA Export Aggregation'!$D:$D,$A$1)*IF($A4="CH4",About!$D$58,IF($A4="N2O",About!$D$59,1))</f>
        <v>0</v>
      </c>
      <c r="AC4">
        <f>SUMIFS('EPA Export Aggregation'!AF:AF,'EPA Export Aggregation'!$A:$A,$B4,'EPA Export Aggregation'!$D:$D,$A$1)*IF($A4="CH4",About!$D$58,IF($A4="N2O",About!$D$59,1))</f>
        <v>0</v>
      </c>
      <c r="AD4">
        <f>SUMIFS('EPA Export Aggregation'!AG:AG,'EPA Export Aggregation'!$A:$A,$B4,'EPA Export Aggregation'!$D:$D,$A$1)*IF($A4="CH4",About!$D$58,IF($A4="N2O",About!$D$59,1))</f>
        <v>0</v>
      </c>
      <c r="AE4">
        <f>SUMIFS('EPA Export Aggregation'!AH:AH,'EPA Export Aggregation'!$A:$A,$B4,'EPA Export Aggregation'!$D:$D,$A$1)*IF($A4="CH4",About!$D$58,IF($A4="N2O",About!$D$59,1))</f>
        <v>0</v>
      </c>
      <c r="AF4">
        <f>SUMIFS('EPA Export Aggregation'!AI:AI,'EPA Export Aggregation'!$A:$A,$B4,'EPA Export Aggregation'!$D:$D,$A$1)*IF($A4="CH4",About!$D$58,IF($A4="N2O",About!$D$59,1))</f>
        <v>0</v>
      </c>
      <c r="AG4">
        <f>SUMIFS('EPA Export Aggregation'!AJ:AJ,'EPA Export Aggregation'!$A:$A,$B4,'EPA Export Aggregation'!$D:$D,$A$1)*IF($A4="CH4",About!$D$58,IF($A4="N2O",About!$D$59,1))</f>
        <v>0</v>
      </c>
      <c r="AH4">
        <f>SUMIFS('EPA Export Aggregation'!AK:AK,'EPA Export Aggregation'!$A:$A,$B4,'EPA Export Aggregation'!$D:$D,$A$1)*IF($A4="CH4",About!$D$58,IF($A4="N2O",About!$D$59,1))</f>
        <v>0</v>
      </c>
    </row>
    <row r="5" spans="1:34" x14ac:dyDescent="0.75">
      <c r="A5" s="227" t="s">
        <v>479</v>
      </c>
      <c r="B5" s="199" t="s">
        <v>2259</v>
      </c>
      <c r="C5">
        <f>SUMIFS('EPA Export Aggregation'!F:F,'EPA Export Aggregation'!$A:$A,$B5,'EPA Export Aggregation'!$D:$D,$A$1)*IF($A5="CH4",About!$D$58,IF($A5="N2O",About!$D$59,1))</f>
        <v>0</v>
      </c>
      <c r="D5">
        <f>SUMIFS('EPA Export Aggregation'!G:G,'EPA Export Aggregation'!$A:$A,$B5,'EPA Export Aggregation'!$D:$D,$A$1)*IF($A5="CH4",About!$D$58,IF($A5="N2O",About!$D$59,1))</f>
        <v>0</v>
      </c>
      <c r="E5">
        <f>SUMIFS('EPA Export Aggregation'!H:H,'EPA Export Aggregation'!$A:$A,$B5,'EPA Export Aggregation'!$D:$D,$A$1)*IF($A5="CH4",About!$D$58,IF($A5="N2O",About!$D$59,1))</f>
        <v>0</v>
      </c>
      <c r="F5">
        <f>SUMIFS('EPA Export Aggregation'!I:I,'EPA Export Aggregation'!$A:$A,$B5,'EPA Export Aggregation'!$D:$D,$A$1)*IF($A5="CH4",About!$D$58,IF($A5="N2O",About!$D$59,1))</f>
        <v>0</v>
      </c>
      <c r="G5">
        <f>SUMIFS('EPA Export Aggregation'!J:J,'EPA Export Aggregation'!$A:$A,$B5,'EPA Export Aggregation'!$D:$D,$A$1)*IF($A5="CH4",About!$D$58,IF($A5="N2O",About!$D$59,1))</f>
        <v>0</v>
      </c>
      <c r="H5">
        <f>SUMIFS('EPA Export Aggregation'!K:K,'EPA Export Aggregation'!$A:$A,$B5,'EPA Export Aggregation'!$D:$D,$A$1)*IF($A5="CH4",About!$D$58,IF($A5="N2O",About!$D$59,1))</f>
        <v>0</v>
      </c>
      <c r="I5">
        <f>SUMIFS('EPA Export Aggregation'!L:L,'EPA Export Aggregation'!$A:$A,$B5,'EPA Export Aggregation'!$D:$D,$A$1)*IF($A5="CH4",About!$D$58,IF($A5="N2O",About!$D$59,1))</f>
        <v>0</v>
      </c>
      <c r="J5">
        <f>SUMIFS('EPA Export Aggregation'!M:M,'EPA Export Aggregation'!$A:$A,$B5,'EPA Export Aggregation'!$D:$D,$A$1)*IF($A5="CH4",About!$D$58,IF($A5="N2O",About!$D$59,1))</f>
        <v>0</v>
      </c>
      <c r="K5">
        <f>SUMIFS('EPA Export Aggregation'!N:N,'EPA Export Aggregation'!$A:$A,$B5,'EPA Export Aggregation'!$D:$D,$A$1)*IF($A5="CH4",About!$D$58,IF($A5="N2O",About!$D$59,1))</f>
        <v>0</v>
      </c>
      <c r="L5">
        <f>SUMIFS('EPA Export Aggregation'!O:O,'EPA Export Aggregation'!$A:$A,$B5,'EPA Export Aggregation'!$D:$D,$A$1)*IF($A5="CH4",About!$D$58,IF($A5="N2O",About!$D$59,1))</f>
        <v>0</v>
      </c>
      <c r="M5">
        <f>SUMIFS('EPA Export Aggregation'!P:P,'EPA Export Aggregation'!$A:$A,$B5,'EPA Export Aggregation'!$D:$D,$A$1)*IF($A5="CH4",About!$D$58,IF($A5="N2O",About!$D$59,1))</f>
        <v>0</v>
      </c>
      <c r="N5">
        <f>SUMIFS('EPA Export Aggregation'!Q:Q,'EPA Export Aggregation'!$A:$A,$B5,'EPA Export Aggregation'!$D:$D,$A$1)*IF($A5="CH4",About!$D$58,IF($A5="N2O",About!$D$59,1))</f>
        <v>0</v>
      </c>
      <c r="O5">
        <f>SUMIFS('EPA Export Aggregation'!R:R,'EPA Export Aggregation'!$A:$A,$B5,'EPA Export Aggregation'!$D:$D,$A$1)*IF($A5="CH4",About!$D$58,IF($A5="N2O",About!$D$59,1))</f>
        <v>0</v>
      </c>
      <c r="P5">
        <f>SUMIFS('EPA Export Aggregation'!S:S,'EPA Export Aggregation'!$A:$A,$B5,'EPA Export Aggregation'!$D:$D,$A$1)*IF($A5="CH4",About!$D$58,IF($A5="N2O",About!$D$59,1))</f>
        <v>0</v>
      </c>
      <c r="Q5">
        <f>SUMIFS('EPA Export Aggregation'!T:T,'EPA Export Aggregation'!$A:$A,$B5,'EPA Export Aggregation'!$D:$D,$A$1)*IF($A5="CH4",About!$D$58,IF($A5="N2O",About!$D$59,1))</f>
        <v>0</v>
      </c>
      <c r="R5">
        <f>SUMIFS('EPA Export Aggregation'!U:U,'EPA Export Aggregation'!$A:$A,$B5,'EPA Export Aggregation'!$D:$D,$A$1)*IF($A5="CH4",About!$D$58,IF($A5="N2O",About!$D$59,1))</f>
        <v>0</v>
      </c>
      <c r="S5">
        <f>SUMIFS('EPA Export Aggregation'!V:V,'EPA Export Aggregation'!$A:$A,$B5,'EPA Export Aggregation'!$D:$D,$A$1)*IF($A5="CH4",About!$D$58,IF($A5="N2O",About!$D$59,1))</f>
        <v>0</v>
      </c>
      <c r="T5">
        <f>SUMIFS('EPA Export Aggregation'!W:W,'EPA Export Aggregation'!$A:$A,$B5,'EPA Export Aggregation'!$D:$D,$A$1)*IF($A5="CH4",About!$D$58,IF($A5="N2O",About!$D$59,1))</f>
        <v>0</v>
      </c>
      <c r="U5">
        <f>SUMIFS('EPA Export Aggregation'!X:X,'EPA Export Aggregation'!$A:$A,$B5,'EPA Export Aggregation'!$D:$D,$A$1)*IF($A5="CH4",About!$D$58,IF($A5="N2O",About!$D$59,1))</f>
        <v>0</v>
      </c>
      <c r="V5">
        <f>SUMIFS('EPA Export Aggregation'!Y:Y,'EPA Export Aggregation'!$A:$A,$B5,'EPA Export Aggregation'!$D:$D,$A$1)*IF($A5="CH4",About!$D$58,IF($A5="N2O",About!$D$59,1))</f>
        <v>0</v>
      </c>
      <c r="W5">
        <f>SUMIFS('EPA Export Aggregation'!Z:Z,'EPA Export Aggregation'!$A:$A,$B5,'EPA Export Aggregation'!$D:$D,$A$1)*IF($A5="CH4",About!$D$58,IF($A5="N2O",About!$D$59,1))</f>
        <v>0</v>
      </c>
      <c r="X5">
        <f>SUMIFS('EPA Export Aggregation'!AA:AA,'EPA Export Aggregation'!$A:$A,$B5,'EPA Export Aggregation'!$D:$D,$A$1)*IF($A5="CH4",About!$D$58,IF($A5="N2O",About!$D$59,1))</f>
        <v>0</v>
      </c>
      <c r="Y5">
        <f>SUMIFS('EPA Export Aggregation'!AB:AB,'EPA Export Aggregation'!$A:$A,$B5,'EPA Export Aggregation'!$D:$D,$A$1)*IF($A5="CH4",About!$D$58,IF($A5="N2O",About!$D$59,1))</f>
        <v>0</v>
      </c>
      <c r="Z5">
        <f>SUMIFS('EPA Export Aggregation'!AC:AC,'EPA Export Aggregation'!$A:$A,$B5,'EPA Export Aggregation'!$D:$D,$A$1)*IF($A5="CH4",About!$D$58,IF($A5="N2O",About!$D$59,1))</f>
        <v>0</v>
      </c>
      <c r="AA5">
        <f>SUMIFS('EPA Export Aggregation'!AD:AD,'EPA Export Aggregation'!$A:$A,$B5,'EPA Export Aggregation'!$D:$D,$A$1)*IF($A5="CH4",About!$D$58,IF($A5="N2O",About!$D$59,1))</f>
        <v>0</v>
      </c>
      <c r="AB5">
        <f>SUMIFS('EPA Export Aggregation'!AE:AE,'EPA Export Aggregation'!$A:$A,$B5,'EPA Export Aggregation'!$D:$D,$A$1)*IF($A5="CH4",About!$D$58,IF($A5="N2O",About!$D$59,1))</f>
        <v>0</v>
      </c>
      <c r="AC5">
        <f>SUMIFS('EPA Export Aggregation'!AF:AF,'EPA Export Aggregation'!$A:$A,$B5,'EPA Export Aggregation'!$D:$D,$A$1)*IF($A5="CH4",About!$D$58,IF($A5="N2O",About!$D$59,1))</f>
        <v>0</v>
      </c>
      <c r="AD5">
        <f>SUMIFS('EPA Export Aggregation'!AG:AG,'EPA Export Aggregation'!$A:$A,$B5,'EPA Export Aggregation'!$D:$D,$A$1)*IF($A5="CH4",About!$D$58,IF($A5="N2O",About!$D$59,1))</f>
        <v>0</v>
      </c>
      <c r="AE5">
        <f>SUMIFS('EPA Export Aggregation'!AH:AH,'EPA Export Aggregation'!$A:$A,$B5,'EPA Export Aggregation'!$D:$D,$A$1)*IF($A5="CH4",About!$D$58,IF($A5="N2O",About!$D$59,1))</f>
        <v>0</v>
      </c>
      <c r="AF5">
        <f>SUMIFS('EPA Export Aggregation'!AI:AI,'EPA Export Aggregation'!$A:$A,$B5,'EPA Export Aggregation'!$D:$D,$A$1)*IF($A5="CH4",About!$D$58,IF($A5="N2O",About!$D$59,1))</f>
        <v>0</v>
      </c>
      <c r="AG5">
        <f>SUMIFS('EPA Export Aggregation'!AJ:AJ,'EPA Export Aggregation'!$A:$A,$B5,'EPA Export Aggregation'!$D:$D,$A$1)*IF($A5="CH4",About!$D$58,IF($A5="N2O",About!$D$59,1))</f>
        <v>0</v>
      </c>
      <c r="AH5">
        <f>SUMIFS('EPA Export Aggregation'!AK:AK,'EPA Export Aggregation'!$A:$A,$B5,'EPA Export Aggregation'!$D:$D,$A$1)*IF($A5="CH4",About!$D$58,IF($A5="N2O",About!$D$59,1))</f>
        <v>0</v>
      </c>
    </row>
    <row r="6" spans="1:34" x14ac:dyDescent="0.75">
      <c r="A6" s="227" t="s">
        <v>479</v>
      </c>
      <c r="B6" s="199" t="s">
        <v>2263</v>
      </c>
      <c r="C6">
        <f>SUMIFS('EPA Export Aggregation'!F:F,'EPA Export Aggregation'!$A:$A,$B6,'EPA Export Aggregation'!$D:$D,$A$1)*IF($A6="CH4",About!$D$58,IF($A6="N2O",About!$D$59,1))</f>
        <v>0</v>
      </c>
      <c r="D6">
        <f>SUMIFS('EPA Export Aggregation'!G:G,'EPA Export Aggregation'!$A:$A,$B6,'EPA Export Aggregation'!$D:$D,$A$1)*IF($A6="CH4",About!$D$58,IF($A6="N2O",About!$D$59,1))</f>
        <v>0</v>
      </c>
      <c r="E6">
        <f>SUMIFS('EPA Export Aggregation'!H:H,'EPA Export Aggregation'!$A:$A,$B6,'EPA Export Aggregation'!$D:$D,$A$1)*IF($A6="CH4",About!$D$58,IF($A6="N2O",About!$D$59,1))</f>
        <v>0</v>
      </c>
      <c r="F6">
        <f>SUMIFS('EPA Export Aggregation'!I:I,'EPA Export Aggregation'!$A:$A,$B6,'EPA Export Aggregation'!$D:$D,$A$1)*IF($A6="CH4",About!$D$58,IF($A6="N2O",About!$D$59,1))</f>
        <v>0</v>
      </c>
      <c r="G6">
        <f>SUMIFS('EPA Export Aggregation'!J:J,'EPA Export Aggregation'!$A:$A,$B6,'EPA Export Aggregation'!$D:$D,$A$1)*IF($A6="CH4",About!$D$58,IF($A6="N2O",About!$D$59,1))</f>
        <v>0</v>
      </c>
      <c r="H6">
        <f>SUMIFS('EPA Export Aggregation'!K:K,'EPA Export Aggregation'!$A:$A,$B6,'EPA Export Aggregation'!$D:$D,$A$1)*IF($A6="CH4",About!$D$58,IF($A6="N2O",About!$D$59,1))</f>
        <v>0</v>
      </c>
      <c r="I6">
        <f>SUMIFS('EPA Export Aggregation'!L:L,'EPA Export Aggregation'!$A:$A,$B6,'EPA Export Aggregation'!$D:$D,$A$1)*IF($A6="CH4",About!$D$58,IF($A6="N2O",About!$D$59,1))</f>
        <v>0</v>
      </c>
      <c r="J6">
        <f>SUMIFS('EPA Export Aggregation'!M:M,'EPA Export Aggregation'!$A:$A,$B6,'EPA Export Aggregation'!$D:$D,$A$1)*IF($A6="CH4",About!$D$58,IF($A6="N2O",About!$D$59,1))</f>
        <v>0</v>
      </c>
      <c r="K6">
        <f>SUMIFS('EPA Export Aggregation'!N:N,'EPA Export Aggregation'!$A:$A,$B6,'EPA Export Aggregation'!$D:$D,$A$1)*IF($A6="CH4",About!$D$58,IF($A6="N2O",About!$D$59,1))</f>
        <v>0</v>
      </c>
      <c r="L6">
        <f>SUMIFS('EPA Export Aggregation'!O:O,'EPA Export Aggregation'!$A:$A,$B6,'EPA Export Aggregation'!$D:$D,$A$1)*IF($A6="CH4",About!$D$58,IF($A6="N2O",About!$D$59,1))</f>
        <v>0</v>
      </c>
      <c r="M6">
        <f>SUMIFS('EPA Export Aggregation'!P:P,'EPA Export Aggregation'!$A:$A,$B6,'EPA Export Aggregation'!$D:$D,$A$1)*IF($A6="CH4",About!$D$58,IF($A6="N2O",About!$D$59,1))</f>
        <v>0</v>
      </c>
      <c r="N6">
        <f>SUMIFS('EPA Export Aggregation'!Q:Q,'EPA Export Aggregation'!$A:$A,$B6,'EPA Export Aggregation'!$D:$D,$A$1)*IF($A6="CH4",About!$D$58,IF($A6="N2O",About!$D$59,1))</f>
        <v>0</v>
      </c>
      <c r="O6">
        <f>SUMIFS('EPA Export Aggregation'!R:R,'EPA Export Aggregation'!$A:$A,$B6,'EPA Export Aggregation'!$D:$D,$A$1)*IF($A6="CH4",About!$D$58,IF($A6="N2O",About!$D$59,1))</f>
        <v>0</v>
      </c>
      <c r="P6">
        <f>SUMIFS('EPA Export Aggregation'!S:S,'EPA Export Aggregation'!$A:$A,$B6,'EPA Export Aggregation'!$D:$D,$A$1)*IF($A6="CH4",About!$D$58,IF($A6="N2O",About!$D$59,1))</f>
        <v>0</v>
      </c>
      <c r="Q6">
        <f>SUMIFS('EPA Export Aggregation'!T:T,'EPA Export Aggregation'!$A:$A,$B6,'EPA Export Aggregation'!$D:$D,$A$1)*IF($A6="CH4",About!$D$58,IF($A6="N2O",About!$D$59,1))</f>
        <v>0</v>
      </c>
      <c r="R6">
        <f>SUMIFS('EPA Export Aggregation'!U:U,'EPA Export Aggregation'!$A:$A,$B6,'EPA Export Aggregation'!$D:$D,$A$1)*IF($A6="CH4",About!$D$58,IF($A6="N2O",About!$D$59,1))</f>
        <v>0</v>
      </c>
      <c r="S6">
        <f>SUMIFS('EPA Export Aggregation'!V:V,'EPA Export Aggregation'!$A:$A,$B6,'EPA Export Aggregation'!$D:$D,$A$1)*IF($A6="CH4",About!$D$58,IF($A6="N2O",About!$D$59,1))</f>
        <v>0</v>
      </c>
      <c r="T6">
        <f>SUMIFS('EPA Export Aggregation'!W:W,'EPA Export Aggregation'!$A:$A,$B6,'EPA Export Aggregation'!$D:$D,$A$1)*IF($A6="CH4",About!$D$58,IF($A6="N2O",About!$D$59,1))</f>
        <v>0</v>
      </c>
      <c r="U6">
        <f>SUMIFS('EPA Export Aggregation'!X:X,'EPA Export Aggregation'!$A:$A,$B6,'EPA Export Aggregation'!$D:$D,$A$1)*IF($A6="CH4",About!$D$58,IF($A6="N2O",About!$D$59,1))</f>
        <v>0</v>
      </c>
      <c r="V6">
        <f>SUMIFS('EPA Export Aggregation'!Y:Y,'EPA Export Aggregation'!$A:$A,$B6,'EPA Export Aggregation'!$D:$D,$A$1)*IF($A6="CH4",About!$D$58,IF($A6="N2O",About!$D$59,1))</f>
        <v>0</v>
      </c>
      <c r="W6">
        <f>SUMIFS('EPA Export Aggregation'!Z:Z,'EPA Export Aggregation'!$A:$A,$B6,'EPA Export Aggregation'!$D:$D,$A$1)*IF($A6="CH4",About!$D$58,IF($A6="N2O",About!$D$59,1))</f>
        <v>0</v>
      </c>
      <c r="X6">
        <f>SUMIFS('EPA Export Aggregation'!AA:AA,'EPA Export Aggregation'!$A:$A,$B6,'EPA Export Aggregation'!$D:$D,$A$1)*IF($A6="CH4",About!$D$58,IF($A6="N2O",About!$D$59,1))</f>
        <v>0</v>
      </c>
      <c r="Y6">
        <f>SUMIFS('EPA Export Aggregation'!AB:AB,'EPA Export Aggregation'!$A:$A,$B6,'EPA Export Aggregation'!$D:$D,$A$1)*IF($A6="CH4",About!$D$58,IF($A6="N2O",About!$D$59,1))</f>
        <v>0</v>
      </c>
      <c r="Z6">
        <f>SUMIFS('EPA Export Aggregation'!AC:AC,'EPA Export Aggregation'!$A:$A,$B6,'EPA Export Aggregation'!$D:$D,$A$1)*IF($A6="CH4",About!$D$58,IF($A6="N2O",About!$D$59,1))</f>
        <v>0</v>
      </c>
      <c r="AA6">
        <f>SUMIFS('EPA Export Aggregation'!AD:AD,'EPA Export Aggregation'!$A:$A,$B6,'EPA Export Aggregation'!$D:$D,$A$1)*IF($A6="CH4",About!$D$58,IF($A6="N2O",About!$D$59,1))</f>
        <v>0</v>
      </c>
      <c r="AB6">
        <f>SUMIFS('EPA Export Aggregation'!AE:AE,'EPA Export Aggregation'!$A:$A,$B6,'EPA Export Aggregation'!$D:$D,$A$1)*IF($A6="CH4",About!$D$58,IF($A6="N2O",About!$D$59,1))</f>
        <v>0</v>
      </c>
      <c r="AC6">
        <f>SUMIFS('EPA Export Aggregation'!AF:AF,'EPA Export Aggregation'!$A:$A,$B6,'EPA Export Aggregation'!$D:$D,$A$1)*IF($A6="CH4",About!$D$58,IF($A6="N2O",About!$D$59,1))</f>
        <v>0</v>
      </c>
      <c r="AD6">
        <f>SUMIFS('EPA Export Aggregation'!AG:AG,'EPA Export Aggregation'!$A:$A,$B6,'EPA Export Aggregation'!$D:$D,$A$1)*IF($A6="CH4",About!$D$58,IF($A6="N2O",About!$D$59,1))</f>
        <v>0</v>
      </c>
      <c r="AE6">
        <f>SUMIFS('EPA Export Aggregation'!AH:AH,'EPA Export Aggregation'!$A:$A,$B6,'EPA Export Aggregation'!$D:$D,$A$1)*IF($A6="CH4",About!$D$58,IF($A6="N2O",About!$D$59,1))</f>
        <v>0</v>
      </c>
      <c r="AF6">
        <f>SUMIFS('EPA Export Aggregation'!AI:AI,'EPA Export Aggregation'!$A:$A,$B6,'EPA Export Aggregation'!$D:$D,$A$1)*IF($A6="CH4",About!$D$58,IF($A6="N2O",About!$D$59,1))</f>
        <v>0</v>
      </c>
      <c r="AG6">
        <f>SUMIFS('EPA Export Aggregation'!AJ:AJ,'EPA Export Aggregation'!$A:$A,$B6,'EPA Export Aggregation'!$D:$D,$A$1)*IF($A6="CH4",About!$D$58,IF($A6="N2O",About!$D$59,1))</f>
        <v>0</v>
      </c>
      <c r="AH6">
        <f>SUMIFS('EPA Export Aggregation'!AK:AK,'EPA Export Aggregation'!$A:$A,$B6,'EPA Export Aggregation'!$D:$D,$A$1)*IF($A6="CH4",About!$D$58,IF($A6="N2O",About!$D$59,1))</f>
        <v>0</v>
      </c>
    </row>
    <row r="7" spans="1:34" x14ac:dyDescent="0.75">
      <c r="A7" s="227" t="s">
        <v>479</v>
      </c>
      <c r="B7" s="199" t="s">
        <v>2265</v>
      </c>
      <c r="C7">
        <f>SUMIFS('EPA Export Aggregation'!F:F,'EPA Export Aggregation'!$A:$A,$B7,'EPA Export Aggregation'!$D:$D,$A$1)*IF($A7="CH4",About!$D$58,IF($A7="N2O",About!$D$59,1))</f>
        <v>0</v>
      </c>
      <c r="D7">
        <f>SUMIFS('EPA Export Aggregation'!G:G,'EPA Export Aggregation'!$A:$A,$B7,'EPA Export Aggregation'!$D:$D,$A$1)*IF($A7="CH4",About!$D$58,IF($A7="N2O",About!$D$59,1))</f>
        <v>0</v>
      </c>
      <c r="E7">
        <f>SUMIFS('EPA Export Aggregation'!H:H,'EPA Export Aggregation'!$A:$A,$B7,'EPA Export Aggregation'!$D:$D,$A$1)*IF($A7="CH4",About!$D$58,IF($A7="N2O",About!$D$59,1))</f>
        <v>0</v>
      </c>
      <c r="F7">
        <f>SUMIFS('EPA Export Aggregation'!I:I,'EPA Export Aggregation'!$A:$A,$B7,'EPA Export Aggregation'!$D:$D,$A$1)*IF($A7="CH4",About!$D$58,IF($A7="N2O",About!$D$59,1))</f>
        <v>0</v>
      </c>
      <c r="G7">
        <f>SUMIFS('EPA Export Aggregation'!J:J,'EPA Export Aggregation'!$A:$A,$B7,'EPA Export Aggregation'!$D:$D,$A$1)*IF($A7="CH4",About!$D$58,IF($A7="N2O",About!$D$59,1))</f>
        <v>0</v>
      </c>
      <c r="H7">
        <f>SUMIFS('EPA Export Aggregation'!K:K,'EPA Export Aggregation'!$A:$A,$B7,'EPA Export Aggregation'!$D:$D,$A$1)*IF($A7="CH4",About!$D$58,IF($A7="N2O",About!$D$59,1))</f>
        <v>0</v>
      </c>
      <c r="I7">
        <f>SUMIFS('EPA Export Aggregation'!L:L,'EPA Export Aggregation'!$A:$A,$B7,'EPA Export Aggregation'!$D:$D,$A$1)*IF($A7="CH4",About!$D$58,IF($A7="N2O",About!$D$59,1))</f>
        <v>0</v>
      </c>
      <c r="J7">
        <f>SUMIFS('EPA Export Aggregation'!M:M,'EPA Export Aggregation'!$A:$A,$B7,'EPA Export Aggregation'!$D:$D,$A$1)*IF($A7="CH4",About!$D$58,IF($A7="N2O",About!$D$59,1))</f>
        <v>0</v>
      </c>
      <c r="K7">
        <f>SUMIFS('EPA Export Aggregation'!N:N,'EPA Export Aggregation'!$A:$A,$B7,'EPA Export Aggregation'!$D:$D,$A$1)*IF($A7="CH4",About!$D$58,IF($A7="N2O",About!$D$59,1))</f>
        <v>0</v>
      </c>
      <c r="L7">
        <f>SUMIFS('EPA Export Aggregation'!O:O,'EPA Export Aggregation'!$A:$A,$B7,'EPA Export Aggregation'!$D:$D,$A$1)*IF($A7="CH4",About!$D$58,IF($A7="N2O",About!$D$59,1))</f>
        <v>0</v>
      </c>
      <c r="M7">
        <f>SUMIFS('EPA Export Aggregation'!P:P,'EPA Export Aggregation'!$A:$A,$B7,'EPA Export Aggregation'!$D:$D,$A$1)*IF($A7="CH4",About!$D$58,IF($A7="N2O",About!$D$59,1))</f>
        <v>0</v>
      </c>
      <c r="N7">
        <f>SUMIFS('EPA Export Aggregation'!Q:Q,'EPA Export Aggregation'!$A:$A,$B7,'EPA Export Aggregation'!$D:$D,$A$1)*IF($A7="CH4",About!$D$58,IF($A7="N2O",About!$D$59,1))</f>
        <v>0</v>
      </c>
      <c r="O7">
        <f>SUMIFS('EPA Export Aggregation'!R:R,'EPA Export Aggregation'!$A:$A,$B7,'EPA Export Aggregation'!$D:$D,$A$1)*IF($A7="CH4",About!$D$58,IF($A7="N2O",About!$D$59,1))</f>
        <v>0</v>
      </c>
      <c r="P7">
        <f>SUMIFS('EPA Export Aggregation'!S:S,'EPA Export Aggregation'!$A:$A,$B7,'EPA Export Aggregation'!$D:$D,$A$1)*IF($A7="CH4",About!$D$58,IF($A7="N2O",About!$D$59,1))</f>
        <v>0</v>
      </c>
      <c r="Q7">
        <f>SUMIFS('EPA Export Aggregation'!T:T,'EPA Export Aggregation'!$A:$A,$B7,'EPA Export Aggregation'!$D:$D,$A$1)*IF($A7="CH4",About!$D$58,IF($A7="N2O",About!$D$59,1))</f>
        <v>0</v>
      </c>
      <c r="R7">
        <f>SUMIFS('EPA Export Aggregation'!U:U,'EPA Export Aggregation'!$A:$A,$B7,'EPA Export Aggregation'!$D:$D,$A$1)*IF($A7="CH4",About!$D$58,IF($A7="N2O",About!$D$59,1))</f>
        <v>0</v>
      </c>
      <c r="S7">
        <f>SUMIFS('EPA Export Aggregation'!V:V,'EPA Export Aggregation'!$A:$A,$B7,'EPA Export Aggregation'!$D:$D,$A$1)*IF($A7="CH4",About!$D$58,IF($A7="N2O",About!$D$59,1))</f>
        <v>0</v>
      </c>
      <c r="T7">
        <f>SUMIFS('EPA Export Aggregation'!W:W,'EPA Export Aggregation'!$A:$A,$B7,'EPA Export Aggregation'!$D:$D,$A$1)*IF($A7="CH4",About!$D$58,IF($A7="N2O",About!$D$59,1))</f>
        <v>0</v>
      </c>
      <c r="U7">
        <f>SUMIFS('EPA Export Aggregation'!X:X,'EPA Export Aggregation'!$A:$A,$B7,'EPA Export Aggregation'!$D:$D,$A$1)*IF($A7="CH4",About!$D$58,IF($A7="N2O",About!$D$59,1))</f>
        <v>0</v>
      </c>
      <c r="V7">
        <f>SUMIFS('EPA Export Aggregation'!Y:Y,'EPA Export Aggregation'!$A:$A,$B7,'EPA Export Aggregation'!$D:$D,$A$1)*IF($A7="CH4",About!$D$58,IF($A7="N2O",About!$D$59,1))</f>
        <v>0</v>
      </c>
      <c r="W7">
        <f>SUMIFS('EPA Export Aggregation'!Z:Z,'EPA Export Aggregation'!$A:$A,$B7,'EPA Export Aggregation'!$D:$D,$A$1)*IF($A7="CH4",About!$D$58,IF($A7="N2O",About!$D$59,1))</f>
        <v>0</v>
      </c>
      <c r="X7">
        <f>SUMIFS('EPA Export Aggregation'!AA:AA,'EPA Export Aggregation'!$A:$A,$B7,'EPA Export Aggregation'!$D:$D,$A$1)*IF($A7="CH4",About!$D$58,IF($A7="N2O",About!$D$59,1))</f>
        <v>0</v>
      </c>
      <c r="Y7">
        <f>SUMIFS('EPA Export Aggregation'!AB:AB,'EPA Export Aggregation'!$A:$A,$B7,'EPA Export Aggregation'!$D:$D,$A$1)*IF($A7="CH4",About!$D$58,IF($A7="N2O",About!$D$59,1))</f>
        <v>0</v>
      </c>
      <c r="Z7">
        <f>SUMIFS('EPA Export Aggregation'!AC:AC,'EPA Export Aggregation'!$A:$A,$B7,'EPA Export Aggregation'!$D:$D,$A$1)*IF($A7="CH4",About!$D$58,IF($A7="N2O",About!$D$59,1))</f>
        <v>0</v>
      </c>
      <c r="AA7">
        <f>SUMIFS('EPA Export Aggregation'!AD:AD,'EPA Export Aggregation'!$A:$A,$B7,'EPA Export Aggregation'!$D:$D,$A$1)*IF($A7="CH4",About!$D$58,IF($A7="N2O",About!$D$59,1))</f>
        <v>0</v>
      </c>
      <c r="AB7">
        <f>SUMIFS('EPA Export Aggregation'!AE:AE,'EPA Export Aggregation'!$A:$A,$B7,'EPA Export Aggregation'!$D:$D,$A$1)*IF($A7="CH4",About!$D$58,IF($A7="N2O",About!$D$59,1))</f>
        <v>0</v>
      </c>
      <c r="AC7">
        <f>SUMIFS('EPA Export Aggregation'!AF:AF,'EPA Export Aggregation'!$A:$A,$B7,'EPA Export Aggregation'!$D:$D,$A$1)*IF($A7="CH4",About!$D$58,IF($A7="N2O",About!$D$59,1))</f>
        <v>0</v>
      </c>
      <c r="AD7">
        <f>SUMIFS('EPA Export Aggregation'!AG:AG,'EPA Export Aggregation'!$A:$A,$B7,'EPA Export Aggregation'!$D:$D,$A$1)*IF($A7="CH4",About!$D$58,IF($A7="N2O",About!$D$59,1))</f>
        <v>0</v>
      </c>
      <c r="AE7">
        <f>SUMIFS('EPA Export Aggregation'!AH:AH,'EPA Export Aggregation'!$A:$A,$B7,'EPA Export Aggregation'!$D:$D,$A$1)*IF($A7="CH4",About!$D$58,IF($A7="N2O",About!$D$59,1))</f>
        <v>0</v>
      </c>
      <c r="AF7">
        <f>SUMIFS('EPA Export Aggregation'!AI:AI,'EPA Export Aggregation'!$A:$A,$B7,'EPA Export Aggregation'!$D:$D,$A$1)*IF($A7="CH4",About!$D$58,IF($A7="N2O",About!$D$59,1))</f>
        <v>0</v>
      </c>
      <c r="AG7">
        <f>SUMIFS('EPA Export Aggregation'!AJ:AJ,'EPA Export Aggregation'!$A:$A,$B7,'EPA Export Aggregation'!$D:$D,$A$1)*IF($A7="CH4",About!$D$58,IF($A7="N2O",About!$D$59,1))</f>
        <v>0</v>
      </c>
      <c r="AH7">
        <f>SUMIFS('EPA Export Aggregation'!AK:AK,'EPA Export Aggregation'!$A:$A,$B7,'EPA Export Aggregation'!$D:$D,$A$1)*IF($A7="CH4",About!$D$58,IF($A7="N2O",About!$D$59,1))</f>
        <v>0</v>
      </c>
    </row>
    <row r="8" spans="1:34" x14ac:dyDescent="0.75">
      <c r="A8" s="227" t="s">
        <v>479</v>
      </c>
      <c r="B8" s="199" t="s">
        <v>2267</v>
      </c>
      <c r="C8">
        <f>SUMIFS('EPA Export Aggregation'!F:F,'EPA Export Aggregation'!$A:$A,$B8,'EPA Export Aggregation'!$D:$D,$A$1)*IF($A8="CH4",About!$D$58,IF($A8="N2O",About!$D$59,1))</f>
        <v>0</v>
      </c>
      <c r="D8">
        <f>SUMIFS('EPA Export Aggregation'!G:G,'EPA Export Aggregation'!$A:$A,$B8,'EPA Export Aggregation'!$D:$D,$A$1)*IF($A8="CH4",About!$D$58,IF($A8="N2O",About!$D$59,1))</f>
        <v>0</v>
      </c>
      <c r="E8">
        <f>SUMIFS('EPA Export Aggregation'!H:H,'EPA Export Aggregation'!$A:$A,$B8,'EPA Export Aggregation'!$D:$D,$A$1)*IF($A8="CH4",About!$D$58,IF($A8="N2O",About!$D$59,1))</f>
        <v>0</v>
      </c>
      <c r="F8">
        <f>SUMIFS('EPA Export Aggregation'!I:I,'EPA Export Aggregation'!$A:$A,$B8,'EPA Export Aggregation'!$D:$D,$A$1)*IF($A8="CH4",About!$D$58,IF($A8="N2O",About!$D$59,1))</f>
        <v>0</v>
      </c>
      <c r="G8">
        <f>SUMIFS('EPA Export Aggregation'!J:J,'EPA Export Aggregation'!$A:$A,$B8,'EPA Export Aggregation'!$D:$D,$A$1)*IF($A8="CH4",About!$D$58,IF($A8="N2O",About!$D$59,1))</f>
        <v>0</v>
      </c>
      <c r="H8">
        <f>SUMIFS('EPA Export Aggregation'!K:K,'EPA Export Aggregation'!$A:$A,$B8,'EPA Export Aggregation'!$D:$D,$A$1)*IF($A8="CH4",About!$D$58,IF($A8="N2O",About!$D$59,1))</f>
        <v>0</v>
      </c>
      <c r="I8">
        <f>SUMIFS('EPA Export Aggregation'!L:L,'EPA Export Aggregation'!$A:$A,$B8,'EPA Export Aggregation'!$D:$D,$A$1)*IF($A8="CH4",About!$D$58,IF($A8="N2O",About!$D$59,1))</f>
        <v>0</v>
      </c>
      <c r="J8">
        <f>SUMIFS('EPA Export Aggregation'!M:M,'EPA Export Aggregation'!$A:$A,$B8,'EPA Export Aggregation'!$D:$D,$A$1)*IF($A8="CH4",About!$D$58,IF($A8="N2O",About!$D$59,1))</f>
        <v>0</v>
      </c>
      <c r="K8">
        <f>SUMIFS('EPA Export Aggregation'!N:N,'EPA Export Aggregation'!$A:$A,$B8,'EPA Export Aggregation'!$D:$D,$A$1)*IF($A8="CH4",About!$D$58,IF($A8="N2O",About!$D$59,1))</f>
        <v>0</v>
      </c>
      <c r="L8">
        <f>SUMIFS('EPA Export Aggregation'!O:O,'EPA Export Aggregation'!$A:$A,$B8,'EPA Export Aggregation'!$D:$D,$A$1)*IF($A8="CH4",About!$D$58,IF($A8="N2O",About!$D$59,1))</f>
        <v>0</v>
      </c>
      <c r="M8">
        <f>SUMIFS('EPA Export Aggregation'!P:P,'EPA Export Aggregation'!$A:$A,$B8,'EPA Export Aggregation'!$D:$D,$A$1)*IF($A8="CH4",About!$D$58,IF($A8="N2O",About!$D$59,1))</f>
        <v>0</v>
      </c>
      <c r="N8">
        <f>SUMIFS('EPA Export Aggregation'!Q:Q,'EPA Export Aggregation'!$A:$A,$B8,'EPA Export Aggregation'!$D:$D,$A$1)*IF($A8="CH4",About!$D$58,IF($A8="N2O",About!$D$59,1))</f>
        <v>0</v>
      </c>
      <c r="O8">
        <f>SUMIFS('EPA Export Aggregation'!R:R,'EPA Export Aggregation'!$A:$A,$B8,'EPA Export Aggregation'!$D:$D,$A$1)*IF($A8="CH4",About!$D$58,IF($A8="N2O",About!$D$59,1))</f>
        <v>0</v>
      </c>
      <c r="P8">
        <f>SUMIFS('EPA Export Aggregation'!S:S,'EPA Export Aggregation'!$A:$A,$B8,'EPA Export Aggregation'!$D:$D,$A$1)*IF($A8="CH4",About!$D$58,IF($A8="N2O",About!$D$59,1))</f>
        <v>0</v>
      </c>
      <c r="Q8">
        <f>SUMIFS('EPA Export Aggregation'!T:T,'EPA Export Aggregation'!$A:$A,$B8,'EPA Export Aggregation'!$D:$D,$A$1)*IF($A8="CH4",About!$D$58,IF($A8="N2O",About!$D$59,1))</f>
        <v>0</v>
      </c>
      <c r="R8">
        <f>SUMIFS('EPA Export Aggregation'!U:U,'EPA Export Aggregation'!$A:$A,$B8,'EPA Export Aggregation'!$D:$D,$A$1)*IF($A8="CH4",About!$D$58,IF($A8="N2O",About!$D$59,1))</f>
        <v>0</v>
      </c>
      <c r="S8">
        <f>SUMIFS('EPA Export Aggregation'!V:V,'EPA Export Aggregation'!$A:$A,$B8,'EPA Export Aggregation'!$D:$D,$A$1)*IF($A8="CH4",About!$D$58,IF($A8="N2O",About!$D$59,1))</f>
        <v>0</v>
      </c>
      <c r="T8">
        <f>SUMIFS('EPA Export Aggregation'!W:W,'EPA Export Aggregation'!$A:$A,$B8,'EPA Export Aggregation'!$D:$D,$A$1)*IF($A8="CH4",About!$D$58,IF($A8="N2O",About!$D$59,1))</f>
        <v>0</v>
      </c>
      <c r="U8">
        <f>SUMIFS('EPA Export Aggregation'!X:X,'EPA Export Aggregation'!$A:$A,$B8,'EPA Export Aggregation'!$D:$D,$A$1)*IF($A8="CH4",About!$D$58,IF($A8="N2O",About!$D$59,1))</f>
        <v>0</v>
      </c>
      <c r="V8">
        <f>SUMIFS('EPA Export Aggregation'!Y:Y,'EPA Export Aggregation'!$A:$A,$B8,'EPA Export Aggregation'!$D:$D,$A$1)*IF($A8="CH4",About!$D$58,IF($A8="N2O",About!$D$59,1))</f>
        <v>0</v>
      </c>
      <c r="W8">
        <f>SUMIFS('EPA Export Aggregation'!Z:Z,'EPA Export Aggregation'!$A:$A,$B8,'EPA Export Aggregation'!$D:$D,$A$1)*IF($A8="CH4",About!$D$58,IF($A8="N2O",About!$D$59,1))</f>
        <v>0</v>
      </c>
      <c r="X8">
        <f>SUMIFS('EPA Export Aggregation'!AA:AA,'EPA Export Aggregation'!$A:$A,$B8,'EPA Export Aggregation'!$D:$D,$A$1)*IF($A8="CH4",About!$D$58,IF($A8="N2O",About!$D$59,1))</f>
        <v>0</v>
      </c>
      <c r="Y8">
        <f>SUMIFS('EPA Export Aggregation'!AB:AB,'EPA Export Aggregation'!$A:$A,$B8,'EPA Export Aggregation'!$D:$D,$A$1)*IF($A8="CH4",About!$D$58,IF($A8="N2O",About!$D$59,1))</f>
        <v>0</v>
      </c>
      <c r="Z8">
        <f>SUMIFS('EPA Export Aggregation'!AC:AC,'EPA Export Aggregation'!$A:$A,$B8,'EPA Export Aggregation'!$D:$D,$A$1)*IF($A8="CH4",About!$D$58,IF($A8="N2O",About!$D$59,1))</f>
        <v>0</v>
      </c>
      <c r="AA8">
        <f>SUMIFS('EPA Export Aggregation'!AD:AD,'EPA Export Aggregation'!$A:$A,$B8,'EPA Export Aggregation'!$D:$D,$A$1)*IF($A8="CH4",About!$D$58,IF($A8="N2O",About!$D$59,1))</f>
        <v>0</v>
      </c>
      <c r="AB8">
        <f>SUMIFS('EPA Export Aggregation'!AE:AE,'EPA Export Aggregation'!$A:$A,$B8,'EPA Export Aggregation'!$D:$D,$A$1)*IF($A8="CH4",About!$D$58,IF($A8="N2O",About!$D$59,1))</f>
        <v>0</v>
      </c>
      <c r="AC8">
        <f>SUMIFS('EPA Export Aggregation'!AF:AF,'EPA Export Aggregation'!$A:$A,$B8,'EPA Export Aggregation'!$D:$D,$A$1)*IF($A8="CH4",About!$D$58,IF($A8="N2O",About!$D$59,1))</f>
        <v>0</v>
      </c>
      <c r="AD8">
        <f>SUMIFS('EPA Export Aggregation'!AG:AG,'EPA Export Aggregation'!$A:$A,$B8,'EPA Export Aggregation'!$D:$D,$A$1)*IF($A8="CH4",About!$D$58,IF($A8="N2O",About!$D$59,1))</f>
        <v>0</v>
      </c>
      <c r="AE8">
        <f>SUMIFS('EPA Export Aggregation'!AH:AH,'EPA Export Aggregation'!$A:$A,$B8,'EPA Export Aggregation'!$D:$D,$A$1)*IF($A8="CH4",About!$D$58,IF($A8="N2O",About!$D$59,1))</f>
        <v>0</v>
      </c>
      <c r="AF8">
        <f>SUMIFS('EPA Export Aggregation'!AI:AI,'EPA Export Aggregation'!$A:$A,$B8,'EPA Export Aggregation'!$D:$D,$A$1)*IF($A8="CH4",About!$D$58,IF($A8="N2O",About!$D$59,1))</f>
        <v>0</v>
      </c>
      <c r="AG8">
        <f>SUMIFS('EPA Export Aggregation'!AJ:AJ,'EPA Export Aggregation'!$A:$A,$B8,'EPA Export Aggregation'!$D:$D,$A$1)*IF($A8="CH4",About!$D$58,IF($A8="N2O",About!$D$59,1))</f>
        <v>0</v>
      </c>
      <c r="AH8">
        <f>SUMIFS('EPA Export Aggregation'!AK:AK,'EPA Export Aggregation'!$A:$A,$B8,'EPA Export Aggregation'!$D:$D,$A$1)*IF($A8="CH4",About!$D$58,IF($A8="N2O",About!$D$59,1))</f>
        <v>0</v>
      </c>
    </row>
    <row r="9" spans="1:34" x14ac:dyDescent="0.75">
      <c r="A9" s="227" t="s">
        <v>479</v>
      </c>
      <c r="B9" s="199" t="s">
        <v>2277</v>
      </c>
      <c r="C9">
        <f>SUMIFS('EPA Export Aggregation'!F:F,'EPA Export Aggregation'!$A:$A,$B9,'EPA Export Aggregation'!$D:$D,$A$1)*IF($A9="CH4",About!$D$58,IF($A9="N2O",About!$D$59,1))</f>
        <v>0</v>
      </c>
      <c r="D9">
        <f>SUMIFS('EPA Export Aggregation'!G:G,'EPA Export Aggregation'!$A:$A,$B9,'EPA Export Aggregation'!$D:$D,$A$1)*IF($A9="CH4",About!$D$58,IF($A9="N2O",About!$D$59,1))</f>
        <v>0</v>
      </c>
      <c r="E9">
        <f>SUMIFS('EPA Export Aggregation'!H:H,'EPA Export Aggregation'!$A:$A,$B9,'EPA Export Aggregation'!$D:$D,$A$1)*IF($A9="CH4",About!$D$58,IF($A9="N2O",About!$D$59,1))</f>
        <v>0</v>
      </c>
      <c r="F9">
        <f>SUMIFS('EPA Export Aggregation'!I:I,'EPA Export Aggregation'!$A:$A,$B9,'EPA Export Aggregation'!$D:$D,$A$1)*IF($A9="CH4",About!$D$58,IF($A9="N2O",About!$D$59,1))</f>
        <v>0</v>
      </c>
      <c r="G9">
        <f>SUMIFS('EPA Export Aggregation'!J:J,'EPA Export Aggregation'!$A:$A,$B9,'EPA Export Aggregation'!$D:$D,$A$1)*IF($A9="CH4",About!$D$58,IF($A9="N2O",About!$D$59,1))</f>
        <v>0</v>
      </c>
      <c r="H9">
        <f>SUMIFS('EPA Export Aggregation'!K:K,'EPA Export Aggregation'!$A:$A,$B9,'EPA Export Aggregation'!$D:$D,$A$1)*IF($A9="CH4",About!$D$58,IF($A9="N2O",About!$D$59,1))</f>
        <v>0</v>
      </c>
      <c r="I9">
        <f>SUMIFS('EPA Export Aggregation'!L:L,'EPA Export Aggregation'!$A:$A,$B9,'EPA Export Aggregation'!$D:$D,$A$1)*IF($A9="CH4",About!$D$58,IF($A9="N2O",About!$D$59,1))</f>
        <v>0</v>
      </c>
      <c r="J9">
        <f>SUMIFS('EPA Export Aggregation'!M:M,'EPA Export Aggregation'!$A:$A,$B9,'EPA Export Aggregation'!$D:$D,$A$1)*IF($A9="CH4",About!$D$58,IF($A9="N2O",About!$D$59,1))</f>
        <v>0</v>
      </c>
      <c r="K9">
        <f>SUMIFS('EPA Export Aggregation'!N:N,'EPA Export Aggregation'!$A:$A,$B9,'EPA Export Aggregation'!$D:$D,$A$1)*IF($A9="CH4",About!$D$58,IF($A9="N2O",About!$D$59,1))</f>
        <v>0</v>
      </c>
      <c r="L9">
        <f>SUMIFS('EPA Export Aggregation'!O:O,'EPA Export Aggregation'!$A:$A,$B9,'EPA Export Aggregation'!$D:$D,$A$1)*IF($A9="CH4",About!$D$58,IF($A9="N2O",About!$D$59,1))</f>
        <v>0</v>
      </c>
      <c r="M9">
        <f>SUMIFS('EPA Export Aggregation'!P:P,'EPA Export Aggregation'!$A:$A,$B9,'EPA Export Aggregation'!$D:$D,$A$1)*IF($A9="CH4",About!$D$58,IF($A9="N2O",About!$D$59,1))</f>
        <v>0</v>
      </c>
      <c r="N9">
        <f>SUMIFS('EPA Export Aggregation'!Q:Q,'EPA Export Aggregation'!$A:$A,$B9,'EPA Export Aggregation'!$D:$D,$A$1)*IF($A9="CH4",About!$D$58,IF($A9="N2O",About!$D$59,1))</f>
        <v>0</v>
      </c>
      <c r="O9">
        <f>SUMIFS('EPA Export Aggregation'!R:R,'EPA Export Aggregation'!$A:$A,$B9,'EPA Export Aggregation'!$D:$D,$A$1)*IF($A9="CH4",About!$D$58,IF($A9="N2O",About!$D$59,1))</f>
        <v>0</v>
      </c>
      <c r="P9">
        <f>SUMIFS('EPA Export Aggregation'!S:S,'EPA Export Aggregation'!$A:$A,$B9,'EPA Export Aggregation'!$D:$D,$A$1)*IF($A9="CH4",About!$D$58,IF($A9="N2O",About!$D$59,1))</f>
        <v>0</v>
      </c>
      <c r="Q9">
        <f>SUMIFS('EPA Export Aggregation'!T:T,'EPA Export Aggregation'!$A:$A,$B9,'EPA Export Aggregation'!$D:$D,$A$1)*IF($A9="CH4",About!$D$58,IF($A9="N2O",About!$D$59,1))</f>
        <v>0</v>
      </c>
      <c r="R9">
        <f>SUMIFS('EPA Export Aggregation'!U:U,'EPA Export Aggregation'!$A:$A,$B9,'EPA Export Aggregation'!$D:$D,$A$1)*IF($A9="CH4",About!$D$58,IF($A9="N2O",About!$D$59,1))</f>
        <v>0</v>
      </c>
      <c r="S9">
        <f>SUMIFS('EPA Export Aggregation'!V:V,'EPA Export Aggregation'!$A:$A,$B9,'EPA Export Aggregation'!$D:$D,$A$1)*IF($A9="CH4",About!$D$58,IF($A9="N2O",About!$D$59,1))</f>
        <v>0</v>
      </c>
      <c r="T9">
        <f>SUMIFS('EPA Export Aggregation'!W:W,'EPA Export Aggregation'!$A:$A,$B9,'EPA Export Aggregation'!$D:$D,$A$1)*IF($A9="CH4",About!$D$58,IF($A9="N2O",About!$D$59,1))</f>
        <v>0</v>
      </c>
      <c r="U9">
        <f>SUMIFS('EPA Export Aggregation'!X:X,'EPA Export Aggregation'!$A:$A,$B9,'EPA Export Aggregation'!$D:$D,$A$1)*IF($A9="CH4",About!$D$58,IF($A9="N2O",About!$D$59,1))</f>
        <v>0</v>
      </c>
      <c r="V9">
        <f>SUMIFS('EPA Export Aggregation'!Y:Y,'EPA Export Aggregation'!$A:$A,$B9,'EPA Export Aggregation'!$D:$D,$A$1)*IF($A9="CH4",About!$D$58,IF($A9="N2O",About!$D$59,1))</f>
        <v>0</v>
      </c>
      <c r="W9">
        <f>SUMIFS('EPA Export Aggregation'!Z:Z,'EPA Export Aggregation'!$A:$A,$B9,'EPA Export Aggregation'!$D:$D,$A$1)*IF($A9="CH4",About!$D$58,IF($A9="N2O",About!$D$59,1))</f>
        <v>0</v>
      </c>
      <c r="X9">
        <f>SUMIFS('EPA Export Aggregation'!AA:AA,'EPA Export Aggregation'!$A:$A,$B9,'EPA Export Aggregation'!$D:$D,$A$1)*IF($A9="CH4",About!$D$58,IF($A9="N2O",About!$D$59,1))</f>
        <v>0</v>
      </c>
      <c r="Y9">
        <f>SUMIFS('EPA Export Aggregation'!AB:AB,'EPA Export Aggregation'!$A:$A,$B9,'EPA Export Aggregation'!$D:$D,$A$1)*IF($A9="CH4",About!$D$58,IF($A9="N2O",About!$D$59,1))</f>
        <v>0</v>
      </c>
      <c r="Z9">
        <f>SUMIFS('EPA Export Aggregation'!AC:AC,'EPA Export Aggregation'!$A:$A,$B9,'EPA Export Aggregation'!$D:$D,$A$1)*IF($A9="CH4",About!$D$58,IF($A9="N2O",About!$D$59,1))</f>
        <v>0</v>
      </c>
      <c r="AA9">
        <f>SUMIFS('EPA Export Aggregation'!AD:AD,'EPA Export Aggregation'!$A:$A,$B9,'EPA Export Aggregation'!$D:$D,$A$1)*IF($A9="CH4",About!$D$58,IF($A9="N2O",About!$D$59,1))</f>
        <v>0</v>
      </c>
      <c r="AB9">
        <f>SUMIFS('EPA Export Aggregation'!AE:AE,'EPA Export Aggregation'!$A:$A,$B9,'EPA Export Aggregation'!$D:$D,$A$1)*IF($A9="CH4",About!$D$58,IF($A9="N2O",About!$D$59,1))</f>
        <v>0</v>
      </c>
      <c r="AC9">
        <f>SUMIFS('EPA Export Aggregation'!AF:AF,'EPA Export Aggregation'!$A:$A,$B9,'EPA Export Aggregation'!$D:$D,$A$1)*IF($A9="CH4",About!$D$58,IF($A9="N2O",About!$D$59,1))</f>
        <v>0</v>
      </c>
      <c r="AD9">
        <f>SUMIFS('EPA Export Aggregation'!AG:AG,'EPA Export Aggregation'!$A:$A,$B9,'EPA Export Aggregation'!$D:$D,$A$1)*IF($A9="CH4",About!$D$58,IF($A9="N2O",About!$D$59,1))</f>
        <v>0</v>
      </c>
      <c r="AE9">
        <f>SUMIFS('EPA Export Aggregation'!AH:AH,'EPA Export Aggregation'!$A:$A,$B9,'EPA Export Aggregation'!$D:$D,$A$1)*IF($A9="CH4",About!$D$58,IF($A9="N2O",About!$D$59,1))</f>
        <v>0</v>
      </c>
      <c r="AF9">
        <f>SUMIFS('EPA Export Aggregation'!AI:AI,'EPA Export Aggregation'!$A:$A,$B9,'EPA Export Aggregation'!$D:$D,$A$1)*IF($A9="CH4",About!$D$58,IF($A9="N2O",About!$D$59,1))</f>
        <v>0</v>
      </c>
      <c r="AG9">
        <f>SUMIFS('EPA Export Aggregation'!AJ:AJ,'EPA Export Aggregation'!$A:$A,$B9,'EPA Export Aggregation'!$D:$D,$A$1)*IF($A9="CH4",About!$D$58,IF($A9="N2O",About!$D$59,1))</f>
        <v>0</v>
      </c>
      <c r="AH9">
        <f>SUMIFS('EPA Export Aggregation'!AK:AK,'EPA Export Aggregation'!$A:$A,$B9,'EPA Export Aggregation'!$D:$D,$A$1)*IF($A9="CH4",About!$D$58,IF($A9="N2O",About!$D$59,1))</f>
        <v>0</v>
      </c>
    </row>
    <row r="10" spans="1:34" x14ac:dyDescent="0.75">
      <c r="A10" s="227" t="s">
        <v>479</v>
      </c>
      <c r="B10" s="199" t="s">
        <v>2286</v>
      </c>
      <c r="C10">
        <f>SUMIFS('EPA Export Aggregation'!F:F,'EPA Export Aggregation'!$A:$A,$B10,'EPA Export Aggregation'!$D:$D,$A$1)*IF($A10="CH4",About!$D$58,IF($A10="N2O",About!$D$59,1))</f>
        <v>0</v>
      </c>
      <c r="D10">
        <f>SUMIFS('EPA Export Aggregation'!G:G,'EPA Export Aggregation'!$A:$A,$B10,'EPA Export Aggregation'!$D:$D,$A$1)*IF($A10="CH4",About!$D$58,IF($A10="N2O",About!$D$59,1))</f>
        <v>0</v>
      </c>
      <c r="E10">
        <f>SUMIFS('EPA Export Aggregation'!H:H,'EPA Export Aggregation'!$A:$A,$B10,'EPA Export Aggregation'!$D:$D,$A$1)*IF($A10="CH4",About!$D$58,IF($A10="N2O",About!$D$59,1))</f>
        <v>0</v>
      </c>
      <c r="F10">
        <f>SUMIFS('EPA Export Aggregation'!I:I,'EPA Export Aggregation'!$A:$A,$B10,'EPA Export Aggregation'!$D:$D,$A$1)*IF($A10="CH4",About!$D$58,IF($A10="N2O",About!$D$59,1))</f>
        <v>0</v>
      </c>
      <c r="G10">
        <f>SUMIFS('EPA Export Aggregation'!J:J,'EPA Export Aggregation'!$A:$A,$B10,'EPA Export Aggregation'!$D:$D,$A$1)*IF($A10="CH4",About!$D$58,IF($A10="N2O",About!$D$59,1))</f>
        <v>0</v>
      </c>
      <c r="H10">
        <f>SUMIFS('EPA Export Aggregation'!K:K,'EPA Export Aggregation'!$A:$A,$B10,'EPA Export Aggregation'!$D:$D,$A$1)*IF($A10="CH4",About!$D$58,IF($A10="N2O",About!$D$59,1))</f>
        <v>0</v>
      </c>
      <c r="I10">
        <f>SUMIFS('EPA Export Aggregation'!L:L,'EPA Export Aggregation'!$A:$A,$B10,'EPA Export Aggregation'!$D:$D,$A$1)*IF($A10="CH4",About!$D$58,IF($A10="N2O",About!$D$59,1))</f>
        <v>0</v>
      </c>
      <c r="J10">
        <f>SUMIFS('EPA Export Aggregation'!M:M,'EPA Export Aggregation'!$A:$A,$B10,'EPA Export Aggregation'!$D:$D,$A$1)*IF($A10="CH4",About!$D$58,IF($A10="N2O",About!$D$59,1))</f>
        <v>0</v>
      </c>
      <c r="K10">
        <f>SUMIFS('EPA Export Aggregation'!N:N,'EPA Export Aggregation'!$A:$A,$B10,'EPA Export Aggregation'!$D:$D,$A$1)*IF($A10="CH4",About!$D$58,IF($A10="N2O",About!$D$59,1))</f>
        <v>0</v>
      </c>
      <c r="L10">
        <f>SUMIFS('EPA Export Aggregation'!O:O,'EPA Export Aggregation'!$A:$A,$B10,'EPA Export Aggregation'!$D:$D,$A$1)*IF($A10="CH4",About!$D$58,IF($A10="N2O",About!$D$59,1))</f>
        <v>0</v>
      </c>
      <c r="M10">
        <f>SUMIFS('EPA Export Aggregation'!P:P,'EPA Export Aggregation'!$A:$A,$B10,'EPA Export Aggregation'!$D:$D,$A$1)*IF($A10="CH4",About!$D$58,IF($A10="N2O",About!$D$59,1))</f>
        <v>0</v>
      </c>
      <c r="N10">
        <f>SUMIFS('EPA Export Aggregation'!Q:Q,'EPA Export Aggregation'!$A:$A,$B10,'EPA Export Aggregation'!$D:$D,$A$1)*IF($A10="CH4",About!$D$58,IF($A10="N2O",About!$D$59,1))</f>
        <v>0</v>
      </c>
      <c r="O10">
        <f>SUMIFS('EPA Export Aggregation'!R:R,'EPA Export Aggregation'!$A:$A,$B10,'EPA Export Aggregation'!$D:$D,$A$1)*IF($A10="CH4",About!$D$58,IF($A10="N2O",About!$D$59,1))</f>
        <v>0</v>
      </c>
      <c r="P10">
        <f>SUMIFS('EPA Export Aggregation'!S:S,'EPA Export Aggregation'!$A:$A,$B10,'EPA Export Aggregation'!$D:$D,$A$1)*IF($A10="CH4",About!$D$58,IF($A10="N2O",About!$D$59,1))</f>
        <v>0</v>
      </c>
      <c r="Q10">
        <f>SUMIFS('EPA Export Aggregation'!T:T,'EPA Export Aggregation'!$A:$A,$B10,'EPA Export Aggregation'!$D:$D,$A$1)*IF($A10="CH4",About!$D$58,IF($A10="N2O",About!$D$59,1))</f>
        <v>0</v>
      </c>
      <c r="R10">
        <f>SUMIFS('EPA Export Aggregation'!U:U,'EPA Export Aggregation'!$A:$A,$B10,'EPA Export Aggregation'!$D:$D,$A$1)*IF($A10="CH4",About!$D$58,IF($A10="N2O",About!$D$59,1))</f>
        <v>0</v>
      </c>
      <c r="S10">
        <f>SUMIFS('EPA Export Aggregation'!V:V,'EPA Export Aggregation'!$A:$A,$B10,'EPA Export Aggregation'!$D:$D,$A$1)*IF($A10="CH4",About!$D$58,IF($A10="N2O",About!$D$59,1))</f>
        <v>0</v>
      </c>
      <c r="T10">
        <f>SUMIFS('EPA Export Aggregation'!W:W,'EPA Export Aggregation'!$A:$A,$B10,'EPA Export Aggregation'!$D:$D,$A$1)*IF($A10="CH4",About!$D$58,IF($A10="N2O",About!$D$59,1))</f>
        <v>0</v>
      </c>
      <c r="U10">
        <f>SUMIFS('EPA Export Aggregation'!X:X,'EPA Export Aggregation'!$A:$A,$B10,'EPA Export Aggregation'!$D:$D,$A$1)*IF($A10="CH4",About!$D$58,IF($A10="N2O",About!$D$59,1))</f>
        <v>0</v>
      </c>
      <c r="V10">
        <f>SUMIFS('EPA Export Aggregation'!Y:Y,'EPA Export Aggregation'!$A:$A,$B10,'EPA Export Aggregation'!$D:$D,$A$1)*IF($A10="CH4",About!$D$58,IF($A10="N2O",About!$D$59,1))</f>
        <v>0</v>
      </c>
      <c r="W10">
        <f>SUMIFS('EPA Export Aggregation'!Z:Z,'EPA Export Aggregation'!$A:$A,$B10,'EPA Export Aggregation'!$D:$D,$A$1)*IF($A10="CH4",About!$D$58,IF($A10="N2O",About!$D$59,1))</f>
        <v>0</v>
      </c>
      <c r="X10">
        <f>SUMIFS('EPA Export Aggregation'!AA:AA,'EPA Export Aggregation'!$A:$A,$B10,'EPA Export Aggregation'!$D:$D,$A$1)*IF($A10="CH4",About!$D$58,IF($A10="N2O",About!$D$59,1))</f>
        <v>0</v>
      </c>
      <c r="Y10">
        <f>SUMIFS('EPA Export Aggregation'!AB:AB,'EPA Export Aggregation'!$A:$A,$B10,'EPA Export Aggregation'!$D:$D,$A$1)*IF($A10="CH4",About!$D$58,IF($A10="N2O",About!$D$59,1))</f>
        <v>0</v>
      </c>
      <c r="Z10">
        <f>SUMIFS('EPA Export Aggregation'!AC:AC,'EPA Export Aggregation'!$A:$A,$B10,'EPA Export Aggregation'!$D:$D,$A$1)*IF($A10="CH4",About!$D$58,IF($A10="N2O",About!$D$59,1))</f>
        <v>0</v>
      </c>
      <c r="AA10">
        <f>SUMIFS('EPA Export Aggregation'!AD:AD,'EPA Export Aggregation'!$A:$A,$B10,'EPA Export Aggregation'!$D:$D,$A$1)*IF($A10="CH4",About!$D$58,IF($A10="N2O",About!$D$59,1))</f>
        <v>0</v>
      </c>
      <c r="AB10">
        <f>SUMIFS('EPA Export Aggregation'!AE:AE,'EPA Export Aggregation'!$A:$A,$B10,'EPA Export Aggregation'!$D:$D,$A$1)*IF($A10="CH4",About!$D$58,IF($A10="N2O",About!$D$59,1))</f>
        <v>0</v>
      </c>
      <c r="AC10">
        <f>SUMIFS('EPA Export Aggregation'!AF:AF,'EPA Export Aggregation'!$A:$A,$B10,'EPA Export Aggregation'!$D:$D,$A$1)*IF($A10="CH4",About!$D$58,IF($A10="N2O",About!$D$59,1))</f>
        <v>0</v>
      </c>
      <c r="AD10">
        <f>SUMIFS('EPA Export Aggregation'!AG:AG,'EPA Export Aggregation'!$A:$A,$B10,'EPA Export Aggregation'!$D:$D,$A$1)*IF($A10="CH4",About!$D$58,IF($A10="N2O",About!$D$59,1))</f>
        <v>0</v>
      </c>
      <c r="AE10">
        <f>SUMIFS('EPA Export Aggregation'!AH:AH,'EPA Export Aggregation'!$A:$A,$B10,'EPA Export Aggregation'!$D:$D,$A$1)*IF($A10="CH4",About!$D$58,IF($A10="N2O",About!$D$59,1))</f>
        <v>0</v>
      </c>
      <c r="AF10">
        <f>SUMIFS('EPA Export Aggregation'!AI:AI,'EPA Export Aggregation'!$A:$A,$B10,'EPA Export Aggregation'!$D:$D,$A$1)*IF($A10="CH4",About!$D$58,IF($A10="N2O",About!$D$59,1))</f>
        <v>0</v>
      </c>
      <c r="AG10">
        <f>SUMIFS('EPA Export Aggregation'!AJ:AJ,'EPA Export Aggregation'!$A:$A,$B10,'EPA Export Aggregation'!$D:$D,$A$1)*IF($A10="CH4",About!$D$58,IF($A10="N2O",About!$D$59,1))</f>
        <v>0</v>
      </c>
      <c r="AH10">
        <f>SUMIFS('EPA Export Aggregation'!AK:AK,'EPA Export Aggregation'!$A:$A,$B10,'EPA Export Aggregation'!$D:$D,$A$1)*IF($A10="CH4",About!$D$58,IF($A10="N2O",About!$D$59,1))</f>
        <v>0</v>
      </c>
    </row>
    <row r="11" spans="1:34" x14ac:dyDescent="0.75">
      <c r="A11" s="227" t="s">
        <v>479</v>
      </c>
      <c r="B11" s="199" t="s">
        <v>2281</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227" t="s">
        <v>479</v>
      </c>
      <c r="B12" s="199" t="s">
        <v>2292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227" t="s">
        <v>479</v>
      </c>
      <c r="B13" s="199" t="s">
        <v>2296</v>
      </c>
      <c r="C13">
        <f>SUMIFS('EPA Export Aggregation'!F:F,'EPA Export Aggregation'!$A:$A,$B13,'EPA Export Aggregation'!$D:$D,$A$1)*IF($A13="CH4",About!$D$58,IF($A13="N2O",About!$D$59,1))</f>
        <v>0</v>
      </c>
      <c r="D13">
        <f>SUMIFS('EPA Export Aggregation'!G:G,'EPA Export Aggregation'!$A:$A,$B13,'EPA Export Aggregation'!$D:$D,$A$1)*IF($A13="CH4",About!$D$58,IF($A13="N2O",About!$D$59,1))</f>
        <v>0</v>
      </c>
      <c r="E13">
        <f>SUMIFS('EPA Export Aggregation'!H:H,'EPA Export Aggregation'!$A:$A,$B13,'EPA Export Aggregation'!$D:$D,$A$1)*IF($A13="CH4",About!$D$58,IF($A13="N2O",About!$D$59,1))</f>
        <v>0</v>
      </c>
      <c r="F13">
        <f>SUMIFS('EPA Export Aggregation'!I:I,'EPA Export Aggregation'!$A:$A,$B13,'EPA Export Aggregation'!$D:$D,$A$1)*IF($A13="CH4",About!$D$58,IF($A13="N2O",About!$D$59,1))</f>
        <v>0</v>
      </c>
      <c r="G13">
        <f>SUMIFS('EPA Export Aggregation'!J:J,'EPA Export Aggregation'!$A:$A,$B13,'EPA Export Aggregation'!$D:$D,$A$1)*IF($A13="CH4",About!$D$58,IF($A13="N2O",About!$D$59,1))</f>
        <v>0</v>
      </c>
      <c r="H13">
        <f>SUMIFS('EPA Export Aggregation'!K:K,'EPA Export Aggregation'!$A:$A,$B13,'EPA Export Aggregation'!$D:$D,$A$1)*IF($A13="CH4",About!$D$58,IF($A13="N2O",About!$D$59,1))</f>
        <v>0</v>
      </c>
      <c r="I13">
        <f>SUMIFS('EPA Export Aggregation'!L:L,'EPA Export Aggregation'!$A:$A,$B13,'EPA Export Aggregation'!$D:$D,$A$1)*IF($A13="CH4",About!$D$58,IF($A13="N2O",About!$D$59,1))</f>
        <v>0</v>
      </c>
      <c r="J13">
        <f>SUMIFS('EPA Export Aggregation'!M:M,'EPA Export Aggregation'!$A:$A,$B13,'EPA Export Aggregation'!$D:$D,$A$1)*IF($A13="CH4",About!$D$58,IF($A13="N2O",About!$D$59,1))</f>
        <v>0</v>
      </c>
      <c r="K13">
        <f>SUMIFS('EPA Export Aggregation'!N:N,'EPA Export Aggregation'!$A:$A,$B13,'EPA Export Aggregation'!$D:$D,$A$1)*IF($A13="CH4",About!$D$58,IF($A13="N2O",About!$D$59,1))</f>
        <v>0</v>
      </c>
      <c r="L13">
        <f>SUMIFS('EPA Export Aggregation'!O:O,'EPA Export Aggregation'!$A:$A,$B13,'EPA Export Aggregation'!$D:$D,$A$1)*IF($A13="CH4",About!$D$58,IF($A13="N2O",About!$D$59,1))</f>
        <v>0</v>
      </c>
      <c r="M13">
        <f>SUMIFS('EPA Export Aggregation'!P:P,'EPA Export Aggregation'!$A:$A,$B13,'EPA Export Aggregation'!$D:$D,$A$1)*IF($A13="CH4",About!$D$58,IF($A13="N2O",About!$D$59,1))</f>
        <v>0</v>
      </c>
      <c r="N13">
        <f>SUMIFS('EPA Export Aggregation'!Q:Q,'EPA Export Aggregation'!$A:$A,$B13,'EPA Export Aggregation'!$D:$D,$A$1)*IF($A13="CH4",About!$D$58,IF($A13="N2O",About!$D$59,1))</f>
        <v>0</v>
      </c>
      <c r="O13">
        <f>SUMIFS('EPA Export Aggregation'!R:R,'EPA Export Aggregation'!$A:$A,$B13,'EPA Export Aggregation'!$D:$D,$A$1)*IF($A13="CH4",About!$D$58,IF($A13="N2O",About!$D$59,1))</f>
        <v>0</v>
      </c>
      <c r="P13">
        <f>SUMIFS('EPA Export Aggregation'!S:S,'EPA Export Aggregation'!$A:$A,$B13,'EPA Export Aggregation'!$D:$D,$A$1)*IF($A13="CH4",About!$D$58,IF($A13="N2O",About!$D$59,1))</f>
        <v>0</v>
      </c>
      <c r="Q13">
        <f>SUMIFS('EPA Export Aggregation'!T:T,'EPA Export Aggregation'!$A:$A,$B13,'EPA Export Aggregation'!$D:$D,$A$1)*IF($A13="CH4",About!$D$58,IF($A13="N2O",About!$D$59,1))</f>
        <v>0</v>
      </c>
      <c r="R13">
        <f>SUMIFS('EPA Export Aggregation'!U:U,'EPA Export Aggregation'!$A:$A,$B13,'EPA Export Aggregation'!$D:$D,$A$1)*IF($A13="CH4",About!$D$58,IF($A13="N2O",About!$D$59,1))</f>
        <v>0</v>
      </c>
      <c r="S13">
        <f>SUMIFS('EPA Export Aggregation'!V:V,'EPA Export Aggregation'!$A:$A,$B13,'EPA Export Aggregation'!$D:$D,$A$1)*IF($A13="CH4",About!$D$58,IF($A13="N2O",About!$D$59,1))</f>
        <v>0</v>
      </c>
      <c r="T13">
        <f>SUMIFS('EPA Export Aggregation'!W:W,'EPA Export Aggregation'!$A:$A,$B13,'EPA Export Aggregation'!$D:$D,$A$1)*IF($A13="CH4",About!$D$58,IF($A13="N2O",About!$D$59,1))</f>
        <v>0</v>
      </c>
      <c r="U13">
        <f>SUMIFS('EPA Export Aggregation'!X:X,'EPA Export Aggregation'!$A:$A,$B13,'EPA Export Aggregation'!$D:$D,$A$1)*IF($A13="CH4",About!$D$58,IF($A13="N2O",About!$D$59,1))</f>
        <v>0</v>
      </c>
      <c r="V13">
        <f>SUMIFS('EPA Export Aggregation'!Y:Y,'EPA Export Aggregation'!$A:$A,$B13,'EPA Export Aggregation'!$D:$D,$A$1)*IF($A13="CH4",About!$D$58,IF($A13="N2O",About!$D$59,1))</f>
        <v>0</v>
      </c>
      <c r="W13">
        <f>SUMIFS('EPA Export Aggregation'!Z:Z,'EPA Export Aggregation'!$A:$A,$B13,'EPA Export Aggregation'!$D:$D,$A$1)*IF($A13="CH4",About!$D$58,IF($A13="N2O",About!$D$59,1))</f>
        <v>0</v>
      </c>
      <c r="X13">
        <f>SUMIFS('EPA Export Aggregation'!AA:AA,'EPA Export Aggregation'!$A:$A,$B13,'EPA Export Aggregation'!$D:$D,$A$1)*IF($A13="CH4",About!$D$58,IF($A13="N2O",About!$D$59,1))</f>
        <v>0</v>
      </c>
      <c r="Y13">
        <f>SUMIFS('EPA Export Aggregation'!AB:AB,'EPA Export Aggregation'!$A:$A,$B13,'EPA Export Aggregation'!$D:$D,$A$1)*IF($A13="CH4",About!$D$58,IF($A13="N2O",About!$D$59,1))</f>
        <v>0</v>
      </c>
      <c r="Z13">
        <f>SUMIFS('EPA Export Aggregation'!AC:AC,'EPA Export Aggregation'!$A:$A,$B13,'EPA Export Aggregation'!$D:$D,$A$1)*IF($A13="CH4",About!$D$58,IF($A13="N2O",About!$D$59,1))</f>
        <v>0</v>
      </c>
      <c r="AA13">
        <f>SUMIFS('EPA Export Aggregation'!AD:AD,'EPA Export Aggregation'!$A:$A,$B13,'EPA Export Aggregation'!$D:$D,$A$1)*IF($A13="CH4",About!$D$58,IF($A13="N2O",About!$D$59,1))</f>
        <v>0</v>
      </c>
      <c r="AB13">
        <f>SUMIFS('EPA Export Aggregation'!AE:AE,'EPA Export Aggregation'!$A:$A,$B13,'EPA Export Aggregation'!$D:$D,$A$1)*IF($A13="CH4",About!$D$58,IF($A13="N2O",About!$D$59,1))</f>
        <v>0</v>
      </c>
      <c r="AC13">
        <f>SUMIFS('EPA Export Aggregation'!AF:AF,'EPA Export Aggregation'!$A:$A,$B13,'EPA Export Aggregation'!$D:$D,$A$1)*IF($A13="CH4",About!$D$58,IF($A13="N2O",About!$D$59,1))</f>
        <v>0</v>
      </c>
      <c r="AD13">
        <f>SUMIFS('EPA Export Aggregation'!AG:AG,'EPA Export Aggregation'!$A:$A,$B13,'EPA Export Aggregation'!$D:$D,$A$1)*IF($A13="CH4",About!$D$58,IF($A13="N2O",About!$D$59,1))</f>
        <v>0</v>
      </c>
      <c r="AE13">
        <f>SUMIFS('EPA Export Aggregation'!AH:AH,'EPA Export Aggregation'!$A:$A,$B13,'EPA Export Aggregation'!$D:$D,$A$1)*IF($A13="CH4",About!$D$58,IF($A13="N2O",About!$D$59,1))</f>
        <v>0</v>
      </c>
      <c r="AF13">
        <f>SUMIFS('EPA Export Aggregation'!AI:AI,'EPA Export Aggregation'!$A:$A,$B13,'EPA Export Aggregation'!$D:$D,$A$1)*IF($A13="CH4",About!$D$58,IF($A13="N2O",About!$D$59,1))</f>
        <v>0</v>
      </c>
      <c r="AG13">
        <f>SUMIFS('EPA Export Aggregation'!AJ:AJ,'EPA Export Aggregation'!$A:$A,$B13,'EPA Export Aggregation'!$D:$D,$A$1)*IF($A13="CH4",About!$D$58,IF($A13="N2O",About!$D$59,1))</f>
        <v>0</v>
      </c>
      <c r="AH13">
        <f>SUMIFS('EPA Export Aggregation'!AK:AK,'EPA Export Aggregation'!$A:$A,$B13,'EPA Export Aggregation'!$D:$D,$A$1)*IF($A13="CH4",About!$D$58,IF($A13="N2O",About!$D$59,1))</f>
        <v>0</v>
      </c>
    </row>
    <row r="14" spans="1:34" x14ac:dyDescent="0.75">
      <c r="A14" s="227" t="s">
        <v>479</v>
      </c>
      <c r="B14" s="199"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75">
      <c r="A16" s="227" t="s">
        <v>479</v>
      </c>
      <c r="B16" s="199" t="s">
        <v>2300</v>
      </c>
      <c r="C16">
        <f>SUMIFS('EPA Export Aggregation'!F:F,'EPA Export Aggregation'!$A:$A,$B16,'EPA Export Aggregation'!$D:$D,$A$1)*IF($A16="CH4",About!$D$58,IF($A16="N2O",About!$D$59,1))</f>
        <v>0</v>
      </c>
      <c r="D16">
        <f>SUMIFS('EPA Export Aggregation'!G:G,'EPA Export Aggregation'!$A:$A,$B16,'EPA Export Aggregation'!$D:$D,$A$1)*IF($A16="CH4",About!$D$58,IF($A16="N2O",About!$D$59,1))</f>
        <v>0</v>
      </c>
      <c r="E16">
        <f>SUMIFS('EPA Export Aggregation'!H:H,'EPA Export Aggregation'!$A:$A,$B16,'EPA Export Aggregation'!$D:$D,$A$1)*IF($A16="CH4",About!$D$58,IF($A16="N2O",About!$D$59,1))</f>
        <v>0</v>
      </c>
      <c r="F16">
        <f>SUMIFS('EPA Export Aggregation'!I:I,'EPA Export Aggregation'!$A:$A,$B16,'EPA Export Aggregation'!$D:$D,$A$1)*IF($A16="CH4",About!$D$58,IF($A16="N2O",About!$D$59,1))</f>
        <v>0</v>
      </c>
      <c r="G16">
        <f>SUMIFS('EPA Export Aggregation'!J:J,'EPA Export Aggregation'!$A:$A,$B16,'EPA Export Aggregation'!$D:$D,$A$1)*IF($A16="CH4",About!$D$58,IF($A16="N2O",About!$D$59,1))</f>
        <v>0</v>
      </c>
      <c r="H16">
        <f>SUMIFS('EPA Export Aggregation'!K:K,'EPA Export Aggregation'!$A:$A,$B16,'EPA Export Aggregation'!$D:$D,$A$1)*IF($A16="CH4",About!$D$58,IF($A16="N2O",About!$D$59,1))</f>
        <v>0</v>
      </c>
      <c r="I16">
        <f>SUMIFS('EPA Export Aggregation'!L:L,'EPA Export Aggregation'!$A:$A,$B16,'EPA Export Aggregation'!$D:$D,$A$1)*IF($A16="CH4",About!$D$58,IF($A16="N2O",About!$D$59,1))</f>
        <v>0</v>
      </c>
      <c r="J16">
        <f>SUMIFS('EPA Export Aggregation'!M:M,'EPA Export Aggregation'!$A:$A,$B16,'EPA Export Aggregation'!$D:$D,$A$1)*IF($A16="CH4",About!$D$58,IF($A16="N2O",About!$D$59,1))</f>
        <v>0</v>
      </c>
      <c r="K16">
        <f>SUMIFS('EPA Export Aggregation'!N:N,'EPA Export Aggregation'!$A:$A,$B16,'EPA Export Aggregation'!$D:$D,$A$1)*IF($A16="CH4",About!$D$58,IF($A16="N2O",About!$D$59,1))</f>
        <v>0</v>
      </c>
      <c r="L16">
        <f>SUMIFS('EPA Export Aggregation'!O:O,'EPA Export Aggregation'!$A:$A,$B16,'EPA Export Aggregation'!$D:$D,$A$1)*IF($A16="CH4",About!$D$58,IF($A16="N2O",About!$D$59,1))</f>
        <v>0</v>
      </c>
      <c r="M16">
        <f>SUMIFS('EPA Export Aggregation'!P:P,'EPA Export Aggregation'!$A:$A,$B16,'EPA Export Aggregation'!$D:$D,$A$1)*IF($A16="CH4",About!$D$58,IF($A16="N2O",About!$D$59,1))</f>
        <v>0</v>
      </c>
      <c r="N16">
        <f>SUMIFS('EPA Export Aggregation'!Q:Q,'EPA Export Aggregation'!$A:$A,$B16,'EPA Export Aggregation'!$D:$D,$A$1)*IF($A16="CH4",About!$D$58,IF($A16="N2O",About!$D$59,1))</f>
        <v>0</v>
      </c>
      <c r="O16">
        <f>SUMIFS('EPA Export Aggregation'!R:R,'EPA Export Aggregation'!$A:$A,$B16,'EPA Export Aggregation'!$D:$D,$A$1)*IF($A16="CH4",About!$D$58,IF($A16="N2O",About!$D$59,1))</f>
        <v>0</v>
      </c>
      <c r="P16">
        <f>SUMIFS('EPA Export Aggregation'!S:S,'EPA Export Aggregation'!$A:$A,$B16,'EPA Export Aggregation'!$D:$D,$A$1)*IF($A16="CH4",About!$D$58,IF($A16="N2O",About!$D$59,1))</f>
        <v>0</v>
      </c>
      <c r="Q16">
        <f>SUMIFS('EPA Export Aggregation'!T:T,'EPA Export Aggregation'!$A:$A,$B16,'EPA Export Aggregation'!$D:$D,$A$1)*IF($A16="CH4",About!$D$58,IF($A16="N2O",About!$D$59,1))</f>
        <v>0</v>
      </c>
      <c r="R16">
        <f>SUMIFS('EPA Export Aggregation'!U:U,'EPA Export Aggregation'!$A:$A,$B16,'EPA Export Aggregation'!$D:$D,$A$1)*IF($A16="CH4",About!$D$58,IF($A16="N2O",About!$D$59,1))</f>
        <v>0</v>
      </c>
      <c r="S16">
        <f>SUMIFS('EPA Export Aggregation'!V:V,'EPA Export Aggregation'!$A:$A,$B16,'EPA Export Aggregation'!$D:$D,$A$1)*IF($A16="CH4",About!$D$58,IF($A16="N2O",About!$D$59,1))</f>
        <v>0</v>
      </c>
      <c r="T16">
        <f>SUMIFS('EPA Export Aggregation'!W:W,'EPA Export Aggregation'!$A:$A,$B16,'EPA Export Aggregation'!$D:$D,$A$1)*IF($A16="CH4",About!$D$58,IF($A16="N2O",About!$D$59,1))</f>
        <v>0</v>
      </c>
      <c r="U16">
        <f>SUMIFS('EPA Export Aggregation'!X:X,'EPA Export Aggregation'!$A:$A,$B16,'EPA Export Aggregation'!$D:$D,$A$1)*IF($A16="CH4",About!$D$58,IF($A16="N2O",About!$D$59,1))</f>
        <v>0</v>
      </c>
      <c r="V16">
        <f>SUMIFS('EPA Export Aggregation'!Y:Y,'EPA Export Aggregation'!$A:$A,$B16,'EPA Export Aggregation'!$D:$D,$A$1)*IF($A16="CH4",About!$D$58,IF($A16="N2O",About!$D$59,1))</f>
        <v>0</v>
      </c>
      <c r="W16">
        <f>SUMIFS('EPA Export Aggregation'!Z:Z,'EPA Export Aggregation'!$A:$A,$B16,'EPA Export Aggregation'!$D:$D,$A$1)*IF($A16="CH4",About!$D$58,IF($A16="N2O",About!$D$59,1))</f>
        <v>0</v>
      </c>
      <c r="X16">
        <f>SUMIFS('EPA Export Aggregation'!AA:AA,'EPA Export Aggregation'!$A:$A,$B16,'EPA Export Aggregation'!$D:$D,$A$1)*IF($A16="CH4",About!$D$58,IF($A16="N2O",About!$D$59,1))</f>
        <v>0</v>
      </c>
      <c r="Y16">
        <f>SUMIFS('EPA Export Aggregation'!AB:AB,'EPA Export Aggregation'!$A:$A,$B16,'EPA Export Aggregation'!$D:$D,$A$1)*IF($A16="CH4",About!$D$58,IF($A16="N2O",About!$D$59,1))</f>
        <v>0</v>
      </c>
      <c r="Z16">
        <f>SUMIFS('EPA Export Aggregation'!AC:AC,'EPA Export Aggregation'!$A:$A,$B16,'EPA Export Aggregation'!$D:$D,$A$1)*IF($A16="CH4",About!$D$58,IF($A16="N2O",About!$D$59,1))</f>
        <v>0</v>
      </c>
      <c r="AA16">
        <f>SUMIFS('EPA Export Aggregation'!AD:AD,'EPA Export Aggregation'!$A:$A,$B16,'EPA Export Aggregation'!$D:$D,$A$1)*IF($A16="CH4",About!$D$58,IF($A16="N2O",About!$D$59,1))</f>
        <v>0</v>
      </c>
      <c r="AB16">
        <f>SUMIFS('EPA Export Aggregation'!AE:AE,'EPA Export Aggregation'!$A:$A,$B16,'EPA Export Aggregation'!$D:$D,$A$1)*IF($A16="CH4",About!$D$58,IF($A16="N2O",About!$D$59,1))</f>
        <v>0</v>
      </c>
      <c r="AC16">
        <f>SUMIFS('EPA Export Aggregation'!AF:AF,'EPA Export Aggregation'!$A:$A,$B16,'EPA Export Aggregation'!$D:$D,$A$1)*IF($A16="CH4",About!$D$58,IF($A16="N2O",About!$D$59,1))</f>
        <v>0</v>
      </c>
      <c r="AD16">
        <f>SUMIFS('EPA Export Aggregation'!AG:AG,'EPA Export Aggregation'!$A:$A,$B16,'EPA Export Aggregation'!$D:$D,$A$1)*IF($A16="CH4",About!$D$58,IF($A16="N2O",About!$D$59,1))</f>
        <v>0</v>
      </c>
      <c r="AE16">
        <f>SUMIFS('EPA Export Aggregation'!AH:AH,'EPA Export Aggregation'!$A:$A,$B16,'EPA Export Aggregation'!$D:$D,$A$1)*IF($A16="CH4",About!$D$58,IF($A16="N2O",About!$D$59,1))</f>
        <v>0</v>
      </c>
      <c r="AF16">
        <f>SUMIFS('EPA Export Aggregation'!AI:AI,'EPA Export Aggregation'!$A:$A,$B16,'EPA Export Aggregation'!$D:$D,$A$1)*IF($A16="CH4",About!$D$58,IF($A16="N2O",About!$D$59,1))</f>
        <v>0</v>
      </c>
      <c r="AG16">
        <f>SUMIFS('EPA Export Aggregation'!AJ:AJ,'EPA Export Aggregation'!$A:$A,$B16,'EPA Export Aggregation'!$D:$D,$A$1)*IF($A16="CH4",About!$D$58,IF($A16="N2O",About!$D$59,1))</f>
        <v>0</v>
      </c>
      <c r="AH16">
        <f>SUMIFS('EPA Export Aggregation'!AK:AK,'EPA Export Aggregation'!$A:$A,$B16,'EPA Export Aggregation'!$D:$D,$A$1)*IF($A16="CH4",About!$D$58,IF($A16="N2O",About!$D$59,1))</f>
        <v>0</v>
      </c>
    </row>
    <row r="17" spans="1:34" x14ac:dyDescent="0.75">
      <c r="A17" s="227" t="s">
        <v>479</v>
      </c>
      <c r="B17" s="199" t="s">
        <v>2294</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75">
      <c r="A19" s="227" t="s">
        <v>479</v>
      </c>
      <c r="B19" s="199" t="s">
        <v>2312</v>
      </c>
      <c r="C19" s="228">
        <f>SUMIFS('EPA Export Aggregation'!F:F,'EPA Export Aggregation'!$A:$A,$B19,'EPA Export Aggregation'!$D:$D,$A$1)*IF($A19="CH4",About!$D$58,IF($A19="N2O",About!$D$59,1))</f>
        <v>0</v>
      </c>
      <c r="D19" s="228">
        <f>SUMIFS('EPA Export Aggregation'!G:G,'EPA Export Aggregation'!$A:$A,$B19,'EPA Export Aggregation'!$D:$D,$A$1)*IF($A19="CH4",About!$D$58,IF($A19="N2O",About!$D$59,1))</f>
        <v>0</v>
      </c>
      <c r="E19" s="228">
        <f>SUMIFS('EPA Export Aggregation'!H:H,'EPA Export Aggregation'!$A:$A,$B19,'EPA Export Aggregation'!$D:$D,$A$1)*IF($A19="CH4",About!$D$58,IF($A19="N2O",About!$D$59,1))</f>
        <v>0</v>
      </c>
      <c r="F19" s="228">
        <f>SUMIFS('EPA Export Aggregation'!I:I,'EPA Export Aggregation'!$A:$A,$B19,'EPA Export Aggregation'!$D:$D,$A$1)*IF($A19="CH4",About!$D$58,IF($A19="N2O",About!$D$59,1))</f>
        <v>0</v>
      </c>
      <c r="G19" s="228">
        <f>SUMIFS('EPA Export Aggregation'!J:J,'EPA Export Aggregation'!$A:$A,$B19,'EPA Export Aggregation'!$D:$D,$A$1)*IF($A19="CH4",About!$D$58,IF($A19="N2O",About!$D$59,1))</f>
        <v>0</v>
      </c>
      <c r="H19" s="228">
        <f>SUMIFS('EPA Export Aggregation'!K:K,'EPA Export Aggregation'!$A:$A,$B19,'EPA Export Aggregation'!$D:$D,$A$1)*IF($A19="CH4",About!$D$58,IF($A19="N2O",About!$D$59,1))</f>
        <v>0</v>
      </c>
      <c r="I19" s="228">
        <f>SUMIFS('EPA Export Aggregation'!L:L,'EPA Export Aggregation'!$A:$A,$B19,'EPA Export Aggregation'!$D:$D,$A$1)*IF($A19="CH4",About!$D$58,IF($A19="N2O",About!$D$59,1))</f>
        <v>0</v>
      </c>
      <c r="J19" s="228">
        <f>SUMIFS('EPA Export Aggregation'!M:M,'EPA Export Aggregation'!$A:$A,$B19,'EPA Export Aggregation'!$D:$D,$A$1)*IF($A19="CH4",About!$D$58,IF($A19="N2O",About!$D$59,1))</f>
        <v>0</v>
      </c>
      <c r="K19" s="228">
        <f>SUMIFS('EPA Export Aggregation'!N:N,'EPA Export Aggregation'!$A:$A,$B19,'EPA Export Aggregation'!$D:$D,$A$1)*IF($A19="CH4",About!$D$58,IF($A19="N2O",About!$D$59,1))</f>
        <v>0</v>
      </c>
      <c r="L19" s="228">
        <f>SUMIFS('EPA Export Aggregation'!O:O,'EPA Export Aggregation'!$A:$A,$B19,'EPA Export Aggregation'!$D:$D,$A$1)*IF($A19="CH4",About!$D$58,IF($A19="N2O",About!$D$59,1))</f>
        <v>0</v>
      </c>
      <c r="M19" s="228">
        <f>SUMIFS('EPA Export Aggregation'!P:P,'EPA Export Aggregation'!$A:$A,$B19,'EPA Export Aggregation'!$D:$D,$A$1)*IF($A19="CH4",About!$D$58,IF($A19="N2O",About!$D$59,1))</f>
        <v>0</v>
      </c>
      <c r="N19" s="228">
        <f>SUMIFS('EPA Export Aggregation'!Q:Q,'EPA Export Aggregation'!$A:$A,$B19,'EPA Export Aggregation'!$D:$D,$A$1)*IF($A19="CH4",About!$D$58,IF($A19="N2O",About!$D$59,1))</f>
        <v>0</v>
      </c>
      <c r="O19" s="228">
        <f>SUMIFS('EPA Export Aggregation'!R:R,'EPA Export Aggregation'!$A:$A,$B19,'EPA Export Aggregation'!$D:$D,$A$1)*IF($A19="CH4",About!$D$58,IF($A19="N2O",About!$D$59,1))</f>
        <v>0</v>
      </c>
      <c r="P19" s="228">
        <f>SUMIFS('EPA Export Aggregation'!S:S,'EPA Export Aggregation'!$A:$A,$B19,'EPA Export Aggregation'!$D:$D,$A$1)*IF($A19="CH4",About!$D$58,IF($A19="N2O",About!$D$59,1))</f>
        <v>0</v>
      </c>
      <c r="Q19" s="228">
        <f>SUMIFS('EPA Export Aggregation'!T:T,'EPA Export Aggregation'!$A:$A,$B19,'EPA Export Aggregation'!$D:$D,$A$1)*IF($A19="CH4",About!$D$58,IF($A19="N2O",About!$D$59,1))</f>
        <v>0</v>
      </c>
      <c r="R19" s="228">
        <f>SUMIFS('EPA Export Aggregation'!U:U,'EPA Export Aggregation'!$A:$A,$B19,'EPA Export Aggregation'!$D:$D,$A$1)*IF($A19="CH4",About!$D$58,IF($A19="N2O",About!$D$59,1))</f>
        <v>0</v>
      </c>
      <c r="S19" s="228">
        <f>SUMIFS('EPA Export Aggregation'!V:V,'EPA Export Aggregation'!$A:$A,$B19,'EPA Export Aggregation'!$D:$D,$A$1)*IF($A19="CH4",About!$D$58,IF($A19="N2O",About!$D$59,1))</f>
        <v>0</v>
      </c>
      <c r="T19" s="228">
        <f>SUMIFS('EPA Export Aggregation'!W:W,'EPA Export Aggregation'!$A:$A,$B19,'EPA Export Aggregation'!$D:$D,$A$1)*IF($A19="CH4",About!$D$58,IF($A19="N2O",About!$D$59,1))</f>
        <v>0</v>
      </c>
      <c r="U19" s="228">
        <f>SUMIFS('EPA Export Aggregation'!X:X,'EPA Export Aggregation'!$A:$A,$B19,'EPA Export Aggregation'!$D:$D,$A$1)*IF($A19="CH4",About!$D$58,IF($A19="N2O",About!$D$59,1))</f>
        <v>0</v>
      </c>
      <c r="V19" s="228">
        <f>SUMIFS('EPA Export Aggregation'!Y:Y,'EPA Export Aggregation'!$A:$A,$B19,'EPA Export Aggregation'!$D:$D,$A$1)*IF($A19="CH4",About!$D$58,IF($A19="N2O",About!$D$59,1))</f>
        <v>0</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75">
      <c r="A20" s="227" t="s">
        <v>479</v>
      </c>
      <c r="B20" s="199" t="s">
        <v>2279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227" t="s">
        <v>479</v>
      </c>
      <c r="B22" s="199"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227" t="s">
        <v>479</v>
      </c>
      <c r="B23" s="199" t="s">
        <v>2302</v>
      </c>
      <c r="C23">
        <f>SUMIFS('EPA Export Aggregation'!F:F,'EPA Export Aggregation'!$A:$A,$B23,'EPA Export Aggregation'!$D:$D,$A$1)*IF($A23="CH4",About!$D$58,IF($A23="N2O",About!$D$59,1))</f>
        <v>0</v>
      </c>
      <c r="D23">
        <f>SUMIFS('EPA Export Aggregation'!G:G,'EPA Export Aggregation'!$A:$A,$B23,'EPA Export Aggregation'!$D:$D,$A$1)*IF($A23="CH4",About!$D$58,IF($A23="N2O",About!$D$59,1))</f>
        <v>0</v>
      </c>
      <c r="E23">
        <f>SUMIFS('EPA Export Aggregation'!H:H,'EPA Export Aggregation'!$A:$A,$B23,'EPA Export Aggregation'!$D:$D,$A$1)*IF($A23="CH4",About!$D$58,IF($A23="N2O",About!$D$59,1))</f>
        <v>0</v>
      </c>
      <c r="F23">
        <f>SUMIFS('EPA Export Aggregation'!I:I,'EPA Export Aggregation'!$A:$A,$B23,'EPA Export Aggregation'!$D:$D,$A$1)*IF($A23="CH4",About!$D$58,IF($A23="N2O",About!$D$59,1))</f>
        <v>0</v>
      </c>
      <c r="G23">
        <f>SUMIFS('EPA Export Aggregation'!J:J,'EPA Export Aggregation'!$A:$A,$B23,'EPA Export Aggregation'!$D:$D,$A$1)*IF($A23="CH4",About!$D$58,IF($A23="N2O",About!$D$59,1))</f>
        <v>0</v>
      </c>
      <c r="H23">
        <f>SUMIFS('EPA Export Aggregation'!K:K,'EPA Export Aggregation'!$A:$A,$B23,'EPA Export Aggregation'!$D:$D,$A$1)*IF($A23="CH4",About!$D$58,IF($A23="N2O",About!$D$59,1))</f>
        <v>0</v>
      </c>
      <c r="I23">
        <f>SUMIFS('EPA Export Aggregation'!L:L,'EPA Export Aggregation'!$A:$A,$B23,'EPA Export Aggregation'!$D:$D,$A$1)*IF($A23="CH4",About!$D$58,IF($A23="N2O",About!$D$59,1))</f>
        <v>0</v>
      </c>
      <c r="J23">
        <f>SUMIFS('EPA Export Aggregation'!M:M,'EPA Export Aggregation'!$A:$A,$B23,'EPA Export Aggregation'!$D:$D,$A$1)*IF($A23="CH4",About!$D$58,IF($A23="N2O",About!$D$59,1))</f>
        <v>0</v>
      </c>
      <c r="K23">
        <f>SUMIFS('EPA Export Aggregation'!N:N,'EPA Export Aggregation'!$A:$A,$B23,'EPA Export Aggregation'!$D:$D,$A$1)*IF($A23="CH4",About!$D$58,IF($A23="N2O",About!$D$59,1))</f>
        <v>0</v>
      </c>
      <c r="L23">
        <f>SUMIFS('EPA Export Aggregation'!O:O,'EPA Export Aggregation'!$A:$A,$B23,'EPA Export Aggregation'!$D:$D,$A$1)*IF($A23="CH4",About!$D$58,IF($A23="N2O",About!$D$59,1))</f>
        <v>0</v>
      </c>
      <c r="M23">
        <f>SUMIFS('EPA Export Aggregation'!P:P,'EPA Export Aggregation'!$A:$A,$B23,'EPA Export Aggregation'!$D:$D,$A$1)*IF($A23="CH4",About!$D$58,IF($A23="N2O",About!$D$59,1))</f>
        <v>0</v>
      </c>
      <c r="N23">
        <f>SUMIFS('EPA Export Aggregation'!Q:Q,'EPA Export Aggregation'!$A:$A,$B23,'EPA Export Aggregation'!$D:$D,$A$1)*IF($A23="CH4",About!$D$58,IF($A23="N2O",About!$D$59,1))</f>
        <v>0</v>
      </c>
      <c r="O23">
        <f>SUMIFS('EPA Export Aggregation'!R:R,'EPA Export Aggregation'!$A:$A,$B23,'EPA Export Aggregation'!$D:$D,$A$1)*IF($A23="CH4",About!$D$58,IF($A23="N2O",About!$D$59,1))</f>
        <v>0</v>
      </c>
      <c r="P23">
        <f>SUMIFS('EPA Export Aggregation'!S:S,'EPA Export Aggregation'!$A:$A,$B23,'EPA Export Aggregation'!$D:$D,$A$1)*IF($A23="CH4",About!$D$58,IF($A23="N2O",About!$D$59,1))</f>
        <v>0</v>
      </c>
      <c r="Q23">
        <f>SUMIFS('EPA Export Aggregation'!T:T,'EPA Export Aggregation'!$A:$A,$B23,'EPA Export Aggregation'!$D:$D,$A$1)*IF($A23="CH4",About!$D$58,IF($A23="N2O",About!$D$59,1))</f>
        <v>0</v>
      </c>
      <c r="R23">
        <f>SUMIFS('EPA Export Aggregation'!U:U,'EPA Export Aggregation'!$A:$A,$B23,'EPA Export Aggregation'!$D:$D,$A$1)*IF($A23="CH4",About!$D$58,IF($A23="N2O",About!$D$59,1))</f>
        <v>0</v>
      </c>
      <c r="S23">
        <f>SUMIFS('EPA Export Aggregation'!V:V,'EPA Export Aggregation'!$A:$A,$B23,'EPA Export Aggregation'!$D:$D,$A$1)*IF($A23="CH4",About!$D$58,IF($A23="N2O",About!$D$59,1))</f>
        <v>0</v>
      </c>
      <c r="T23">
        <f>SUMIFS('EPA Export Aggregation'!W:W,'EPA Export Aggregation'!$A:$A,$B23,'EPA Export Aggregation'!$D:$D,$A$1)*IF($A23="CH4",About!$D$58,IF($A23="N2O",About!$D$59,1))</f>
        <v>0</v>
      </c>
      <c r="U23">
        <f>SUMIFS('EPA Export Aggregation'!X:X,'EPA Export Aggregation'!$A:$A,$B23,'EPA Export Aggregation'!$D:$D,$A$1)*IF($A23="CH4",About!$D$58,IF($A23="N2O",About!$D$59,1))</f>
        <v>0</v>
      </c>
      <c r="V23">
        <f>SUMIFS('EPA Export Aggregation'!Y:Y,'EPA Export Aggregation'!$A:$A,$B23,'EPA Export Aggregation'!$D:$D,$A$1)*IF($A23="CH4",About!$D$58,IF($A23="N2O",About!$D$59,1))</f>
        <v>0</v>
      </c>
      <c r="W23">
        <f>SUMIFS('EPA Export Aggregation'!Z:Z,'EPA Export Aggregation'!$A:$A,$B23,'EPA Export Aggregation'!$D:$D,$A$1)*IF($A23="CH4",About!$D$58,IF($A23="N2O",About!$D$59,1))</f>
        <v>0</v>
      </c>
      <c r="X23">
        <f>SUMIFS('EPA Export Aggregation'!AA:AA,'EPA Export Aggregation'!$A:$A,$B23,'EPA Export Aggregation'!$D:$D,$A$1)*IF($A23="CH4",About!$D$58,IF($A23="N2O",About!$D$59,1))</f>
        <v>0</v>
      </c>
      <c r="Y23">
        <f>SUMIFS('EPA Export Aggregation'!AB:AB,'EPA Export Aggregation'!$A:$A,$B23,'EPA Export Aggregation'!$D:$D,$A$1)*IF($A23="CH4",About!$D$58,IF($A23="N2O",About!$D$59,1))</f>
        <v>0</v>
      </c>
      <c r="Z23">
        <f>SUMIFS('EPA Export Aggregation'!AC:AC,'EPA Export Aggregation'!$A:$A,$B23,'EPA Export Aggregation'!$D:$D,$A$1)*IF($A23="CH4",About!$D$58,IF($A23="N2O",About!$D$59,1))</f>
        <v>0</v>
      </c>
      <c r="AA23">
        <f>SUMIFS('EPA Export Aggregation'!AD:AD,'EPA Export Aggregation'!$A:$A,$B23,'EPA Export Aggregation'!$D:$D,$A$1)*IF($A23="CH4",About!$D$58,IF($A23="N2O",About!$D$59,1))</f>
        <v>0</v>
      </c>
      <c r="AB23">
        <f>SUMIFS('EPA Export Aggregation'!AE:AE,'EPA Export Aggregation'!$A:$A,$B23,'EPA Export Aggregation'!$D:$D,$A$1)*IF($A23="CH4",About!$D$58,IF($A23="N2O",About!$D$59,1))</f>
        <v>0</v>
      </c>
      <c r="AC23">
        <f>SUMIFS('EPA Export Aggregation'!AF:AF,'EPA Export Aggregation'!$A:$A,$B23,'EPA Export Aggregation'!$D:$D,$A$1)*IF($A23="CH4",About!$D$58,IF($A23="N2O",About!$D$59,1))</f>
        <v>0</v>
      </c>
      <c r="AD23">
        <f>SUMIFS('EPA Export Aggregation'!AG:AG,'EPA Export Aggregation'!$A:$A,$B23,'EPA Export Aggregation'!$D:$D,$A$1)*IF($A23="CH4",About!$D$58,IF($A23="N2O",About!$D$59,1))</f>
        <v>0</v>
      </c>
      <c r="AE23">
        <f>SUMIFS('EPA Export Aggregation'!AH:AH,'EPA Export Aggregation'!$A:$A,$B23,'EPA Export Aggregation'!$D:$D,$A$1)*IF($A23="CH4",About!$D$58,IF($A23="N2O",About!$D$59,1))</f>
        <v>0</v>
      </c>
      <c r="AF23">
        <f>SUMIFS('EPA Export Aggregation'!AI:AI,'EPA Export Aggregation'!$A:$A,$B23,'EPA Export Aggregation'!$D:$D,$A$1)*IF($A23="CH4",About!$D$58,IF($A23="N2O",About!$D$59,1))</f>
        <v>0</v>
      </c>
      <c r="AG23">
        <f>SUMIFS('EPA Export Aggregation'!AJ:AJ,'EPA Export Aggregation'!$A:$A,$B23,'EPA Export Aggregation'!$D:$D,$A$1)*IF($A23="CH4",About!$D$58,IF($A23="N2O",About!$D$59,1))</f>
        <v>0</v>
      </c>
      <c r="AH23">
        <f>SUMIFS('EPA Export Aggregation'!AK:AK,'EPA Export Aggregation'!$A:$A,$B23,'EPA Export Aggregation'!$D:$D,$A$1)*IF($A23="CH4",About!$D$58,IF($A23="N2O",About!$D$59,1))</f>
        <v>0</v>
      </c>
    </row>
    <row r="24" spans="1:34" x14ac:dyDescent="0.75">
      <c r="A24" s="227" t="s">
        <v>479</v>
      </c>
      <c r="B24" s="199" t="s">
        <v>2318</v>
      </c>
      <c r="C24" s="228">
        <f>SUMIFS('EPA Export Aggregation'!F:F,'EPA Export Aggregation'!$A:$A,$B24,'EPA Export Aggregation'!$D:$D,$A$1)*IF($A24="CH4",About!$D$58,IF($A24="N2O",About!$D$59,1))</f>
        <v>0</v>
      </c>
      <c r="D24" s="228">
        <f>SUMIFS('EPA Export Aggregation'!G:G,'EPA Export Aggregation'!$A:$A,$B24,'EPA Export Aggregation'!$D:$D,$A$1)*IF($A24="CH4",About!$D$58,IF($A24="N2O",About!$D$59,1))</f>
        <v>0</v>
      </c>
      <c r="E24" s="228">
        <f>SUMIFS('EPA Export Aggregation'!H:H,'EPA Export Aggregation'!$A:$A,$B24,'EPA Export Aggregation'!$D:$D,$A$1)*IF($A24="CH4",About!$D$58,IF($A24="N2O",About!$D$59,1))</f>
        <v>0</v>
      </c>
      <c r="F24" s="228">
        <f>SUMIFS('EPA Export Aggregation'!I:I,'EPA Export Aggregation'!$A:$A,$B24,'EPA Export Aggregation'!$D:$D,$A$1)*IF($A24="CH4",About!$D$58,IF($A24="N2O",About!$D$59,1))</f>
        <v>0</v>
      </c>
      <c r="G24" s="228">
        <f>SUMIFS('EPA Export Aggregation'!J:J,'EPA Export Aggregation'!$A:$A,$B24,'EPA Export Aggregation'!$D:$D,$A$1)*IF($A24="CH4",About!$D$58,IF($A24="N2O",About!$D$59,1))</f>
        <v>0</v>
      </c>
      <c r="H24" s="228">
        <f>SUMIFS('EPA Export Aggregation'!K:K,'EPA Export Aggregation'!$A:$A,$B24,'EPA Export Aggregation'!$D:$D,$A$1)*IF($A24="CH4",About!$D$58,IF($A24="N2O",About!$D$59,1))</f>
        <v>0</v>
      </c>
      <c r="I24" s="228">
        <f>SUMIFS('EPA Export Aggregation'!L:L,'EPA Export Aggregation'!$A:$A,$B24,'EPA Export Aggregation'!$D:$D,$A$1)*IF($A24="CH4",About!$D$58,IF($A24="N2O",About!$D$59,1))</f>
        <v>0</v>
      </c>
      <c r="J24" s="228">
        <f>SUMIFS('EPA Export Aggregation'!M:M,'EPA Export Aggregation'!$A:$A,$B24,'EPA Export Aggregation'!$D:$D,$A$1)*IF($A24="CH4",About!$D$58,IF($A24="N2O",About!$D$59,1))</f>
        <v>0</v>
      </c>
      <c r="K24" s="228">
        <f>SUMIFS('EPA Export Aggregation'!N:N,'EPA Export Aggregation'!$A:$A,$B24,'EPA Export Aggregation'!$D:$D,$A$1)*IF($A24="CH4",About!$D$58,IF($A24="N2O",About!$D$59,1))</f>
        <v>0</v>
      </c>
      <c r="L24" s="228">
        <f>SUMIFS('EPA Export Aggregation'!O:O,'EPA Export Aggregation'!$A:$A,$B24,'EPA Export Aggregation'!$D:$D,$A$1)*IF($A24="CH4",About!$D$58,IF($A24="N2O",About!$D$59,1))</f>
        <v>0</v>
      </c>
      <c r="M24" s="228">
        <f>SUMIFS('EPA Export Aggregation'!P:P,'EPA Export Aggregation'!$A:$A,$B24,'EPA Export Aggregation'!$D:$D,$A$1)*IF($A24="CH4",About!$D$58,IF($A24="N2O",About!$D$59,1))</f>
        <v>0</v>
      </c>
      <c r="N24" s="228">
        <f>SUMIFS('EPA Export Aggregation'!Q:Q,'EPA Export Aggregation'!$A:$A,$B24,'EPA Export Aggregation'!$D:$D,$A$1)*IF($A24="CH4",About!$D$58,IF($A24="N2O",About!$D$59,1))</f>
        <v>0</v>
      </c>
      <c r="O24" s="228">
        <f>SUMIFS('EPA Export Aggregation'!R:R,'EPA Export Aggregation'!$A:$A,$B24,'EPA Export Aggregation'!$D:$D,$A$1)*IF($A24="CH4",About!$D$58,IF($A24="N2O",About!$D$59,1))</f>
        <v>0</v>
      </c>
      <c r="P24" s="228">
        <f>SUMIFS('EPA Export Aggregation'!S:S,'EPA Export Aggregation'!$A:$A,$B24,'EPA Export Aggregation'!$D:$D,$A$1)*IF($A24="CH4",About!$D$58,IF($A24="N2O",About!$D$59,1))</f>
        <v>0</v>
      </c>
      <c r="Q24" s="228">
        <f>SUMIFS('EPA Export Aggregation'!T:T,'EPA Export Aggregation'!$A:$A,$B24,'EPA Export Aggregation'!$D:$D,$A$1)*IF($A24="CH4",About!$D$58,IF($A24="N2O",About!$D$59,1))</f>
        <v>0</v>
      </c>
      <c r="R24" s="228">
        <f>SUMIFS('EPA Export Aggregation'!U:U,'EPA Export Aggregation'!$A:$A,$B24,'EPA Export Aggregation'!$D:$D,$A$1)*IF($A24="CH4",About!$D$58,IF($A24="N2O",About!$D$59,1))</f>
        <v>0</v>
      </c>
      <c r="S24" s="228">
        <f>SUMIFS('EPA Export Aggregation'!V:V,'EPA Export Aggregation'!$A:$A,$B24,'EPA Export Aggregation'!$D:$D,$A$1)*IF($A24="CH4",About!$D$58,IF($A24="N2O",About!$D$59,1))</f>
        <v>0</v>
      </c>
      <c r="T24" s="228">
        <f>SUMIFS('EPA Export Aggregation'!W:W,'EPA Export Aggregation'!$A:$A,$B24,'EPA Export Aggregation'!$D:$D,$A$1)*IF($A24="CH4",About!$D$58,IF($A24="N2O",About!$D$59,1))</f>
        <v>0</v>
      </c>
      <c r="U24" s="228">
        <f>SUMIFS('EPA Export Aggregation'!X:X,'EPA Export Aggregation'!$A:$A,$B24,'EPA Export Aggregation'!$D:$D,$A$1)*IF($A24="CH4",About!$D$58,IF($A24="N2O",About!$D$59,1))</f>
        <v>0</v>
      </c>
      <c r="V24" s="228">
        <f>SUMIFS('EPA Export Aggregation'!Y:Y,'EPA Export Aggregation'!$A:$A,$B24,'EPA Export Aggregation'!$D:$D,$A$1)*IF($A24="CH4",About!$D$58,IF($A24="N2O",About!$D$59,1))</f>
        <v>0</v>
      </c>
      <c r="W24" s="228">
        <f>SUMIFS('EPA Export Aggregation'!Z:Z,'EPA Export Aggregation'!$A:$A,$B24,'EPA Export Aggregation'!$D:$D,$A$1)*IF($A24="CH4",About!$D$58,IF($A24="N2O",About!$D$59,1))</f>
        <v>0</v>
      </c>
      <c r="X24" s="228">
        <f>SUMIFS('EPA Export Aggregation'!AA:AA,'EPA Export Aggregation'!$A:$A,$B24,'EPA Export Aggregation'!$D:$D,$A$1)*IF($A24="CH4",About!$D$58,IF($A24="N2O",About!$D$59,1))</f>
        <v>0</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75">
      <c r="A25" s="227" t="s">
        <v>479</v>
      </c>
      <c r="B25" s="199"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227" t="s">
        <v>479</v>
      </c>
      <c r="B26" s="199" t="s">
        <v>2322</v>
      </c>
      <c r="C26">
        <f>SUMIFS('EPA Export Aggregation'!F:F,'EPA Export Aggregation'!$A:$A,$B26,'EPA Export Aggregation'!$D:$D,$A$1)*IF($A26="CH4",About!$D$58,IF($A26="N2O",About!$D$59,1))</f>
        <v>0</v>
      </c>
      <c r="D26">
        <f>SUMIFS('EPA Export Aggregation'!G:G,'EPA Export Aggregation'!$A:$A,$B26,'EPA Export Aggregation'!$D:$D,$A$1)*IF($A26="CH4",About!$D$58,IF($A26="N2O",About!$D$59,1))</f>
        <v>0</v>
      </c>
      <c r="E26">
        <f>SUMIFS('EPA Export Aggregation'!H:H,'EPA Export Aggregation'!$A:$A,$B26,'EPA Export Aggregation'!$D:$D,$A$1)*IF($A26="CH4",About!$D$58,IF($A26="N2O",About!$D$59,1))</f>
        <v>0</v>
      </c>
      <c r="F26">
        <f>SUMIFS('EPA Export Aggregation'!I:I,'EPA Export Aggregation'!$A:$A,$B26,'EPA Export Aggregation'!$D:$D,$A$1)*IF($A26="CH4",About!$D$58,IF($A26="N2O",About!$D$59,1))</f>
        <v>0</v>
      </c>
      <c r="G26">
        <f>SUMIFS('EPA Export Aggregation'!J:J,'EPA Export Aggregation'!$A:$A,$B26,'EPA Export Aggregation'!$D:$D,$A$1)*IF($A26="CH4",About!$D$58,IF($A26="N2O",About!$D$59,1))</f>
        <v>0</v>
      </c>
      <c r="H26">
        <f>SUMIFS('EPA Export Aggregation'!K:K,'EPA Export Aggregation'!$A:$A,$B26,'EPA Export Aggregation'!$D:$D,$A$1)*IF($A26="CH4",About!$D$58,IF($A26="N2O",About!$D$59,1))</f>
        <v>0</v>
      </c>
      <c r="I26">
        <f>SUMIFS('EPA Export Aggregation'!L:L,'EPA Export Aggregation'!$A:$A,$B26,'EPA Export Aggregation'!$D:$D,$A$1)*IF($A26="CH4",About!$D$58,IF($A26="N2O",About!$D$59,1))</f>
        <v>0</v>
      </c>
      <c r="J26">
        <f>SUMIFS('EPA Export Aggregation'!M:M,'EPA Export Aggregation'!$A:$A,$B26,'EPA Export Aggregation'!$D:$D,$A$1)*IF($A26="CH4",About!$D$58,IF($A26="N2O",About!$D$59,1))</f>
        <v>0</v>
      </c>
      <c r="K26">
        <f>SUMIFS('EPA Export Aggregation'!N:N,'EPA Export Aggregation'!$A:$A,$B26,'EPA Export Aggregation'!$D:$D,$A$1)*IF($A26="CH4",About!$D$58,IF($A26="N2O",About!$D$59,1))</f>
        <v>0</v>
      </c>
      <c r="L26">
        <f>SUMIFS('EPA Export Aggregation'!O:O,'EPA Export Aggregation'!$A:$A,$B26,'EPA Export Aggregation'!$D:$D,$A$1)*IF($A26="CH4",About!$D$58,IF($A26="N2O",About!$D$59,1))</f>
        <v>0</v>
      </c>
      <c r="M26">
        <f>SUMIFS('EPA Export Aggregation'!P:P,'EPA Export Aggregation'!$A:$A,$B26,'EPA Export Aggregation'!$D:$D,$A$1)*IF($A26="CH4",About!$D$58,IF($A26="N2O",About!$D$59,1))</f>
        <v>0</v>
      </c>
      <c r="N26">
        <f>SUMIFS('EPA Export Aggregation'!Q:Q,'EPA Export Aggregation'!$A:$A,$B26,'EPA Export Aggregation'!$D:$D,$A$1)*IF($A26="CH4",About!$D$58,IF($A26="N2O",About!$D$59,1))</f>
        <v>0</v>
      </c>
      <c r="O26">
        <f>SUMIFS('EPA Export Aggregation'!R:R,'EPA Export Aggregation'!$A:$A,$B26,'EPA Export Aggregation'!$D:$D,$A$1)*IF($A26="CH4",About!$D$58,IF($A26="N2O",About!$D$59,1))</f>
        <v>0</v>
      </c>
      <c r="P26">
        <f>SUMIFS('EPA Export Aggregation'!S:S,'EPA Export Aggregation'!$A:$A,$B26,'EPA Export Aggregation'!$D:$D,$A$1)*IF($A26="CH4",About!$D$58,IF($A26="N2O",About!$D$59,1))</f>
        <v>0</v>
      </c>
      <c r="Q26">
        <f>SUMIFS('EPA Export Aggregation'!T:T,'EPA Export Aggregation'!$A:$A,$B26,'EPA Export Aggregation'!$D:$D,$A$1)*IF($A26="CH4",About!$D$58,IF($A26="N2O",About!$D$59,1))</f>
        <v>0</v>
      </c>
      <c r="R26">
        <f>SUMIFS('EPA Export Aggregation'!U:U,'EPA Export Aggregation'!$A:$A,$B26,'EPA Export Aggregation'!$D:$D,$A$1)*IF($A26="CH4",About!$D$58,IF($A26="N2O",About!$D$59,1))</f>
        <v>0</v>
      </c>
      <c r="S26">
        <f>SUMIFS('EPA Export Aggregation'!V:V,'EPA Export Aggregation'!$A:$A,$B26,'EPA Export Aggregation'!$D:$D,$A$1)*IF($A26="CH4",About!$D$58,IF($A26="N2O",About!$D$59,1))</f>
        <v>0</v>
      </c>
      <c r="T26">
        <f>SUMIFS('EPA Export Aggregation'!W:W,'EPA Export Aggregation'!$A:$A,$B26,'EPA Export Aggregation'!$D:$D,$A$1)*IF($A26="CH4",About!$D$58,IF($A26="N2O",About!$D$59,1))</f>
        <v>0</v>
      </c>
      <c r="U26">
        <f>SUMIFS('EPA Export Aggregation'!X:X,'EPA Export Aggregation'!$A:$A,$B26,'EPA Export Aggregation'!$D:$D,$A$1)*IF($A26="CH4",About!$D$58,IF($A26="N2O",About!$D$59,1))</f>
        <v>0</v>
      </c>
      <c r="V26">
        <f>SUMIFS('EPA Export Aggregation'!Y:Y,'EPA Export Aggregation'!$A:$A,$B26,'EPA Export Aggregation'!$D:$D,$A$1)*IF($A26="CH4",About!$D$58,IF($A26="N2O",About!$D$59,1))</f>
        <v>0</v>
      </c>
      <c r="W26">
        <f>SUMIFS('EPA Export Aggregation'!Z:Z,'EPA Export Aggregation'!$A:$A,$B26,'EPA Export Aggregation'!$D:$D,$A$1)*IF($A26="CH4",About!$D$58,IF($A26="N2O",About!$D$59,1))</f>
        <v>0</v>
      </c>
      <c r="X26">
        <f>SUMIFS('EPA Export Aggregation'!AA:AA,'EPA Export Aggregation'!$A:$A,$B26,'EPA Export Aggregation'!$D:$D,$A$1)*IF($A26="CH4",About!$D$58,IF($A26="N2O",About!$D$59,1))</f>
        <v>0</v>
      </c>
      <c r="Y26">
        <f>SUMIFS('EPA Export Aggregation'!AB:AB,'EPA Export Aggregation'!$A:$A,$B26,'EPA Export Aggregation'!$D:$D,$A$1)*IF($A26="CH4",About!$D$58,IF($A26="N2O",About!$D$59,1))</f>
        <v>0</v>
      </c>
      <c r="Z26">
        <f>SUMIFS('EPA Export Aggregation'!AC:AC,'EPA Export Aggregation'!$A:$A,$B26,'EPA Export Aggregation'!$D:$D,$A$1)*IF($A26="CH4",About!$D$58,IF($A26="N2O",About!$D$59,1))</f>
        <v>0</v>
      </c>
      <c r="AA26">
        <f>SUMIFS('EPA Export Aggregation'!AD:AD,'EPA Export Aggregation'!$A:$A,$B26,'EPA Export Aggregation'!$D:$D,$A$1)*IF($A26="CH4",About!$D$58,IF($A26="N2O",About!$D$59,1))</f>
        <v>0</v>
      </c>
      <c r="AB26">
        <f>SUMIFS('EPA Export Aggregation'!AE:AE,'EPA Export Aggregation'!$A:$A,$B26,'EPA Export Aggregation'!$D:$D,$A$1)*IF($A26="CH4",About!$D$58,IF($A26="N2O",About!$D$59,1))</f>
        <v>0</v>
      </c>
      <c r="AC26">
        <f>SUMIFS('EPA Export Aggregation'!AF:AF,'EPA Export Aggregation'!$A:$A,$B26,'EPA Export Aggregation'!$D:$D,$A$1)*IF($A26="CH4",About!$D$58,IF($A26="N2O",About!$D$59,1))</f>
        <v>0</v>
      </c>
      <c r="AD26">
        <f>SUMIFS('EPA Export Aggregation'!AG:AG,'EPA Export Aggregation'!$A:$A,$B26,'EPA Export Aggregation'!$D:$D,$A$1)*IF($A26="CH4",About!$D$58,IF($A26="N2O",About!$D$59,1))</f>
        <v>0</v>
      </c>
      <c r="AE26">
        <f>SUMIFS('EPA Export Aggregation'!AH:AH,'EPA Export Aggregation'!$A:$A,$B26,'EPA Export Aggregation'!$D:$D,$A$1)*IF($A26="CH4",About!$D$58,IF($A26="N2O",About!$D$59,1))</f>
        <v>0</v>
      </c>
      <c r="AF26">
        <f>SUMIFS('EPA Export Aggregation'!AI:AI,'EPA Export Aggregation'!$A:$A,$B26,'EPA Export Aggregation'!$D:$D,$A$1)*IF($A26="CH4",About!$D$58,IF($A26="N2O",About!$D$59,1))</f>
        <v>0</v>
      </c>
      <c r="AG26">
        <f>SUMIFS('EPA Export Aggregation'!AJ:AJ,'EPA Export Aggregation'!$A:$A,$B26,'EPA Export Aggregation'!$D:$D,$A$1)*IF($A26="CH4",About!$D$58,IF($A26="N2O",About!$D$59,1))</f>
        <v>0</v>
      </c>
      <c r="AH26">
        <f>SUMIFS('EPA Export Aggregation'!AK:AK,'EPA Export Aggregation'!$A:$A,$B26,'EPA Export Aggregation'!$D:$D,$A$1)*IF($A26="CH4",About!$D$58,IF($A26="N2O",About!$D$59,1))</f>
        <v>0</v>
      </c>
    </row>
    <row r="27" spans="1:34" x14ac:dyDescent="0.75">
      <c r="A27" s="227" t="s">
        <v>479</v>
      </c>
      <c r="B27" s="199"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227" t="s">
        <v>479</v>
      </c>
      <c r="B29" s="199" t="s">
        <v>2283</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227" t="s">
        <v>479</v>
      </c>
      <c r="B30" s="199" t="s">
        <v>2327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75">
      <c r="A32" s="227" t="s">
        <v>479</v>
      </c>
      <c r="B32" s="199" t="s">
        <v>2324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227" t="s">
        <v>479</v>
      </c>
      <c r="B33" s="199"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2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28">
        <f>SUMIFS('EPA Export Aggregation'!R:R,'EPA Export Aggregation'!$A:$A,$B33,'EPA Export Aggregation'!$D:$D,$A$1)*IF($A33="CH4",About!$D$58,IF($A33="N2O",About!$D$59,1))</f>
        <v>0</v>
      </c>
      <c r="P33" s="228">
        <f>SUMIFS('EPA Export Aggregation'!S:S,'EPA Export Aggregation'!$A:$A,$B33,'EPA Export Aggregation'!$D:$D,$A$1)*IF($A33="CH4",About!$D$58,IF($A33="N2O",About!$D$59,1))</f>
        <v>0</v>
      </c>
      <c r="Q33">
        <f>SUMIFS('EPA Export Aggregation'!T:T,'EPA Export Aggregation'!$A:$A,$B33,'EPA Export Aggregation'!$D:$D,$A$1)*IF($A33="CH4",About!$D$58,IF($A33="N2O",About!$D$59,1))</f>
        <v>0</v>
      </c>
      <c r="R33" s="228">
        <f>SUMIFS('EPA Export Aggregation'!U:U,'EPA Export Aggregation'!$A:$A,$B33,'EPA Export Aggregation'!$D:$D,$A$1)*IF($A33="CH4",About!$D$58,IF($A33="N2O",About!$D$59,1))</f>
        <v>0</v>
      </c>
      <c r="S33" s="228">
        <f>SUMIFS('EPA Export Aggregation'!V:V,'EPA Export Aggregation'!$A:$A,$B33,'EPA Export Aggregation'!$D:$D,$A$1)*IF($A33="CH4",About!$D$58,IF($A33="N2O",About!$D$59,1))</f>
        <v>0</v>
      </c>
      <c r="T33" s="228">
        <f>SUMIFS('EPA Export Aggregation'!W:W,'EPA Export Aggregation'!$A:$A,$B33,'EPA Export Aggregation'!$D:$D,$A$1)*IF($A33="CH4",About!$D$58,IF($A33="N2O",About!$D$59,1))</f>
        <v>0</v>
      </c>
      <c r="U33">
        <f>SUMIFS('EPA Export Aggregation'!X:X,'EPA Export Aggregation'!$A:$A,$B33,'EPA Export Aggregation'!$D:$D,$A$1)*IF($A33="CH4",About!$D$58,IF($A33="N2O",About!$D$59,1))</f>
        <v>0</v>
      </c>
      <c r="V33" s="22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28">
        <f>SUMIFS('EPA Export Aggregation'!AB:AB,'EPA Export Aggregation'!$A:$A,$B33,'EPA Export Aggregation'!$D:$D,$A$1)*IF($A33="CH4",About!$D$58,IF($A33="N2O",About!$D$59,1))</f>
        <v>0</v>
      </c>
      <c r="Z33">
        <f>SUMIFS('EPA Export Aggregation'!AC:AC,'EPA Export Aggregation'!$A:$A,$B33,'EPA Export Aggregation'!$D:$D,$A$1)*IF($A33="CH4",About!$D$58,IF($A33="N2O",About!$D$59,1))</f>
        <v>0</v>
      </c>
      <c r="AA33" s="228">
        <f>SUMIFS('EPA Export Aggregation'!AD:AD,'EPA Export Aggregation'!$A:$A,$B33,'EPA Export Aggregation'!$D:$D,$A$1)*IF($A33="CH4",About!$D$58,IF($A33="N2O",About!$D$59,1))</f>
        <v>0</v>
      </c>
      <c r="AB33" s="228">
        <f>SUMIFS('EPA Export Aggregation'!AE:AE,'EPA Export Aggregation'!$A:$A,$B33,'EPA Export Aggregation'!$D:$D,$A$1)*IF($A33="CH4",About!$D$58,IF($A33="N2O",About!$D$59,1))</f>
        <v>0</v>
      </c>
      <c r="AC33" s="228">
        <f>SUMIFS('EPA Export Aggregation'!AF:AF,'EPA Export Aggregation'!$A:$A,$B33,'EPA Export Aggregation'!$D:$D,$A$1)*IF($A33="CH4",About!$D$58,IF($A33="N2O",About!$D$59,1))</f>
        <v>0</v>
      </c>
      <c r="AD33" s="228">
        <f>SUMIFS('EPA Export Aggregation'!AG:AG,'EPA Export Aggregation'!$A:$A,$B33,'EPA Export Aggregation'!$D:$D,$A$1)*IF($A33="CH4",About!$D$58,IF($A33="N2O",About!$D$59,1))</f>
        <v>0</v>
      </c>
      <c r="AE33" s="228">
        <f>SUMIFS('EPA Export Aggregation'!AH:AH,'EPA Export Aggregation'!$A:$A,$B33,'EPA Export Aggregation'!$D:$D,$A$1)*IF($A33="CH4",About!$D$58,IF($A33="N2O",About!$D$59,1))</f>
        <v>0</v>
      </c>
      <c r="AF33" s="228">
        <f>SUMIFS('EPA Export Aggregation'!AI:AI,'EPA Export Aggregation'!$A:$A,$B33,'EPA Export Aggregation'!$D:$D,$A$1)*IF($A33="CH4",About!$D$58,IF($A33="N2O",About!$D$59,1))</f>
        <v>0</v>
      </c>
      <c r="AG33" s="228">
        <f>SUMIFS('EPA Export Aggregation'!AJ:AJ,'EPA Export Aggregation'!$A:$A,$B33,'EPA Export Aggregation'!$D:$D,$A$1)*IF($A33="CH4",About!$D$58,IF($A33="N2O",About!$D$59,1))</f>
        <v>0</v>
      </c>
      <c r="AH33" s="228">
        <f>SUMIFS('EPA Export Aggregation'!AK:AK,'EPA Export Aggregation'!$A:$A,$B33,'EPA Export Aggregation'!$D:$D,$A$1)*IF($A33="CH4",About!$D$58,IF($A33="N2O",About!$D$59,1))</f>
        <v>0</v>
      </c>
    </row>
    <row r="34" spans="1:34" x14ac:dyDescent="0.75">
      <c r="A34" s="227" t="s">
        <v>479</v>
      </c>
      <c r="B34" s="199" t="s">
        <v>2298</v>
      </c>
      <c r="C34">
        <f>SUMIFS('EPA Export Aggregation'!F:F,'EPA Export Aggregation'!$A:$A,$B34,'EPA Export Aggregation'!$D:$D,$A$1)*IF($A34="CH4",About!$D$58,IF($A34="N2O",About!$D$59,1))</f>
        <v>0</v>
      </c>
      <c r="D34">
        <f>SUMIFS('EPA Export Aggregation'!G:G,'EPA Export Aggregation'!$A:$A,$B34,'EPA Export Aggregation'!$D:$D,$A$1)*IF($A34="CH4",About!$D$58,IF($A34="N2O",About!$D$59,1))</f>
        <v>0</v>
      </c>
      <c r="E34">
        <f>SUMIFS('EPA Export Aggregation'!H:H,'EPA Export Aggregation'!$A:$A,$B34,'EPA Export Aggregation'!$D:$D,$A$1)*IF($A34="CH4",About!$D$58,IF($A34="N2O",About!$D$59,1))</f>
        <v>0</v>
      </c>
      <c r="F34">
        <f>SUMIFS('EPA Export Aggregation'!I:I,'EPA Export Aggregation'!$A:$A,$B34,'EPA Export Aggregation'!$D:$D,$A$1)*IF($A34="CH4",About!$D$58,IF($A34="N2O",About!$D$59,1))</f>
        <v>0</v>
      </c>
      <c r="G34">
        <f>SUMIFS('EPA Export Aggregation'!J:J,'EPA Export Aggregation'!$A:$A,$B34,'EPA Export Aggregation'!$D:$D,$A$1)*IF($A34="CH4",About!$D$58,IF($A34="N2O",About!$D$59,1))</f>
        <v>0</v>
      </c>
      <c r="H34">
        <f>SUMIFS('EPA Export Aggregation'!K:K,'EPA Export Aggregation'!$A:$A,$B34,'EPA Export Aggregation'!$D:$D,$A$1)*IF($A34="CH4",About!$D$58,IF($A34="N2O",About!$D$59,1))</f>
        <v>0</v>
      </c>
      <c r="I34">
        <f>SUMIFS('EPA Export Aggregation'!L:L,'EPA Export Aggregation'!$A:$A,$B34,'EPA Export Aggregation'!$D:$D,$A$1)*IF($A34="CH4",About!$D$58,IF($A34="N2O",About!$D$59,1))</f>
        <v>0</v>
      </c>
      <c r="J34">
        <f>SUMIFS('EPA Export Aggregation'!M:M,'EPA Export Aggregation'!$A:$A,$B34,'EPA Export Aggregation'!$D:$D,$A$1)*IF($A34="CH4",About!$D$58,IF($A34="N2O",About!$D$59,1))</f>
        <v>0</v>
      </c>
      <c r="K34">
        <f>SUMIFS('EPA Export Aggregation'!N:N,'EPA Export Aggregation'!$A:$A,$B34,'EPA Export Aggregation'!$D:$D,$A$1)*IF($A34="CH4",About!$D$58,IF($A34="N2O",About!$D$59,1))</f>
        <v>0</v>
      </c>
      <c r="L34">
        <f>SUMIFS('EPA Export Aggregation'!O:O,'EPA Export Aggregation'!$A:$A,$B34,'EPA Export Aggregation'!$D:$D,$A$1)*IF($A34="CH4",About!$D$58,IF($A34="N2O",About!$D$59,1))</f>
        <v>0</v>
      </c>
      <c r="M34">
        <f>SUMIFS('EPA Export Aggregation'!P:P,'EPA Export Aggregation'!$A:$A,$B34,'EPA Export Aggregation'!$D:$D,$A$1)*IF($A34="CH4",About!$D$58,IF($A34="N2O",About!$D$59,1))</f>
        <v>0</v>
      </c>
      <c r="N34">
        <f>SUMIFS('EPA Export Aggregation'!Q:Q,'EPA Export Aggregation'!$A:$A,$B34,'EPA Export Aggregation'!$D:$D,$A$1)*IF($A34="CH4",About!$D$58,IF($A34="N2O",About!$D$59,1))</f>
        <v>0</v>
      </c>
      <c r="O34">
        <f>SUMIFS('EPA Export Aggregation'!R:R,'EPA Export Aggregation'!$A:$A,$B34,'EPA Export Aggregation'!$D:$D,$A$1)*IF($A34="CH4",About!$D$58,IF($A34="N2O",About!$D$59,1))</f>
        <v>0</v>
      </c>
      <c r="P34">
        <f>SUMIFS('EPA Export Aggregation'!S:S,'EPA Export Aggregation'!$A:$A,$B34,'EPA Export Aggregation'!$D:$D,$A$1)*IF($A34="CH4",About!$D$58,IF($A34="N2O",About!$D$59,1))</f>
        <v>0</v>
      </c>
      <c r="Q34">
        <f>SUMIFS('EPA Export Aggregation'!T:T,'EPA Export Aggregation'!$A:$A,$B34,'EPA Export Aggregation'!$D:$D,$A$1)*IF($A34="CH4",About!$D$58,IF($A34="N2O",About!$D$59,1))</f>
        <v>0</v>
      </c>
      <c r="R34">
        <f>SUMIFS('EPA Export Aggregation'!U:U,'EPA Export Aggregation'!$A:$A,$B34,'EPA Export Aggregation'!$D:$D,$A$1)*IF($A34="CH4",About!$D$58,IF($A34="N2O",About!$D$59,1))</f>
        <v>0</v>
      </c>
      <c r="S34">
        <f>SUMIFS('EPA Export Aggregation'!V:V,'EPA Export Aggregation'!$A:$A,$B34,'EPA Export Aggregation'!$D:$D,$A$1)*IF($A34="CH4",About!$D$58,IF($A34="N2O",About!$D$59,1))</f>
        <v>0</v>
      </c>
      <c r="T34">
        <f>SUMIFS('EPA Export Aggregation'!W:W,'EPA Export Aggregation'!$A:$A,$B34,'EPA Export Aggregation'!$D:$D,$A$1)*IF($A34="CH4",About!$D$58,IF($A34="N2O",About!$D$59,1))</f>
        <v>0</v>
      </c>
      <c r="U34">
        <f>SUMIFS('EPA Export Aggregation'!X:X,'EPA Export Aggregation'!$A:$A,$B34,'EPA Export Aggregation'!$D:$D,$A$1)*IF($A34="CH4",About!$D$58,IF($A34="N2O",About!$D$59,1))</f>
        <v>0</v>
      </c>
      <c r="V34">
        <f>SUMIFS('EPA Export Aggregation'!Y:Y,'EPA Export Aggregation'!$A:$A,$B34,'EPA Export Aggregation'!$D:$D,$A$1)*IF($A34="CH4",About!$D$58,IF($A34="N2O",About!$D$59,1))</f>
        <v>0</v>
      </c>
      <c r="W34">
        <f>SUMIFS('EPA Export Aggregation'!Z:Z,'EPA Export Aggregation'!$A:$A,$B34,'EPA Export Aggregation'!$D:$D,$A$1)*IF($A34="CH4",About!$D$58,IF($A34="N2O",About!$D$59,1))</f>
        <v>0</v>
      </c>
      <c r="X34">
        <f>SUMIFS('EPA Export Aggregation'!AA:AA,'EPA Export Aggregation'!$A:$A,$B34,'EPA Export Aggregation'!$D:$D,$A$1)*IF($A34="CH4",About!$D$58,IF($A34="N2O",About!$D$59,1))</f>
        <v>0</v>
      </c>
      <c r="Y34">
        <f>SUMIFS('EPA Export Aggregation'!AB:AB,'EPA Export Aggregation'!$A:$A,$B34,'EPA Export Aggregation'!$D:$D,$A$1)*IF($A34="CH4",About!$D$58,IF($A34="N2O",About!$D$59,1))</f>
        <v>0</v>
      </c>
      <c r="Z34">
        <f>SUMIFS('EPA Export Aggregation'!AC:AC,'EPA Export Aggregation'!$A:$A,$B34,'EPA Export Aggregation'!$D:$D,$A$1)*IF($A34="CH4",About!$D$58,IF($A34="N2O",About!$D$59,1))</f>
        <v>0</v>
      </c>
      <c r="AA34">
        <f>SUMIFS('EPA Export Aggregation'!AD:AD,'EPA Export Aggregation'!$A:$A,$B34,'EPA Export Aggregation'!$D:$D,$A$1)*IF($A34="CH4",About!$D$58,IF($A34="N2O",About!$D$59,1))</f>
        <v>0</v>
      </c>
      <c r="AB34">
        <f>SUMIFS('EPA Export Aggregation'!AE:AE,'EPA Export Aggregation'!$A:$A,$B34,'EPA Export Aggregation'!$D:$D,$A$1)*IF($A34="CH4",About!$D$58,IF($A34="N2O",About!$D$59,1))</f>
        <v>0</v>
      </c>
      <c r="AC34">
        <f>SUMIFS('EPA Export Aggregation'!AF:AF,'EPA Export Aggregation'!$A:$A,$B34,'EPA Export Aggregation'!$D:$D,$A$1)*IF($A34="CH4",About!$D$58,IF($A34="N2O",About!$D$59,1))</f>
        <v>0</v>
      </c>
      <c r="AD34">
        <f>SUMIFS('EPA Export Aggregation'!AG:AG,'EPA Export Aggregation'!$A:$A,$B34,'EPA Export Aggregation'!$D:$D,$A$1)*IF($A34="CH4",About!$D$58,IF($A34="N2O",About!$D$59,1))</f>
        <v>0</v>
      </c>
      <c r="AE34">
        <f>SUMIFS('EPA Export Aggregation'!AH:AH,'EPA Export Aggregation'!$A:$A,$B34,'EPA Export Aggregation'!$D:$D,$A$1)*IF($A34="CH4",About!$D$58,IF($A34="N2O",About!$D$59,1))</f>
        <v>0</v>
      </c>
      <c r="AF34">
        <f>SUMIFS('EPA Export Aggregation'!AI:AI,'EPA Export Aggregation'!$A:$A,$B34,'EPA Export Aggregation'!$D:$D,$A$1)*IF($A34="CH4",About!$D$58,IF($A34="N2O",About!$D$59,1))</f>
        <v>0</v>
      </c>
      <c r="AG34">
        <f>SUMIFS('EPA Export Aggregation'!AJ:AJ,'EPA Export Aggregation'!$A:$A,$B34,'EPA Export Aggregation'!$D:$D,$A$1)*IF($A34="CH4",About!$D$58,IF($A34="N2O",About!$D$59,1))</f>
        <v>0</v>
      </c>
      <c r="AH34">
        <f>SUMIFS('EPA Export Aggregation'!AK:AK,'EPA Export Aggregation'!$A:$A,$B34,'EPA Export Aggregation'!$D:$D,$A$1)*IF($A34="CH4",About!$D$58,IF($A34="N2O",About!$D$59,1))</f>
        <v>0</v>
      </c>
    </row>
    <row r="35" spans="1:34" x14ac:dyDescent="0.7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7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7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7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7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7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7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7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7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7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7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7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75">
      <c r="A74" s="227" t="s">
        <v>2470</v>
      </c>
      <c r="B74" s="199" t="s">
        <v>2414</v>
      </c>
      <c r="C74">
        <f>SUMIFS('EPA Export Aggregation'!F:F,'EPA Export Aggregation'!$A:$A,$B74,'EPA Export Aggregation'!$D:$D,$A$1)*IF($A74="CH4",About!$D$58,IF($A74="N2O",About!$D$59,1))</f>
        <v>0</v>
      </c>
      <c r="D74">
        <f>SUMIFS('EPA Export Aggregation'!G:G,'EPA Export Aggregation'!$A:$A,$B74,'EPA Export Aggregation'!$D:$D,$A$1)*IF($A74="CH4",About!$D$58,IF($A74="N2O",About!$D$59,1))</f>
        <v>0</v>
      </c>
      <c r="E74">
        <f>SUMIFS('EPA Export Aggregation'!H:H,'EPA Export Aggregation'!$A:$A,$B74,'EPA Export Aggregation'!$D:$D,$A$1)*IF($A74="CH4",About!$D$58,IF($A74="N2O",About!$D$59,1))</f>
        <v>0</v>
      </c>
      <c r="F74">
        <f>SUMIFS('EPA Export Aggregation'!I:I,'EPA Export Aggregation'!$A:$A,$B74,'EPA Export Aggregation'!$D:$D,$A$1)*IF($A74="CH4",About!$D$58,IF($A74="N2O",About!$D$59,1))</f>
        <v>0</v>
      </c>
      <c r="G74">
        <f>SUMIFS('EPA Export Aggregation'!J:J,'EPA Export Aggregation'!$A:$A,$B74,'EPA Export Aggregation'!$D:$D,$A$1)*IF($A74="CH4",About!$D$58,IF($A74="N2O",About!$D$59,1))</f>
        <v>0</v>
      </c>
      <c r="H74">
        <f>SUMIFS('EPA Export Aggregation'!K:K,'EPA Export Aggregation'!$A:$A,$B74,'EPA Export Aggregation'!$D:$D,$A$1)*IF($A74="CH4",About!$D$58,IF($A74="N2O",About!$D$59,1))</f>
        <v>0</v>
      </c>
      <c r="I74">
        <f>SUMIFS('EPA Export Aggregation'!L:L,'EPA Export Aggregation'!$A:$A,$B74,'EPA Export Aggregation'!$D:$D,$A$1)*IF($A74="CH4",About!$D$58,IF($A74="N2O",About!$D$59,1))</f>
        <v>0</v>
      </c>
      <c r="J74">
        <f>SUMIFS('EPA Export Aggregation'!M:M,'EPA Export Aggregation'!$A:$A,$B74,'EPA Export Aggregation'!$D:$D,$A$1)*IF($A74="CH4",About!$D$58,IF($A74="N2O",About!$D$59,1))</f>
        <v>0</v>
      </c>
      <c r="K74">
        <f>SUMIFS('EPA Export Aggregation'!N:N,'EPA Export Aggregation'!$A:$A,$B74,'EPA Export Aggregation'!$D:$D,$A$1)*IF($A74="CH4",About!$D$58,IF($A74="N2O",About!$D$59,1))</f>
        <v>0</v>
      </c>
      <c r="L74">
        <f>SUMIFS('EPA Export Aggregation'!O:O,'EPA Export Aggregation'!$A:$A,$B74,'EPA Export Aggregation'!$D:$D,$A$1)*IF($A74="CH4",About!$D$58,IF($A74="N2O",About!$D$59,1))</f>
        <v>0</v>
      </c>
      <c r="M74">
        <f>SUMIFS('EPA Export Aggregation'!P:P,'EPA Export Aggregation'!$A:$A,$B74,'EPA Export Aggregation'!$D:$D,$A$1)*IF($A74="CH4",About!$D$58,IF($A74="N2O",About!$D$59,1))</f>
        <v>0</v>
      </c>
      <c r="N74">
        <f>SUMIFS('EPA Export Aggregation'!Q:Q,'EPA Export Aggregation'!$A:$A,$B74,'EPA Export Aggregation'!$D:$D,$A$1)*IF($A74="CH4",About!$D$58,IF($A74="N2O",About!$D$59,1))</f>
        <v>0</v>
      </c>
      <c r="O74">
        <f>SUMIFS('EPA Export Aggregation'!R:R,'EPA Export Aggregation'!$A:$A,$B74,'EPA Export Aggregation'!$D:$D,$A$1)*IF($A74="CH4",About!$D$58,IF($A74="N2O",About!$D$59,1))</f>
        <v>0</v>
      </c>
      <c r="P74">
        <f>SUMIFS('EPA Export Aggregation'!S:S,'EPA Export Aggregation'!$A:$A,$B74,'EPA Export Aggregation'!$D:$D,$A$1)*IF($A74="CH4",About!$D$58,IF($A74="N2O",About!$D$59,1))</f>
        <v>0</v>
      </c>
      <c r="Q74">
        <f>SUMIFS('EPA Export Aggregation'!T:T,'EPA Export Aggregation'!$A:$A,$B74,'EPA Export Aggregation'!$D:$D,$A$1)*IF($A74="CH4",About!$D$58,IF($A74="N2O",About!$D$59,1))</f>
        <v>0</v>
      </c>
      <c r="R74">
        <f>SUMIFS('EPA Export Aggregation'!U:U,'EPA Export Aggregation'!$A:$A,$B74,'EPA Export Aggregation'!$D:$D,$A$1)*IF($A74="CH4",About!$D$58,IF($A74="N2O",About!$D$59,1))</f>
        <v>0</v>
      </c>
      <c r="S74">
        <f>SUMIFS('EPA Export Aggregation'!V:V,'EPA Export Aggregation'!$A:$A,$B74,'EPA Export Aggregation'!$D:$D,$A$1)*IF($A74="CH4",About!$D$58,IF($A74="N2O",About!$D$59,1))</f>
        <v>0</v>
      </c>
      <c r="T74">
        <f>SUMIFS('EPA Export Aggregation'!W:W,'EPA Export Aggregation'!$A:$A,$B74,'EPA Export Aggregation'!$D:$D,$A$1)*IF($A74="CH4",About!$D$58,IF($A74="N2O",About!$D$59,1))</f>
        <v>0</v>
      </c>
      <c r="U74">
        <f>SUMIFS('EPA Export Aggregation'!X:X,'EPA Export Aggregation'!$A:$A,$B74,'EPA Export Aggregation'!$D:$D,$A$1)*IF($A74="CH4",About!$D$58,IF($A74="N2O",About!$D$59,1))</f>
        <v>0</v>
      </c>
      <c r="V74">
        <f>SUMIFS('EPA Export Aggregation'!Y:Y,'EPA Export Aggregation'!$A:$A,$B74,'EPA Export Aggregation'!$D:$D,$A$1)*IF($A74="CH4",About!$D$58,IF($A74="N2O",About!$D$59,1))</f>
        <v>0</v>
      </c>
      <c r="W74">
        <f>SUMIFS('EPA Export Aggregation'!Z:Z,'EPA Export Aggregation'!$A:$A,$B74,'EPA Export Aggregation'!$D:$D,$A$1)*IF($A74="CH4",About!$D$58,IF($A74="N2O",About!$D$59,1))</f>
        <v>0</v>
      </c>
      <c r="X74">
        <f>SUMIFS('EPA Export Aggregation'!AA:AA,'EPA Export Aggregation'!$A:$A,$B74,'EPA Export Aggregation'!$D:$D,$A$1)*IF($A74="CH4",About!$D$58,IF($A74="N2O",About!$D$59,1))</f>
        <v>0</v>
      </c>
      <c r="Y74">
        <f>SUMIFS('EPA Export Aggregation'!AB:AB,'EPA Export Aggregation'!$A:$A,$B74,'EPA Export Aggregation'!$D:$D,$A$1)*IF($A74="CH4",About!$D$58,IF($A74="N2O",About!$D$59,1))</f>
        <v>0</v>
      </c>
      <c r="Z74">
        <f>SUMIFS('EPA Export Aggregation'!AC:AC,'EPA Export Aggregation'!$A:$A,$B74,'EPA Export Aggregation'!$D:$D,$A$1)*IF($A74="CH4",About!$D$58,IF($A74="N2O",About!$D$59,1))</f>
        <v>0</v>
      </c>
      <c r="AA74">
        <f>SUMIFS('EPA Export Aggregation'!AD:AD,'EPA Export Aggregation'!$A:$A,$B74,'EPA Export Aggregation'!$D:$D,$A$1)*IF($A74="CH4",About!$D$58,IF($A74="N2O",About!$D$59,1))</f>
        <v>0</v>
      </c>
      <c r="AB74">
        <f>SUMIFS('EPA Export Aggregation'!AE:AE,'EPA Export Aggregation'!$A:$A,$B74,'EPA Export Aggregation'!$D:$D,$A$1)*IF($A74="CH4",About!$D$58,IF($A74="N2O",About!$D$59,1))</f>
        <v>0</v>
      </c>
      <c r="AC74">
        <f>SUMIFS('EPA Export Aggregation'!AF:AF,'EPA Export Aggregation'!$A:$A,$B74,'EPA Export Aggregation'!$D:$D,$A$1)*IF($A74="CH4",About!$D$58,IF($A74="N2O",About!$D$59,1))</f>
        <v>0</v>
      </c>
      <c r="AD74">
        <f>SUMIFS('EPA Export Aggregation'!AG:AG,'EPA Export Aggregation'!$A:$A,$B74,'EPA Export Aggregation'!$D:$D,$A$1)*IF($A74="CH4",About!$D$58,IF($A74="N2O",About!$D$59,1))</f>
        <v>0</v>
      </c>
      <c r="AE74">
        <f>SUMIFS('EPA Export Aggregation'!AH:AH,'EPA Export Aggregation'!$A:$A,$B74,'EPA Export Aggregation'!$D:$D,$A$1)*IF($A74="CH4",About!$D$58,IF($A74="N2O",About!$D$59,1))</f>
        <v>0</v>
      </c>
      <c r="AF74">
        <f>SUMIFS('EPA Export Aggregation'!AI:AI,'EPA Export Aggregation'!$A:$A,$B74,'EPA Export Aggregation'!$D:$D,$A$1)*IF($A74="CH4",About!$D$58,IF($A74="N2O",About!$D$59,1))</f>
        <v>0</v>
      </c>
      <c r="AG74">
        <f>SUMIFS('EPA Export Aggregation'!AJ:AJ,'EPA Export Aggregation'!$A:$A,$B74,'EPA Export Aggregation'!$D:$D,$A$1)*IF($A74="CH4",About!$D$58,IF($A74="N2O",About!$D$59,1))</f>
        <v>0</v>
      </c>
      <c r="AH74">
        <f>SUMIFS('EPA Export Aggregation'!AK:AK,'EPA Export Aggregation'!$A:$A,$B74,'EPA Export Aggregation'!$D:$D,$A$1)*IF($A74="CH4",About!$D$58,IF($A74="N2O",About!$D$59,1))</f>
        <v>0</v>
      </c>
    </row>
    <row r="75" spans="1:34" x14ac:dyDescent="0.7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227" t="s">
        <v>2470</v>
      </c>
      <c r="B76" s="199" t="s">
        <v>2435</v>
      </c>
      <c r="C76" s="228">
        <f>SUMIFS('EPA Export Aggregation'!F:F,'EPA Export Aggregation'!$A:$A,$B76,'EPA Export Aggregation'!$D:$D,$A$1)*IF($A76="CH4",About!$D$58,IF($A76="N2O",About!$D$59,1))</f>
        <v>0</v>
      </c>
      <c r="D76" s="228">
        <f>SUMIFS('EPA Export Aggregation'!G:G,'EPA Export Aggregation'!$A:$A,$B76,'EPA Export Aggregation'!$D:$D,$A$1)*IF($A76="CH4",About!$D$58,IF($A76="N2O",About!$D$59,1))</f>
        <v>0</v>
      </c>
      <c r="E76" s="228">
        <f>SUMIFS('EPA Export Aggregation'!H:H,'EPA Export Aggregation'!$A:$A,$B76,'EPA Export Aggregation'!$D:$D,$A$1)*IF($A76="CH4",About!$D$58,IF($A76="N2O",About!$D$59,1))</f>
        <v>0</v>
      </c>
      <c r="F76" s="228">
        <f>SUMIFS('EPA Export Aggregation'!I:I,'EPA Export Aggregation'!$A:$A,$B76,'EPA Export Aggregation'!$D:$D,$A$1)*IF($A76="CH4",About!$D$58,IF($A76="N2O",About!$D$59,1))</f>
        <v>0</v>
      </c>
      <c r="G76" s="228">
        <f>SUMIFS('EPA Export Aggregation'!J:J,'EPA Export Aggregation'!$A:$A,$B76,'EPA Export Aggregation'!$D:$D,$A$1)*IF($A76="CH4",About!$D$58,IF($A76="N2O",About!$D$59,1))</f>
        <v>0</v>
      </c>
      <c r="H76" s="228">
        <f>SUMIFS('EPA Export Aggregation'!K:K,'EPA Export Aggregation'!$A:$A,$B76,'EPA Export Aggregation'!$D:$D,$A$1)*IF($A76="CH4",About!$D$58,IF($A76="N2O",About!$D$59,1))</f>
        <v>0</v>
      </c>
      <c r="I76" s="228">
        <f>SUMIFS('EPA Export Aggregation'!L:L,'EPA Export Aggregation'!$A:$A,$B76,'EPA Export Aggregation'!$D:$D,$A$1)*IF($A76="CH4",About!$D$58,IF($A76="N2O",About!$D$59,1))</f>
        <v>0</v>
      </c>
      <c r="J76" s="228">
        <f>SUMIFS('EPA Export Aggregation'!M:M,'EPA Export Aggregation'!$A:$A,$B76,'EPA Export Aggregation'!$D:$D,$A$1)*IF($A76="CH4",About!$D$58,IF($A76="N2O",About!$D$59,1))</f>
        <v>0</v>
      </c>
      <c r="K76" s="228">
        <f>SUMIFS('EPA Export Aggregation'!N:N,'EPA Export Aggregation'!$A:$A,$B76,'EPA Export Aggregation'!$D:$D,$A$1)*IF($A76="CH4",About!$D$58,IF($A76="N2O",About!$D$59,1))</f>
        <v>0</v>
      </c>
      <c r="L76" s="228">
        <f>SUMIFS('EPA Export Aggregation'!O:O,'EPA Export Aggregation'!$A:$A,$B76,'EPA Export Aggregation'!$D:$D,$A$1)*IF($A76="CH4",About!$D$58,IF($A76="N2O",About!$D$59,1))</f>
        <v>0</v>
      </c>
      <c r="M76" s="228">
        <f>SUMIFS('EPA Export Aggregation'!P:P,'EPA Export Aggregation'!$A:$A,$B76,'EPA Export Aggregation'!$D:$D,$A$1)*IF($A76="CH4",About!$D$58,IF($A76="N2O",About!$D$59,1))</f>
        <v>0</v>
      </c>
      <c r="N76" s="228">
        <f>SUMIFS('EPA Export Aggregation'!Q:Q,'EPA Export Aggregation'!$A:$A,$B76,'EPA Export Aggregation'!$D:$D,$A$1)*IF($A76="CH4",About!$D$58,IF($A76="N2O",About!$D$59,1))</f>
        <v>0</v>
      </c>
      <c r="O76" s="228">
        <f>SUMIFS('EPA Export Aggregation'!R:R,'EPA Export Aggregation'!$A:$A,$B76,'EPA Export Aggregation'!$D:$D,$A$1)*IF($A76="CH4",About!$D$58,IF($A76="N2O",About!$D$59,1))</f>
        <v>0</v>
      </c>
      <c r="P76" s="228">
        <f>SUMIFS('EPA Export Aggregation'!S:S,'EPA Export Aggregation'!$A:$A,$B76,'EPA Export Aggregation'!$D:$D,$A$1)*IF($A76="CH4",About!$D$58,IF($A76="N2O",About!$D$59,1))</f>
        <v>0</v>
      </c>
      <c r="Q76" s="228">
        <f>SUMIFS('EPA Export Aggregation'!T:T,'EPA Export Aggregation'!$A:$A,$B76,'EPA Export Aggregation'!$D:$D,$A$1)*IF($A76="CH4",About!$D$58,IF($A76="N2O",About!$D$59,1))</f>
        <v>0</v>
      </c>
      <c r="R76" s="228">
        <f>SUMIFS('EPA Export Aggregation'!U:U,'EPA Export Aggregation'!$A:$A,$B76,'EPA Export Aggregation'!$D:$D,$A$1)*IF($A76="CH4",About!$D$58,IF($A76="N2O",About!$D$59,1))</f>
        <v>0</v>
      </c>
      <c r="S76" s="228">
        <f>SUMIFS('EPA Export Aggregation'!V:V,'EPA Export Aggregation'!$A:$A,$B76,'EPA Export Aggregation'!$D:$D,$A$1)*IF($A76="CH4",About!$D$58,IF($A76="N2O",About!$D$59,1))</f>
        <v>0</v>
      </c>
      <c r="T76" s="228">
        <f>SUMIFS('EPA Export Aggregation'!W:W,'EPA Export Aggregation'!$A:$A,$B76,'EPA Export Aggregation'!$D:$D,$A$1)*IF($A76="CH4",About!$D$58,IF($A76="N2O",About!$D$59,1))</f>
        <v>0</v>
      </c>
      <c r="U76" s="228">
        <f>SUMIFS('EPA Export Aggregation'!X:X,'EPA Export Aggregation'!$A:$A,$B76,'EPA Export Aggregation'!$D:$D,$A$1)*IF($A76="CH4",About!$D$58,IF($A76="N2O",About!$D$59,1))</f>
        <v>0</v>
      </c>
      <c r="V76" s="228">
        <f>SUMIFS('EPA Export Aggregation'!Y:Y,'EPA Export Aggregation'!$A:$A,$B76,'EPA Export Aggregation'!$D:$D,$A$1)*IF($A76="CH4",About!$D$58,IF($A76="N2O",About!$D$59,1))</f>
        <v>0</v>
      </c>
      <c r="W76" s="228">
        <f>SUMIFS('EPA Export Aggregation'!Z:Z,'EPA Export Aggregation'!$A:$A,$B76,'EPA Export Aggregation'!$D:$D,$A$1)*IF($A76="CH4",About!$D$58,IF($A76="N2O",About!$D$59,1))</f>
        <v>0</v>
      </c>
      <c r="X76" s="228">
        <f>SUMIFS('EPA Export Aggregation'!AA:AA,'EPA Export Aggregation'!$A:$A,$B76,'EPA Export Aggregation'!$D:$D,$A$1)*IF($A76="CH4",About!$D$58,IF($A76="N2O",About!$D$59,1))</f>
        <v>0</v>
      </c>
      <c r="Y76" s="228">
        <f>SUMIFS('EPA Export Aggregation'!AB:AB,'EPA Export Aggregation'!$A:$A,$B76,'EPA Export Aggregation'!$D:$D,$A$1)*IF($A76="CH4",About!$D$58,IF($A76="N2O",About!$D$59,1))</f>
        <v>0</v>
      </c>
      <c r="Z76" s="228">
        <f>SUMIFS('EPA Export Aggregation'!AC:AC,'EPA Export Aggregation'!$A:$A,$B76,'EPA Export Aggregation'!$D:$D,$A$1)*IF($A76="CH4",About!$D$58,IF($A76="N2O",About!$D$59,1))</f>
        <v>0</v>
      </c>
      <c r="AA76" s="228">
        <f>SUMIFS('EPA Export Aggregation'!AD:AD,'EPA Export Aggregation'!$A:$A,$B76,'EPA Export Aggregation'!$D:$D,$A$1)*IF($A76="CH4",About!$D$58,IF($A76="N2O",About!$D$59,1))</f>
        <v>0</v>
      </c>
      <c r="AB76" s="228">
        <f>SUMIFS('EPA Export Aggregation'!AE:AE,'EPA Export Aggregation'!$A:$A,$B76,'EPA Export Aggregation'!$D:$D,$A$1)*IF($A76="CH4",About!$D$58,IF($A76="N2O",About!$D$59,1))</f>
        <v>0</v>
      </c>
      <c r="AC76" s="228">
        <f>SUMIFS('EPA Export Aggregation'!AF:AF,'EPA Export Aggregation'!$A:$A,$B76,'EPA Export Aggregation'!$D:$D,$A$1)*IF($A76="CH4",About!$D$58,IF($A76="N2O",About!$D$59,1))</f>
        <v>0</v>
      </c>
      <c r="AD76" s="228">
        <f>SUMIFS('EPA Export Aggregation'!AG:AG,'EPA Export Aggregation'!$A:$A,$B76,'EPA Export Aggregation'!$D:$D,$A$1)*IF($A76="CH4",About!$D$58,IF($A76="N2O",About!$D$59,1))</f>
        <v>0</v>
      </c>
      <c r="AE76" s="228">
        <f>SUMIFS('EPA Export Aggregation'!AH:AH,'EPA Export Aggregation'!$A:$A,$B76,'EPA Export Aggregation'!$D:$D,$A$1)*IF($A76="CH4",About!$D$58,IF($A76="N2O",About!$D$59,1))</f>
        <v>0</v>
      </c>
      <c r="AF76" s="228">
        <f>SUMIFS('EPA Export Aggregation'!AI:AI,'EPA Export Aggregation'!$A:$A,$B76,'EPA Export Aggregation'!$D:$D,$A$1)*IF($A76="CH4",About!$D$58,IF($A76="N2O",About!$D$59,1))</f>
        <v>0</v>
      </c>
      <c r="AG76" s="228">
        <f>SUMIFS('EPA Export Aggregation'!AJ:AJ,'EPA Export Aggregation'!$A:$A,$B76,'EPA Export Aggregation'!$D:$D,$A$1)*IF($A76="CH4",About!$D$58,IF($A76="N2O",About!$D$59,1))</f>
        <v>0</v>
      </c>
      <c r="AH76" s="228">
        <f>SUMIFS('EPA Export Aggregation'!AK:AK,'EPA Export Aggregation'!$A:$A,$B76,'EPA Export Aggregation'!$D:$D,$A$1)*IF($A76="CH4",About!$D$58,IF($A76="N2O",About!$D$59,1))</f>
        <v>0</v>
      </c>
    </row>
    <row r="77" spans="1:34" x14ac:dyDescent="0.7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7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75">
      <c r="A79" s="227" t="s">
        <v>2470</v>
      </c>
      <c r="B79" s="199" t="s">
        <v>2441</v>
      </c>
      <c r="C79" s="228">
        <f>SUMIFS('EPA Export Aggregation'!F:F,'EPA Export Aggregation'!$A:$A,$B79,'EPA Export Aggregation'!$D:$D,$A$1)*IF($A79="CH4",About!$D$58,IF($A79="N2O",About!$D$59,1))</f>
        <v>0</v>
      </c>
      <c r="D79" s="228">
        <f>SUMIFS('EPA Export Aggregation'!G:G,'EPA Export Aggregation'!$A:$A,$B79,'EPA Export Aggregation'!$D:$D,$A$1)*IF($A79="CH4",About!$D$58,IF($A79="N2O",About!$D$59,1))</f>
        <v>0</v>
      </c>
      <c r="E79" s="228">
        <f>SUMIFS('EPA Export Aggregation'!H:H,'EPA Export Aggregation'!$A:$A,$B79,'EPA Export Aggregation'!$D:$D,$A$1)*IF($A79="CH4",About!$D$58,IF($A79="N2O",About!$D$59,1))</f>
        <v>0</v>
      </c>
      <c r="F79" s="228">
        <f>SUMIFS('EPA Export Aggregation'!I:I,'EPA Export Aggregation'!$A:$A,$B79,'EPA Export Aggregation'!$D:$D,$A$1)*IF($A79="CH4",About!$D$58,IF($A79="N2O",About!$D$59,1))</f>
        <v>0</v>
      </c>
      <c r="G79" s="228">
        <f>SUMIFS('EPA Export Aggregation'!J:J,'EPA Export Aggregation'!$A:$A,$B79,'EPA Export Aggregation'!$D:$D,$A$1)*IF($A79="CH4",About!$D$58,IF($A79="N2O",About!$D$59,1))</f>
        <v>0</v>
      </c>
      <c r="H79" s="228">
        <f>SUMIFS('EPA Export Aggregation'!K:K,'EPA Export Aggregation'!$A:$A,$B79,'EPA Export Aggregation'!$D:$D,$A$1)*IF($A79="CH4",About!$D$58,IF($A79="N2O",About!$D$59,1))</f>
        <v>0</v>
      </c>
      <c r="I79" s="228">
        <f>SUMIFS('EPA Export Aggregation'!L:L,'EPA Export Aggregation'!$A:$A,$B79,'EPA Export Aggregation'!$D:$D,$A$1)*IF($A79="CH4",About!$D$58,IF($A79="N2O",About!$D$59,1))</f>
        <v>0</v>
      </c>
      <c r="J79" s="228">
        <f>SUMIFS('EPA Export Aggregation'!M:M,'EPA Export Aggregation'!$A:$A,$B79,'EPA Export Aggregation'!$D:$D,$A$1)*IF($A79="CH4",About!$D$58,IF($A79="N2O",About!$D$59,1))</f>
        <v>0</v>
      </c>
      <c r="K79" s="228">
        <f>SUMIFS('EPA Export Aggregation'!N:N,'EPA Export Aggregation'!$A:$A,$B79,'EPA Export Aggregation'!$D:$D,$A$1)*IF($A79="CH4",About!$D$58,IF($A79="N2O",About!$D$59,1))</f>
        <v>0</v>
      </c>
      <c r="L79" s="228">
        <f>SUMIFS('EPA Export Aggregation'!O:O,'EPA Export Aggregation'!$A:$A,$B79,'EPA Export Aggregation'!$D:$D,$A$1)*IF($A79="CH4",About!$D$58,IF($A79="N2O",About!$D$59,1))</f>
        <v>0</v>
      </c>
      <c r="M79" s="228">
        <f>SUMIFS('EPA Export Aggregation'!P:P,'EPA Export Aggregation'!$A:$A,$B79,'EPA Export Aggregation'!$D:$D,$A$1)*IF($A79="CH4",About!$D$58,IF($A79="N2O",About!$D$59,1))</f>
        <v>0</v>
      </c>
      <c r="N79" s="228">
        <f>SUMIFS('EPA Export Aggregation'!Q:Q,'EPA Export Aggregation'!$A:$A,$B79,'EPA Export Aggregation'!$D:$D,$A$1)*IF($A79="CH4",About!$D$58,IF($A79="N2O",About!$D$59,1))</f>
        <v>0</v>
      </c>
      <c r="O79" s="228">
        <f>SUMIFS('EPA Export Aggregation'!R:R,'EPA Export Aggregation'!$A:$A,$B79,'EPA Export Aggregation'!$D:$D,$A$1)*IF($A79="CH4",About!$D$58,IF($A79="N2O",About!$D$59,1))</f>
        <v>0</v>
      </c>
      <c r="P79" s="228">
        <f>SUMIFS('EPA Export Aggregation'!S:S,'EPA Export Aggregation'!$A:$A,$B79,'EPA Export Aggregation'!$D:$D,$A$1)*IF($A79="CH4",About!$D$58,IF($A79="N2O",About!$D$59,1))</f>
        <v>0</v>
      </c>
      <c r="Q79" s="228">
        <f>SUMIFS('EPA Export Aggregation'!T:T,'EPA Export Aggregation'!$A:$A,$B79,'EPA Export Aggregation'!$D:$D,$A$1)*IF($A79="CH4",About!$D$58,IF($A79="N2O",About!$D$59,1))</f>
        <v>0</v>
      </c>
      <c r="R79" s="228">
        <f>SUMIFS('EPA Export Aggregation'!U:U,'EPA Export Aggregation'!$A:$A,$B79,'EPA Export Aggregation'!$D:$D,$A$1)*IF($A79="CH4",About!$D$58,IF($A79="N2O",About!$D$59,1))</f>
        <v>0</v>
      </c>
      <c r="S79" s="228">
        <f>SUMIFS('EPA Export Aggregation'!V:V,'EPA Export Aggregation'!$A:$A,$B79,'EPA Export Aggregation'!$D:$D,$A$1)*IF($A79="CH4",About!$D$58,IF($A79="N2O",About!$D$59,1))</f>
        <v>0</v>
      </c>
      <c r="T79" s="228">
        <f>SUMIFS('EPA Export Aggregation'!W:W,'EPA Export Aggregation'!$A:$A,$B79,'EPA Export Aggregation'!$D:$D,$A$1)*IF($A79="CH4",About!$D$58,IF($A79="N2O",About!$D$59,1))</f>
        <v>0</v>
      </c>
      <c r="U79" s="228">
        <f>SUMIFS('EPA Export Aggregation'!X:X,'EPA Export Aggregation'!$A:$A,$B79,'EPA Export Aggregation'!$D:$D,$A$1)*IF($A79="CH4",About!$D$58,IF($A79="N2O",About!$D$59,1))</f>
        <v>0</v>
      </c>
      <c r="V79" s="228">
        <f>SUMIFS('EPA Export Aggregation'!Y:Y,'EPA Export Aggregation'!$A:$A,$B79,'EPA Export Aggregation'!$D:$D,$A$1)*IF($A79="CH4",About!$D$58,IF($A79="N2O",About!$D$59,1))</f>
        <v>0</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75">
      <c r="A80" s="227" t="s">
        <v>2470</v>
      </c>
      <c r="B80" s="199" t="s">
        <v>2439</v>
      </c>
      <c r="C80" s="228">
        <f>SUMIFS('EPA Export Aggregation'!F:F,'EPA Export Aggregation'!$A:$A,$B80,'EPA Export Aggregation'!$D:$D,$A$1)*IF($A80="CH4",About!$D$58,IF($A80="N2O",About!$D$59,1))</f>
        <v>0</v>
      </c>
      <c r="D80" s="228">
        <f>SUMIFS('EPA Export Aggregation'!G:G,'EPA Export Aggregation'!$A:$A,$B80,'EPA Export Aggregation'!$D:$D,$A$1)*IF($A80="CH4",About!$D$58,IF($A80="N2O",About!$D$59,1))</f>
        <v>0</v>
      </c>
      <c r="E80" s="228">
        <f>SUMIFS('EPA Export Aggregation'!H:H,'EPA Export Aggregation'!$A:$A,$B80,'EPA Export Aggregation'!$D:$D,$A$1)*IF($A80="CH4",About!$D$58,IF($A80="N2O",About!$D$59,1))</f>
        <v>0</v>
      </c>
      <c r="F80" s="228">
        <f>SUMIFS('EPA Export Aggregation'!I:I,'EPA Export Aggregation'!$A:$A,$B80,'EPA Export Aggregation'!$D:$D,$A$1)*IF($A80="CH4",About!$D$58,IF($A80="N2O",About!$D$59,1))</f>
        <v>0</v>
      </c>
      <c r="G80" s="228">
        <f>SUMIFS('EPA Export Aggregation'!J:J,'EPA Export Aggregation'!$A:$A,$B80,'EPA Export Aggregation'!$D:$D,$A$1)*IF($A80="CH4",About!$D$58,IF($A80="N2O",About!$D$59,1))</f>
        <v>0</v>
      </c>
      <c r="H80" s="228">
        <f>SUMIFS('EPA Export Aggregation'!K:K,'EPA Export Aggregation'!$A:$A,$B80,'EPA Export Aggregation'!$D:$D,$A$1)*IF($A80="CH4",About!$D$58,IF($A80="N2O",About!$D$59,1))</f>
        <v>0</v>
      </c>
      <c r="I80" s="228">
        <f>SUMIFS('EPA Export Aggregation'!L:L,'EPA Export Aggregation'!$A:$A,$B80,'EPA Export Aggregation'!$D:$D,$A$1)*IF($A80="CH4",About!$D$58,IF($A80="N2O",About!$D$59,1))</f>
        <v>0</v>
      </c>
      <c r="J80" s="228">
        <f>SUMIFS('EPA Export Aggregation'!M:M,'EPA Export Aggregation'!$A:$A,$B80,'EPA Export Aggregation'!$D:$D,$A$1)*IF($A80="CH4",About!$D$58,IF($A80="N2O",About!$D$59,1))</f>
        <v>0</v>
      </c>
      <c r="K80" s="228">
        <f>SUMIFS('EPA Export Aggregation'!N:N,'EPA Export Aggregation'!$A:$A,$B80,'EPA Export Aggregation'!$D:$D,$A$1)*IF($A80="CH4",About!$D$58,IF($A80="N2O",About!$D$59,1))</f>
        <v>0</v>
      </c>
      <c r="L80" s="228">
        <f>SUMIFS('EPA Export Aggregation'!O:O,'EPA Export Aggregation'!$A:$A,$B80,'EPA Export Aggregation'!$D:$D,$A$1)*IF($A80="CH4",About!$D$58,IF($A80="N2O",About!$D$59,1))</f>
        <v>0</v>
      </c>
      <c r="M80" s="228">
        <f>SUMIFS('EPA Export Aggregation'!P:P,'EPA Export Aggregation'!$A:$A,$B80,'EPA Export Aggregation'!$D:$D,$A$1)*IF($A80="CH4",About!$D$58,IF($A80="N2O",About!$D$59,1))</f>
        <v>0</v>
      </c>
      <c r="N80" s="228">
        <f>SUMIFS('EPA Export Aggregation'!Q:Q,'EPA Export Aggregation'!$A:$A,$B80,'EPA Export Aggregation'!$D:$D,$A$1)*IF($A80="CH4",About!$D$58,IF($A80="N2O",About!$D$59,1))</f>
        <v>0</v>
      </c>
      <c r="O80" s="228">
        <f>SUMIFS('EPA Export Aggregation'!R:R,'EPA Export Aggregation'!$A:$A,$B80,'EPA Export Aggregation'!$D:$D,$A$1)*IF($A80="CH4",About!$D$58,IF($A80="N2O",About!$D$59,1))</f>
        <v>0</v>
      </c>
      <c r="P80" s="228">
        <f>SUMIFS('EPA Export Aggregation'!S:S,'EPA Export Aggregation'!$A:$A,$B80,'EPA Export Aggregation'!$D:$D,$A$1)*IF($A80="CH4",About!$D$58,IF($A80="N2O",About!$D$59,1))</f>
        <v>0</v>
      </c>
      <c r="Q80" s="228">
        <f>SUMIFS('EPA Export Aggregation'!T:T,'EPA Export Aggregation'!$A:$A,$B80,'EPA Export Aggregation'!$D:$D,$A$1)*IF($A80="CH4",About!$D$58,IF($A80="N2O",About!$D$59,1))</f>
        <v>0</v>
      </c>
      <c r="R80" s="228">
        <f>SUMIFS('EPA Export Aggregation'!U:U,'EPA Export Aggregation'!$A:$A,$B80,'EPA Export Aggregation'!$D:$D,$A$1)*IF($A80="CH4",About!$D$58,IF($A80="N2O",About!$D$59,1))</f>
        <v>0</v>
      </c>
      <c r="S80" s="228">
        <f>SUMIFS('EPA Export Aggregation'!V:V,'EPA Export Aggregation'!$A:$A,$B80,'EPA Export Aggregation'!$D:$D,$A$1)*IF($A80="CH4",About!$D$58,IF($A80="N2O",About!$D$59,1))</f>
        <v>0</v>
      </c>
      <c r="T80" s="228">
        <f>SUMIFS('EPA Export Aggregation'!W:W,'EPA Export Aggregation'!$A:$A,$B80,'EPA Export Aggregation'!$D:$D,$A$1)*IF($A80="CH4",About!$D$58,IF($A80="N2O",About!$D$59,1))</f>
        <v>0</v>
      </c>
      <c r="U80" s="228">
        <f>SUMIFS('EPA Export Aggregation'!X:X,'EPA Export Aggregation'!$A:$A,$B80,'EPA Export Aggregation'!$D:$D,$A$1)*IF($A80="CH4",About!$D$58,IF($A80="N2O",About!$D$59,1))</f>
        <v>0</v>
      </c>
      <c r="V80" s="228">
        <f>SUMIFS('EPA Export Aggregation'!Y:Y,'EPA Export Aggregation'!$A:$A,$B80,'EPA Export Aggregation'!$D:$D,$A$1)*IF($A80="CH4",About!$D$58,IF($A80="N2O",About!$D$59,1))</f>
        <v>0</v>
      </c>
      <c r="W80" s="228">
        <f>SUMIFS('EPA Export Aggregation'!Z:Z,'EPA Export Aggregation'!$A:$A,$B80,'EPA Export Aggregation'!$D:$D,$A$1)*IF($A80="CH4",About!$D$58,IF($A80="N2O",About!$D$59,1))</f>
        <v>0</v>
      </c>
      <c r="X80" s="228">
        <f>SUMIFS('EPA Export Aggregation'!AA:AA,'EPA Export Aggregation'!$A:$A,$B80,'EPA Export Aggregation'!$D:$D,$A$1)*IF($A80="CH4",About!$D$58,IF($A80="N2O",About!$D$59,1))</f>
        <v>0</v>
      </c>
      <c r="Y80" s="228">
        <f>SUMIFS('EPA Export Aggregation'!AB:AB,'EPA Export Aggregation'!$A:$A,$B80,'EPA Export Aggregation'!$D:$D,$A$1)*IF($A80="CH4",About!$D$58,IF($A80="N2O",About!$D$59,1))</f>
        <v>0</v>
      </c>
      <c r="Z80" s="228">
        <f>SUMIFS('EPA Export Aggregation'!AC:AC,'EPA Export Aggregation'!$A:$A,$B80,'EPA Export Aggregation'!$D:$D,$A$1)*IF($A80="CH4",About!$D$58,IF($A80="N2O",About!$D$59,1))</f>
        <v>0</v>
      </c>
      <c r="AA80" s="228">
        <f>SUMIFS('EPA Export Aggregation'!AD:AD,'EPA Export Aggregation'!$A:$A,$B80,'EPA Export Aggregation'!$D:$D,$A$1)*IF($A80="CH4",About!$D$58,IF($A80="N2O",About!$D$59,1))</f>
        <v>0</v>
      </c>
      <c r="AB80" s="228">
        <f>SUMIFS('EPA Export Aggregation'!AE:AE,'EPA Export Aggregation'!$A:$A,$B80,'EPA Export Aggregation'!$D:$D,$A$1)*IF($A80="CH4",About!$D$58,IF($A80="N2O",About!$D$59,1))</f>
        <v>0</v>
      </c>
      <c r="AC80" s="228">
        <f>SUMIFS('EPA Export Aggregation'!AF:AF,'EPA Export Aggregation'!$A:$A,$B80,'EPA Export Aggregation'!$D:$D,$A$1)*IF($A80="CH4",About!$D$58,IF($A80="N2O",About!$D$59,1))</f>
        <v>0</v>
      </c>
      <c r="AD80" s="228">
        <f>SUMIFS('EPA Export Aggregation'!AG:AG,'EPA Export Aggregation'!$A:$A,$B80,'EPA Export Aggregation'!$D:$D,$A$1)*IF($A80="CH4",About!$D$58,IF($A80="N2O",About!$D$59,1))</f>
        <v>0</v>
      </c>
      <c r="AE80" s="228">
        <f>SUMIFS('EPA Export Aggregation'!AH:AH,'EPA Export Aggregation'!$A:$A,$B80,'EPA Export Aggregation'!$D:$D,$A$1)*IF($A80="CH4",About!$D$58,IF($A80="N2O",About!$D$59,1))</f>
        <v>0</v>
      </c>
      <c r="AF80" s="228">
        <f>SUMIFS('EPA Export Aggregation'!AI:AI,'EPA Export Aggregation'!$A:$A,$B80,'EPA Export Aggregation'!$D:$D,$A$1)*IF($A80="CH4",About!$D$58,IF($A80="N2O",About!$D$59,1))</f>
        <v>0</v>
      </c>
      <c r="AG80" s="228">
        <f>SUMIFS('EPA Export Aggregation'!AJ:AJ,'EPA Export Aggregation'!$A:$A,$B80,'EPA Export Aggregation'!$D:$D,$A$1)*IF($A80="CH4",About!$D$58,IF($A80="N2O",About!$D$59,1))</f>
        <v>0</v>
      </c>
      <c r="AH80" s="228">
        <f>SUMIFS('EPA Export Aggregation'!AK:AK,'EPA Export Aggregation'!$A:$A,$B80,'EPA Export Aggregation'!$D:$D,$A$1)*IF($A80="CH4",About!$D$58,IF($A80="N2O",About!$D$59,1))</f>
        <v>0</v>
      </c>
    </row>
    <row r="81" spans="1:34" x14ac:dyDescent="0.7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7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75">
      <c r="A84" s="227" t="s">
        <v>2470</v>
      </c>
      <c r="B84" s="199" t="s">
        <v>2451</v>
      </c>
      <c r="C84" s="228">
        <f>SUMIFS('EPA Export Aggregation'!F:F,'EPA Export Aggregation'!$A:$A,$B84,'EPA Export Aggregation'!$D:$D,$A$1)*IF($A84="CH4",About!$D$58,IF($A84="N2O",About!$D$59,1))</f>
        <v>0</v>
      </c>
      <c r="D84" s="228">
        <f>SUMIFS('EPA Export Aggregation'!G:G,'EPA Export Aggregation'!$A:$A,$B84,'EPA Export Aggregation'!$D:$D,$A$1)*IF($A84="CH4",About!$D$58,IF($A84="N2O",About!$D$59,1))</f>
        <v>0</v>
      </c>
      <c r="E84" s="228">
        <f>SUMIFS('EPA Export Aggregation'!H:H,'EPA Export Aggregation'!$A:$A,$B84,'EPA Export Aggregation'!$D:$D,$A$1)*IF($A84="CH4",About!$D$58,IF($A84="N2O",About!$D$59,1))</f>
        <v>0</v>
      </c>
      <c r="F84" s="228">
        <f>SUMIFS('EPA Export Aggregation'!I:I,'EPA Export Aggregation'!$A:$A,$B84,'EPA Export Aggregation'!$D:$D,$A$1)*IF($A84="CH4",About!$D$58,IF($A84="N2O",About!$D$59,1))</f>
        <v>0</v>
      </c>
      <c r="G84" s="228">
        <f>SUMIFS('EPA Export Aggregation'!J:J,'EPA Export Aggregation'!$A:$A,$B84,'EPA Export Aggregation'!$D:$D,$A$1)*IF($A84="CH4",About!$D$58,IF($A84="N2O",About!$D$59,1))</f>
        <v>0</v>
      </c>
      <c r="H84" s="228">
        <f>SUMIFS('EPA Export Aggregation'!K:K,'EPA Export Aggregation'!$A:$A,$B84,'EPA Export Aggregation'!$D:$D,$A$1)*IF($A84="CH4",About!$D$58,IF($A84="N2O",About!$D$59,1))</f>
        <v>0</v>
      </c>
      <c r="I84" s="228">
        <f>SUMIFS('EPA Export Aggregation'!L:L,'EPA Export Aggregation'!$A:$A,$B84,'EPA Export Aggregation'!$D:$D,$A$1)*IF($A84="CH4",About!$D$58,IF($A84="N2O",About!$D$59,1))</f>
        <v>0</v>
      </c>
      <c r="J84" s="228">
        <f>SUMIFS('EPA Export Aggregation'!M:M,'EPA Export Aggregation'!$A:$A,$B84,'EPA Export Aggregation'!$D:$D,$A$1)*IF($A84="CH4",About!$D$58,IF($A84="N2O",About!$D$59,1))</f>
        <v>0</v>
      </c>
      <c r="K84" s="228">
        <f>SUMIFS('EPA Export Aggregation'!N:N,'EPA Export Aggregation'!$A:$A,$B84,'EPA Export Aggregation'!$D:$D,$A$1)*IF($A84="CH4",About!$D$58,IF($A84="N2O",About!$D$59,1))</f>
        <v>0</v>
      </c>
      <c r="L84" s="228">
        <f>SUMIFS('EPA Export Aggregation'!O:O,'EPA Export Aggregation'!$A:$A,$B84,'EPA Export Aggregation'!$D:$D,$A$1)*IF($A84="CH4",About!$D$58,IF($A84="N2O",About!$D$59,1))</f>
        <v>0</v>
      </c>
      <c r="M84" s="228">
        <f>SUMIFS('EPA Export Aggregation'!P:P,'EPA Export Aggregation'!$A:$A,$B84,'EPA Export Aggregation'!$D:$D,$A$1)*IF($A84="CH4",About!$D$58,IF($A84="N2O",About!$D$59,1))</f>
        <v>0</v>
      </c>
      <c r="N84" s="228">
        <f>SUMIFS('EPA Export Aggregation'!Q:Q,'EPA Export Aggregation'!$A:$A,$B84,'EPA Export Aggregation'!$D:$D,$A$1)*IF($A84="CH4",About!$D$58,IF($A84="N2O",About!$D$59,1))</f>
        <v>0</v>
      </c>
      <c r="O84" s="228">
        <f>SUMIFS('EPA Export Aggregation'!R:R,'EPA Export Aggregation'!$A:$A,$B84,'EPA Export Aggregation'!$D:$D,$A$1)*IF($A84="CH4",About!$D$58,IF($A84="N2O",About!$D$59,1))</f>
        <v>0</v>
      </c>
      <c r="P84" s="228">
        <f>SUMIFS('EPA Export Aggregation'!S:S,'EPA Export Aggregation'!$A:$A,$B84,'EPA Export Aggregation'!$D:$D,$A$1)*IF($A84="CH4",About!$D$58,IF($A84="N2O",About!$D$59,1))</f>
        <v>0</v>
      </c>
      <c r="Q84" s="228">
        <f>SUMIFS('EPA Export Aggregation'!T:T,'EPA Export Aggregation'!$A:$A,$B84,'EPA Export Aggregation'!$D:$D,$A$1)*IF($A84="CH4",About!$D$58,IF($A84="N2O",About!$D$59,1))</f>
        <v>0</v>
      </c>
      <c r="R84" s="228">
        <f>SUMIFS('EPA Export Aggregation'!U:U,'EPA Export Aggregation'!$A:$A,$B84,'EPA Export Aggregation'!$D:$D,$A$1)*IF($A84="CH4",About!$D$58,IF($A84="N2O",About!$D$59,1))</f>
        <v>0</v>
      </c>
      <c r="S84" s="228">
        <f>SUMIFS('EPA Export Aggregation'!V:V,'EPA Export Aggregation'!$A:$A,$B84,'EPA Export Aggregation'!$D:$D,$A$1)*IF($A84="CH4",About!$D$58,IF($A84="N2O",About!$D$59,1))</f>
        <v>0</v>
      </c>
      <c r="T84" s="228">
        <f>SUMIFS('EPA Export Aggregation'!W:W,'EPA Export Aggregation'!$A:$A,$B84,'EPA Export Aggregation'!$D:$D,$A$1)*IF($A84="CH4",About!$D$58,IF($A84="N2O",About!$D$59,1))</f>
        <v>0</v>
      </c>
      <c r="U84" s="228">
        <f>SUMIFS('EPA Export Aggregation'!X:X,'EPA Export Aggregation'!$A:$A,$B84,'EPA Export Aggregation'!$D:$D,$A$1)*IF($A84="CH4",About!$D$58,IF($A84="N2O",About!$D$59,1))</f>
        <v>0</v>
      </c>
      <c r="V84" s="228">
        <f>SUMIFS('EPA Export Aggregation'!Y:Y,'EPA Export Aggregation'!$A:$A,$B84,'EPA Export Aggregation'!$D:$D,$A$1)*IF($A84="CH4",About!$D$58,IF($A84="N2O",About!$D$59,1))</f>
        <v>0</v>
      </c>
      <c r="W84" s="228">
        <f>SUMIFS('EPA Export Aggregation'!Z:Z,'EPA Export Aggregation'!$A:$A,$B84,'EPA Export Aggregation'!$D:$D,$A$1)*IF($A84="CH4",About!$D$58,IF($A84="N2O",About!$D$59,1))</f>
        <v>0</v>
      </c>
      <c r="X84" s="228">
        <f>SUMIFS('EPA Export Aggregation'!AA:AA,'EPA Export Aggregation'!$A:$A,$B84,'EPA Export Aggregation'!$D:$D,$A$1)*IF($A84="CH4",About!$D$58,IF($A84="N2O",About!$D$59,1))</f>
        <v>0</v>
      </c>
      <c r="Y84" s="228">
        <f>SUMIFS('EPA Export Aggregation'!AB:AB,'EPA Export Aggregation'!$A:$A,$B84,'EPA Export Aggregation'!$D:$D,$A$1)*IF($A84="CH4",About!$D$58,IF($A84="N2O",About!$D$59,1))</f>
        <v>0</v>
      </c>
      <c r="Z84" s="228">
        <f>SUMIFS('EPA Export Aggregation'!AC:AC,'EPA Export Aggregation'!$A:$A,$B84,'EPA Export Aggregation'!$D:$D,$A$1)*IF($A84="CH4",About!$D$58,IF($A84="N2O",About!$D$59,1))</f>
        <v>0</v>
      </c>
      <c r="AA84" s="228">
        <f>SUMIFS('EPA Export Aggregation'!AD:AD,'EPA Export Aggregation'!$A:$A,$B84,'EPA Export Aggregation'!$D:$D,$A$1)*IF($A84="CH4",About!$D$58,IF($A84="N2O",About!$D$59,1))</f>
        <v>0</v>
      </c>
      <c r="AB84" s="228">
        <f>SUMIFS('EPA Export Aggregation'!AE:AE,'EPA Export Aggregation'!$A:$A,$B84,'EPA Export Aggregation'!$D:$D,$A$1)*IF($A84="CH4",About!$D$58,IF($A84="N2O",About!$D$59,1))</f>
        <v>0</v>
      </c>
      <c r="AC84" s="228">
        <f>SUMIFS('EPA Export Aggregation'!AF:AF,'EPA Export Aggregation'!$A:$A,$B84,'EPA Export Aggregation'!$D:$D,$A$1)*IF($A84="CH4",About!$D$58,IF($A84="N2O",About!$D$59,1))</f>
        <v>0</v>
      </c>
      <c r="AD84" s="228">
        <f>SUMIFS('EPA Export Aggregation'!AG:AG,'EPA Export Aggregation'!$A:$A,$B84,'EPA Export Aggregation'!$D:$D,$A$1)*IF($A84="CH4",About!$D$58,IF($A84="N2O",About!$D$59,1))</f>
        <v>0</v>
      </c>
      <c r="AE84" s="228">
        <f>SUMIFS('EPA Export Aggregation'!AH:AH,'EPA Export Aggregation'!$A:$A,$B84,'EPA Export Aggregation'!$D:$D,$A$1)*IF($A84="CH4",About!$D$58,IF($A84="N2O",About!$D$59,1))</f>
        <v>0</v>
      </c>
      <c r="AF84" s="228">
        <f>SUMIFS('EPA Export Aggregation'!AI:AI,'EPA Export Aggregation'!$A:$A,$B84,'EPA Export Aggregation'!$D:$D,$A$1)*IF($A84="CH4",About!$D$58,IF($A84="N2O",About!$D$59,1))</f>
        <v>0</v>
      </c>
      <c r="AG84" s="228">
        <f>SUMIFS('EPA Export Aggregation'!AJ:AJ,'EPA Export Aggregation'!$A:$A,$B84,'EPA Export Aggregation'!$D:$D,$A$1)*IF($A84="CH4",About!$D$58,IF($A84="N2O",About!$D$59,1))</f>
        <v>0</v>
      </c>
      <c r="AH84" s="228">
        <f>SUMIFS('EPA Export Aggregation'!AK:AK,'EPA Export Aggregation'!$A:$A,$B84,'EPA Export Aggregation'!$D:$D,$A$1)*IF($A84="CH4",About!$D$58,IF($A84="N2O",About!$D$59,1))</f>
        <v>0</v>
      </c>
    </row>
    <row r="85" spans="1:34" x14ac:dyDescent="0.7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7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75">
      <c r="A87" s="227" t="s">
        <v>2470</v>
      </c>
      <c r="B87" s="199" t="s">
        <v>2453</v>
      </c>
      <c r="C87" s="228">
        <f>SUMIFS('EPA Export Aggregation'!F:F,'EPA Export Aggregation'!$A:$A,$B87,'EPA Export Aggregation'!$D:$D,$A$1)*IF($A87="CH4",About!$D$58,IF($A87="N2O",About!$D$59,1))</f>
        <v>0</v>
      </c>
      <c r="D87" s="228">
        <f>SUMIFS('EPA Export Aggregation'!$F:$F,'EPA Export Aggregation'!$A:$A,$B87,'EPA Export Aggregation'!$D:$D,$A$1)*IF($A87="CH4",About!$D$58,IF($A87="N2O",About!$D$59,1))</f>
        <v>0</v>
      </c>
      <c r="E87" s="228">
        <f>SUMIFS('EPA Export Aggregation'!$F:$F,'EPA Export Aggregation'!$A:$A,$B87,'EPA Export Aggregation'!$D:$D,$A$1)*IF($A87="CH4",About!$D$58,IF($A87="N2O",About!$D$59,1))</f>
        <v>0</v>
      </c>
      <c r="F87" s="228">
        <f>SUMIFS('EPA Export Aggregation'!$F:$F,'EPA Export Aggregation'!$A:$A,$B87,'EPA Export Aggregation'!$D:$D,$A$1)*IF($A87="CH4",About!$D$58,IF($A87="N2O",About!$D$59,1))</f>
        <v>0</v>
      </c>
      <c r="G87" s="228">
        <f>SUMIFS('EPA Export Aggregation'!$F:$F,'EPA Export Aggregation'!$A:$A,$B87,'EPA Export Aggregation'!$D:$D,$A$1)*IF($A87="CH4",About!$D$58,IF($A87="N2O",About!$D$59,1))</f>
        <v>0</v>
      </c>
      <c r="H87" s="228">
        <f>SUMIFS('EPA Export Aggregation'!$F:$F,'EPA Export Aggregation'!$A:$A,$B87,'EPA Export Aggregation'!$D:$D,$A$1)*IF($A87="CH4",About!$D$58,IF($A87="N2O",About!$D$59,1))</f>
        <v>0</v>
      </c>
      <c r="I87" s="228">
        <f>SUMIFS('EPA Export Aggregation'!$F:$F,'EPA Export Aggregation'!$A:$A,$B87,'EPA Export Aggregation'!$D:$D,$A$1)*IF($A87="CH4",About!$D$58,IF($A87="N2O",About!$D$59,1))</f>
        <v>0</v>
      </c>
      <c r="J87" s="228">
        <f>SUMIFS('EPA Export Aggregation'!$F:$F,'EPA Export Aggregation'!$A:$A,$B87,'EPA Export Aggregation'!$D:$D,$A$1)*IF($A87="CH4",About!$D$58,IF($A87="N2O",About!$D$59,1))</f>
        <v>0</v>
      </c>
      <c r="K87" s="228">
        <f>SUMIFS('EPA Export Aggregation'!$F:$F,'EPA Export Aggregation'!$A:$A,$B87,'EPA Export Aggregation'!$D:$D,$A$1)*IF($A87="CH4",About!$D$58,IF($A87="N2O",About!$D$59,1))</f>
        <v>0</v>
      </c>
      <c r="L87" s="228">
        <f>SUMIFS('EPA Export Aggregation'!$F:$F,'EPA Export Aggregation'!$A:$A,$B87,'EPA Export Aggregation'!$D:$D,$A$1)*IF($A87="CH4",About!$D$58,IF($A87="N2O",About!$D$59,1))</f>
        <v>0</v>
      </c>
      <c r="M87" s="228">
        <f>SUMIFS('EPA Export Aggregation'!$F:$F,'EPA Export Aggregation'!$A:$A,$B87,'EPA Export Aggregation'!$D:$D,$A$1)*IF($A87="CH4",About!$D$58,IF($A87="N2O",About!$D$59,1))</f>
        <v>0</v>
      </c>
      <c r="N87" s="228">
        <f>SUMIFS('EPA Export Aggregation'!$F:$F,'EPA Export Aggregation'!$A:$A,$B87,'EPA Export Aggregation'!$D:$D,$A$1)*IF($A87="CH4",About!$D$58,IF($A87="N2O",About!$D$59,1))</f>
        <v>0</v>
      </c>
      <c r="O87" s="228">
        <f>SUMIFS('EPA Export Aggregation'!$F:$F,'EPA Export Aggregation'!$A:$A,$B87,'EPA Export Aggregation'!$D:$D,$A$1)*IF($A87="CH4",About!$D$58,IF($A87="N2O",About!$D$59,1))</f>
        <v>0</v>
      </c>
      <c r="P87" s="228">
        <f>SUMIFS('EPA Export Aggregation'!$F:$F,'EPA Export Aggregation'!$A:$A,$B87,'EPA Export Aggregation'!$D:$D,$A$1)*IF($A87="CH4",About!$D$58,IF($A87="N2O",About!$D$59,1))</f>
        <v>0</v>
      </c>
      <c r="Q87" s="228">
        <f>SUMIFS('EPA Export Aggregation'!$F:$F,'EPA Export Aggregation'!$A:$A,$B87,'EPA Export Aggregation'!$D:$D,$A$1)*IF($A87="CH4",About!$D$58,IF($A87="N2O",About!$D$59,1))</f>
        <v>0</v>
      </c>
      <c r="R87" s="228">
        <f>SUMIFS('EPA Export Aggregation'!$F:$F,'EPA Export Aggregation'!$A:$A,$B87,'EPA Export Aggregation'!$D:$D,$A$1)*IF($A87="CH4",About!$D$58,IF($A87="N2O",About!$D$59,1))</f>
        <v>0</v>
      </c>
      <c r="S87" s="228">
        <f>SUMIFS('EPA Export Aggregation'!$F:$F,'EPA Export Aggregation'!$A:$A,$B87,'EPA Export Aggregation'!$D:$D,$A$1)*IF($A87="CH4",About!$D$58,IF($A87="N2O",About!$D$59,1))</f>
        <v>0</v>
      </c>
      <c r="T87" s="228">
        <f>SUMIFS('EPA Export Aggregation'!$F:$F,'EPA Export Aggregation'!$A:$A,$B87,'EPA Export Aggregation'!$D:$D,$A$1)*IF($A87="CH4",About!$D$58,IF($A87="N2O",About!$D$59,1))</f>
        <v>0</v>
      </c>
      <c r="U87" s="228">
        <f>SUMIFS('EPA Export Aggregation'!$F:$F,'EPA Export Aggregation'!$A:$A,$B87,'EPA Export Aggregation'!$D:$D,$A$1)*IF($A87="CH4",About!$D$58,IF($A87="N2O",About!$D$59,1))</f>
        <v>0</v>
      </c>
      <c r="V87" s="228">
        <f>SUMIFS('EPA Export Aggregation'!$F:$F,'EPA Export Aggregation'!$A:$A,$B87,'EPA Export Aggregation'!$D:$D,$A$1)*IF($A87="CH4",About!$D$58,IF($A87="N2O",About!$D$59,1))</f>
        <v>0</v>
      </c>
      <c r="W87" s="228">
        <f>SUMIFS('EPA Export Aggregation'!$F:$F,'EPA Export Aggregation'!$A:$A,$B87,'EPA Export Aggregation'!$D:$D,$A$1)*IF($A87="CH4",About!$D$58,IF($A87="N2O",About!$D$59,1))</f>
        <v>0</v>
      </c>
      <c r="X87" s="228">
        <f>SUMIFS('EPA Export Aggregation'!$F:$F,'EPA Export Aggregation'!$A:$A,$B87,'EPA Export Aggregation'!$D:$D,$A$1)*IF($A87="CH4",About!$D$58,IF($A87="N2O",About!$D$59,1))</f>
        <v>0</v>
      </c>
      <c r="Y87" s="228">
        <f>SUMIFS('EPA Export Aggregation'!$F:$F,'EPA Export Aggregation'!$A:$A,$B87,'EPA Export Aggregation'!$D:$D,$A$1)*IF($A87="CH4",About!$D$58,IF($A87="N2O",About!$D$59,1))</f>
        <v>0</v>
      </c>
      <c r="Z87" s="228">
        <f>SUMIFS('EPA Export Aggregation'!$F:$F,'EPA Export Aggregation'!$A:$A,$B87,'EPA Export Aggregation'!$D:$D,$A$1)*IF($A87="CH4",About!$D$58,IF($A87="N2O",About!$D$59,1))</f>
        <v>0</v>
      </c>
      <c r="AA87" s="228">
        <f>SUMIFS('EPA Export Aggregation'!$F:$F,'EPA Export Aggregation'!$A:$A,$B87,'EPA Export Aggregation'!$D:$D,$A$1)*IF($A87="CH4",About!$D$58,IF($A87="N2O",About!$D$59,1))</f>
        <v>0</v>
      </c>
      <c r="AB87" s="228">
        <f>SUMIFS('EPA Export Aggregation'!$F:$F,'EPA Export Aggregation'!$A:$A,$B87,'EPA Export Aggregation'!$D:$D,$A$1)*IF($A87="CH4",About!$D$58,IF($A87="N2O",About!$D$59,1))</f>
        <v>0</v>
      </c>
      <c r="AC87" s="228">
        <f>SUMIFS('EPA Export Aggregation'!$F:$F,'EPA Export Aggregation'!$A:$A,$B87,'EPA Export Aggregation'!$D:$D,$A$1)*IF($A87="CH4",About!$D$58,IF($A87="N2O",About!$D$59,1))</f>
        <v>0</v>
      </c>
      <c r="AD87" s="228">
        <f>SUMIFS('EPA Export Aggregation'!$F:$F,'EPA Export Aggregation'!$A:$A,$B87,'EPA Export Aggregation'!$D:$D,$A$1)*IF($A87="CH4",About!$D$58,IF($A87="N2O",About!$D$59,1))</f>
        <v>0</v>
      </c>
      <c r="AE87" s="228">
        <f>SUMIFS('EPA Export Aggregation'!$F:$F,'EPA Export Aggregation'!$A:$A,$B87,'EPA Export Aggregation'!$D:$D,$A$1)*IF($A87="CH4",About!$D$58,IF($A87="N2O",About!$D$59,1))</f>
        <v>0</v>
      </c>
      <c r="AF87" s="228">
        <f>SUMIFS('EPA Export Aggregation'!$F:$F,'EPA Export Aggregation'!$A:$A,$B87,'EPA Export Aggregation'!$D:$D,$A$1)*IF($A87="CH4",About!$D$58,IF($A87="N2O",About!$D$59,1))</f>
        <v>0</v>
      </c>
      <c r="AG87" s="228">
        <f>SUMIFS('EPA Export Aggregation'!$F:$F,'EPA Export Aggregation'!$A:$A,$B87,'EPA Export Aggregation'!$D:$D,$A$1)*IF($A87="CH4",About!$D$58,IF($A87="N2O",About!$D$59,1))</f>
        <v>0</v>
      </c>
      <c r="AH87" s="228">
        <f>SUMIFS('EPA Export Aggregation'!$F:$F,'EPA Export Aggregation'!$A:$A,$B87,'EPA Export Aggregation'!$D:$D,$A$1)*IF($A87="CH4",About!$D$58,IF($A87="N2O",About!$D$59,1))</f>
        <v>0</v>
      </c>
    </row>
    <row r="88" spans="1:34" x14ac:dyDescent="0.75">
      <c r="B88" s="199"/>
    </row>
    <row r="89" spans="1:34" x14ac:dyDescent="0.75">
      <c r="B89" s="199"/>
    </row>
    <row r="90" spans="1:34" x14ac:dyDescent="0.75">
      <c r="B90" s="199"/>
    </row>
    <row r="91" spans="1:34" x14ac:dyDescent="0.75">
      <c r="B91" s="199"/>
    </row>
    <row r="92" spans="1:34" x14ac:dyDescent="0.7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2024-03-12T22:24:36Z</dcterms:modified>
</cp:coreProperties>
</file>