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trans/avmc/"/>
    </mc:Choice>
  </mc:AlternateContent>
  <xr:revisionPtr revIDLastSave="0" documentId="13_ncr:1_{492ADE19-4834-8A42-B15B-F013E373D0FD}" xr6:coauthVersionLast="46" xr6:coauthVersionMax="46" xr10:uidLastSave="{00000000-0000-0000-0000-000000000000}"/>
  <bookViews>
    <workbookView xWindow="3740" yWindow="460" windowWidth="24440" windowHeight="16060" xr2:uid="{00000000-000D-0000-FFFF-FFFF00000000}"/>
  </bookViews>
  <sheets>
    <sheet name="About" sheetId="1" r:id="rId1"/>
    <sheet name="Cost Data" sheetId="16" r:id="rId2"/>
    <sheet name="AVMC-passenger" sheetId="2" r:id="rId3"/>
    <sheet name="AVMC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E3" i="4"/>
  <c r="F3" i="4"/>
  <c r="G3" i="4"/>
  <c r="D6" i="4"/>
  <c r="E6" i="4"/>
  <c r="F6" i="4"/>
  <c r="G6" i="4"/>
  <c r="C3" i="4"/>
  <c r="C6" i="4"/>
  <c r="G6" i="2"/>
  <c r="F6" i="2"/>
  <c r="C6" i="2"/>
  <c r="D6" i="2"/>
  <c r="E6" i="2"/>
  <c r="C89" i="16"/>
  <c r="B89" i="16"/>
  <c r="B78" i="16"/>
  <c r="B98" i="16" l="1"/>
  <c r="C98" i="16"/>
  <c r="B55" i="16"/>
  <c r="C97" i="16" s="1"/>
  <c r="B54" i="16"/>
  <c r="B97" i="16" s="1"/>
  <c r="B48" i="16"/>
  <c r="B49" i="16"/>
  <c r="E5" i="4" l="1"/>
  <c r="F5" i="4"/>
  <c r="C5" i="4"/>
  <c r="G5" i="4"/>
  <c r="D5" i="4"/>
  <c r="H5" i="4"/>
  <c r="B5" i="4"/>
  <c r="B88" i="16"/>
  <c r="C88" i="16"/>
  <c r="B50" i="16"/>
  <c r="F5" i="2" l="1"/>
  <c r="D5" i="2"/>
  <c r="G5" i="2"/>
  <c r="C5" i="2"/>
  <c r="E5" i="2"/>
  <c r="H5" i="2"/>
  <c r="B5" i="2"/>
  <c r="B53" i="16"/>
  <c r="B52" i="16"/>
  <c r="B60" i="16" l="1"/>
  <c r="B90" i="16" s="1"/>
  <c r="B37" i="16"/>
  <c r="B40" i="16" s="1"/>
  <c r="G7" i="2" l="1"/>
  <c r="C7" i="2"/>
  <c r="E7" i="2"/>
  <c r="F7" i="2"/>
  <c r="D7" i="2"/>
  <c r="B87" i="16"/>
  <c r="B96" i="16" l="1"/>
  <c r="F4" i="2"/>
  <c r="D4" i="2"/>
  <c r="E4" i="2"/>
  <c r="G4" i="2"/>
  <c r="C4" i="2"/>
  <c r="C96" i="16"/>
  <c r="C99" i="16"/>
  <c r="B99" i="16"/>
  <c r="B31" i="16"/>
  <c r="B33" i="16" s="1"/>
  <c r="C86" i="16" s="1"/>
  <c r="B30" i="16"/>
  <c r="B32" i="16" s="1"/>
  <c r="B86" i="16" s="1"/>
  <c r="B3" i="2" l="1"/>
  <c r="H3" i="2"/>
  <c r="G3" i="2"/>
  <c r="C3" i="2"/>
  <c r="E3" i="2"/>
  <c r="F3" i="2"/>
  <c r="D3" i="2"/>
  <c r="E4" i="4"/>
  <c r="C4" i="4"/>
  <c r="F4" i="4"/>
  <c r="G4" i="4"/>
  <c r="D4" i="4"/>
  <c r="C95" i="16"/>
  <c r="B95" i="16"/>
  <c r="B21" i="16"/>
  <c r="C85" i="16" s="1"/>
  <c r="B20" i="16"/>
  <c r="B85" i="16" s="1"/>
  <c r="B94" i="16" l="1"/>
  <c r="G2" i="2"/>
  <c r="C2" i="2"/>
  <c r="E2" i="2"/>
  <c r="F2" i="2"/>
  <c r="D2" i="2"/>
  <c r="H2" i="2"/>
  <c r="B2" i="2"/>
  <c r="H3" i="4"/>
  <c r="B3" i="4"/>
  <c r="C94" i="16"/>
  <c r="C90" i="16"/>
  <c r="C87" i="16"/>
  <c r="H7" i="2" l="1"/>
  <c r="B7" i="2"/>
  <c r="H2" i="4"/>
  <c r="B2" i="4"/>
  <c r="E2" i="4"/>
  <c r="F2" i="4"/>
  <c r="G2" i="4"/>
  <c r="D2" i="4"/>
  <c r="C2" i="4"/>
</calcChain>
</file>

<file path=xl/sharedStrings.xml><?xml version="1.0" encoding="utf-8"?>
<sst xmlns="http://schemas.openxmlformats.org/spreadsheetml/2006/main" count="205" uniqueCount="133">
  <si>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</si>
  <si>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</si>
  <si>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</si>
  <si>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</si>
  <si>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</si>
  <si>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</si>
  <si>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</si>
  <si>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</si>
  <si>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</si>
  <si>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</si>
  <si>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</si>
  <si>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</si>
  <si>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</si>
  <si>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</si>
  <si>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</si>
  <si>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</si>
  <si>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Page 12, Figure 7</t>
  </si>
  <si>
    <t>https://www.2degreesinstitute.org/reports/comparing_fuel_and_maintenance_costs_of_electric_and_gas_powered_vehicles_in_canada.pdf</t>
  </si>
  <si>
    <t>Comparing Fuel and Maintenance Costs of Electric and Gas Powered Vehiclesin Canada</t>
  </si>
  <si>
    <t>2 Degrees Institute</t>
  </si>
  <si>
    <t>ICE</t>
  </si>
  <si>
    <t>2018 CAD/yr</t>
  </si>
  <si>
    <t>BEV</t>
  </si>
  <si>
    <t>https://www.energy.gov/sites/prod/files/2014/03/f10/fuel_cell_mhe_cost.pdf</t>
  </si>
  <si>
    <t>https://www.energy.gov/eere/electricvehicles/electric-car-safety-maintenance-and-battery-life</t>
  </si>
  <si>
    <t>LDVs (ICE and BEV)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</si>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</sst>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7" fillId="0" borderId="0" xfId="140"/>
    <xf numFmtId="6" fontId="0" fillId="0" borderId="0" xfId="0" applyNumberFormat="1"/>
    <xf numFmtId="0" fontId="0" fillId="2" borderId="0" xfId="0" applyFill="1"/>
    <xf numFmtId="8" fontId="0" fillId="0" borderId="0" xfId="0" applyNumberFormat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0" fontId="0" fillId="0" borderId="0" xfId="0" applyNumberFormat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3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7" Type="http://schemas.openxmlformats.org/officeDocument/2006/relationships/hyperlink" Target="https://www.ugpti.org/resources/reports/downloads/mpc13-250.pdf" TargetMode="External"/><Relationship Id="rId2" Type="http://schemas.openxmlformats.org/officeDocument/2006/relationships/hyperlink" Target="https://www.drivebigtrucks.com/trucking-news/the-real-operating-cost-of-a-commercial-truck/" TargetMode="External"/><Relationship Id="rId1" Type="http://schemas.openxmlformats.org/officeDocument/2006/relationships/hyperlink" Target="https://www.2degreesinstitute.org/reports/comparing_fuel_and_maintenance_costs_of_electric_and_gas_powered_vehicles_in_canada.pdf" TargetMode="External"/><Relationship Id="rId6" Type="http://schemas.openxmlformats.org/officeDocument/2006/relationships/hyperlink" Target="http://rockymountainrail.org/documents/RMRABP_CH7_OperatingCosts_03.2010.pdf" TargetMode="External"/><Relationship Id="rId5" Type="http://schemas.openxmlformats.org/officeDocument/2006/relationships/hyperlink" Target="https://gorollick.com/articles/consumer/the-true-cost-of-motorcycle-ownership-its-more-than-just-the-bik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3.arb.ca.gov/msprog/bus/maintenance_cost.pdf" TargetMode="External"/><Relationship Id="rId9" Type="http://schemas.openxmlformats.org/officeDocument/2006/relationships/hyperlink" Target="https://www.boats.com/boat-buyers-guide/cost-of-owning-a-boat-budgeting-financial-plann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abSelected="1" workbookViewId="0"/>
  </sheetViews>
  <sheetFormatPr baseColWidth="10" defaultColWidth="8.83203125" defaultRowHeight="15"/>
  <cols>
    <col min="2" max="2" width="73.1640625" customWidth="1"/>
  </cols>
  <sheetData>
    <row r="1" spans="1:3">
      <c r="A1" s="1" t="s">
        <v>132</v>
      </c>
      <c r="C1" s="28">
        <v>44307</v>
      </c>
    </row>
    <row r="3" spans="1:3">
      <c r="A3" s="1" t="s">
        <v>0</v>
      </c>
      <c r="B3" s="2" t="s">
        <v>25</v>
      </c>
    </row>
    <row r="4" spans="1:3">
      <c r="B4" t="s">
        <v>19</v>
      </c>
    </row>
    <row r="5" spans="1:3">
      <c r="B5" s="3">
        <v>2018</v>
      </c>
    </row>
    <row r="6" spans="1:3">
      <c r="B6" t="s">
        <v>18</v>
      </c>
    </row>
    <row r="7" spans="1:3">
      <c r="B7" s="9" t="s">
        <v>17</v>
      </c>
    </row>
    <row r="8" spans="1:3">
      <c r="B8" t="s">
        <v>16</v>
      </c>
    </row>
    <row r="10" spans="1:3">
      <c r="B10" s="2" t="s">
        <v>41</v>
      </c>
    </row>
    <row r="11" spans="1:3">
      <c r="B11" t="s">
        <v>40</v>
      </c>
    </row>
    <row r="12" spans="1:3">
      <c r="B12" s="3">
        <v>2013</v>
      </c>
    </row>
    <row r="13" spans="1:3">
      <c r="B13" t="s">
        <v>43</v>
      </c>
    </row>
    <row r="14" spans="1:3">
      <c r="B14" s="9" t="s">
        <v>42</v>
      </c>
    </row>
    <row r="15" spans="1:3">
      <c r="B15" t="s">
        <v>44</v>
      </c>
    </row>
    <row r="17" spans="2:2">
      <c r="B17" s="2" t="s">
        <v>60</v>
      </c>
    </row>
    <row r="18" spans="2:2">
      <c r="B18" t="s">
        <v>61</v>
      </c>
    </row>
    <row r="19" spans="2:2">
      <c r="B19" s="3">
        <v>2016</v>
      </c>
    </row>
    <row r="20" spans="2:2">
      <c r="B20" t="s">
        <v>66</v>
      </c>
    </row>
    <row r="21" spans="2:2">
      <c r="B21" s="9" t="s">
        <v>67</v>
      </c>
    </row>
    <row r="22" spans="2:2">
      <c r="B22" t="s">
        <v>68</v>
      </c>
    </row>
    <row r="24" spans="2:2">
      <c r="B24" s="2" t="s">
        <v>62</v>
      </c>
    </row>
    <row r="25" spans="2:2">
      <c r="B25" t="s">
        <v>59</v>
      </c>
    </row>
    <row r="26" spans="2:2">
      <c r="B26" s="3">
        <v>2017</v>
      </c>
    </row>
    <row r="27" spans="2:2">
      <c r="B27" t="s">
        <v>63</v>
      </c>
    </row>
    <row r="28" spans="2:2">
      <c r="B28" s="9" t="s">
        <v>64</v>
      </c>
    </row>
    <row r="29" spans="2:2">
      <c r="B29" t="s">
        <v>65</v>
      </c>
    </row>
    <row r="31" spans="2:2">
      <c r="B31" s="2" t="s">
        <v>69</v>
      </c>
    </row>
    <row r="32" spans="2:2">
      <c r="B32" t="s">
        <v>81</v>
      </c>
    </row>
    <row r="33" spans="2:2">
      <c r="B33" s="3">
        <v>2018</v>
      </c>
    </row>
    <row r="34" spans="2:2">
      <c r="B34" t="s">
        <v>83</v>
      </c>
    </row>
    <row r="35" spans="2:2">
      <c r="B35" s="9" t="s">
        <v>82</v>
      </c>
    </row>
    <row r="37" spans="2:2">
      <c r="B37" s="2" t="s">
        <v>98</v>
      </c>
    </row>
    <row r="38" spans="2:2">
      <c r="B38" t="s">
        <v>97</v>
      </c>
    </row>
    <row r="39" spans="2:2">
      <c r="B39" s="3">
        <v>2010</v>
      </c>
    </row>
    <row r="40" spans="2:2">
      <c r="B40" t="s">
        <v>99</v>
      </c>
    </row>
    <row r="41" spans="2:2">
      <c r="B41" s="9" t="s">
        <v>100</v>
      </c>
    </row>
    <row r="42" spans="2:2">
      <c r="B42" t="s">
        <v>101</v>
      </c>
    </row>
    <row r="44" spans="2:2">
      <c r="B44" s="2" t="s">
        <v>102</v>
      </c>
    </row>
    <row r="45" spans="2:2">
      <c r="B45" t="s">
        <v>90</v>
      </c>
    </row>
    <row r="46" spans="2:2">
      <c r="B46" s="3">
        <v>2013</v>
      </c>
    </row>
    <row r="47" spans="2:2">
      <c r="B47" t="s">
        <v>103</v>
      </c>
    </row>
    <row r="48" spans="2:2">
      <c r="B48" s="9" t="s">
        <v>104</v>
      </c>
    </row>
    <row r="49" spans="2:2">
      <c r="B49" t="s">
        <v>105</v>
      </c>
    </row>
    <row r="51" spans="2:2">
      <c r="B51" s="2" t="s">
        <v>112</v>
      </c>
    </row>
    <row r="52" spans="2:2">
      <c r="B52" t="s">
        <v>113</v>
      </c>
    </row>
    <row r="53" spans="2:2">
      <c r="B53" s="3">
        <v>2012</v>
      </c>
    </row>
    <row r="54" spans="2:2">
      <c r="B54" t="s">
        <v>116</v>
      </c>
    </row>
    <row r="55" spans="2:2">
      <c r="B55" s="9" t="s">
        <v>114</v>
      </c>
    </row>
    <row r="56" spans="2:2">
      <c r="B56" t="s">
        <v>115</v>
      </c>
    </row>
    <row r="58" spans="2:2">
      <c r="B58" s="2" t="s">
        <v>125</v>
      </c>
    </row>
    <row r="59" spans="2:2">
      <c r="B59" t="s">
        <v>127</v>
      </c>
    </row>
    <row r="60" spans="2:2">
      <c r="B60" s="3">
        <v>2018</v>
      </c>
    </row>
    <row r="61" spans="2:2">
      <c r="B61" t="s">
        <v>126</v>
      </c>
    </row>
    <row r="62" spans="2:2">
      <c r="B62" s="9" t="s">
        <v>128</v>
      </c>
    </row>
    <row r="63" spans="2:2">
      <c r="B63" t="s">
        <v>129</v>
      </c>
    </row>
    <row r="65" spans="1:2">
      <c r="A65" s="1" t="s">
        <v>1</v>
      </c>
    </row>
    <row r="67" spans="1:2">
      <c r="A67" s="1" t="s">
        <v>35</v>
      </c>
    </row>
    <row r="68" spans="1:2">
      <c r="A68">
        <v>1.2969999999999999</v>
      </c>
      <c r="B68" t="s">
        <v>36</v>
      </c>
    </row>
    <row r="69" spans="1:2">
      <c r="A69">
        <v>0.9143273584567535</v>
      </c>
      <c r="B69" t="s">
        <v>37</v>
      </c>
    </row>
    <row r="70" spans="1:2">
      <c r="A70">
        <v>0.95661376543184151</v>
      </c>
      <c r="B70" t="s">
        <v>53</v>
      </c>
    </row>
    <row r="71" spans="1:2">
      <c r="A71">
        <v>0.93665959530026111</v>
      </c>
      <c r="B71" t="s">
        <v>73</v>
      </c>
    </row>
    <row r="72" spans="1:2">
      <c r="A72">
        <v>1.0663762232760343</v>
      </c>
      <c r="B72" t="s">
        <v>106</v>
      </c>
    </row>
  </sheetData>
  <hyperlinks>
    <hyperlink ref="B7" r:id="rId1" xr:uid="{F7E7A3DE-93B2-4E97-8034-BE9FA2CBB032}"/>
    <hyperlink ref="B14" r:id="rId2" xr:uid="{0A5F8456-85E2-4B46-98CB-42301965587F}"/>
    <hyperlink ref="B28" r:id="rId3" display="https://www.icao.int/MID/Documents/2017/Aviation Data and Analysis Seminar/PPT3 - Airlines Operating costs and productivity.pdf" xr:uid="{32C07062-31D6-4D64-9941-54355C398A54}"/>
    <hyperlink ref="B21" r:id="rId4" xr:uid="{A1682FDD-C2BD-495E-8A6B-5F03193720A5}"/>
    <hyperlink ref="B35" r:id="rId5" xr:uid="{86CB5594-D53D-4996-A0D1-BB39C7D7D625}"/>
    <hyperlink ref="B41" r:id="rId6" xr:uid="{B0ED8C7C-30CE-4966-BD3F-14CBF2AB2A2B}"/>
    <hyperlink ref="B48" r:id="rId7" xr:uid="{B27ABC8E-899E-48AC-8608-F37B2EDFED93}"/>
    <hyperlink ref="B55" r:id="rId8" display="http://www.sparusa.com/Presentations/Presentation-Commercial Ship Life Cycle &amp; Required Freight Rate (RFR) Cost Model.pdf" xr:uid="{4BC70352-C238-4681-9474-B434C82A9EE6}"/>
    <hyperlink ref="B62" r:id="rId9" xr:uid="{5439DEF3-45BA-42A3-B033-B27D7C2B3817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9"/>
  <sheetViews>
    <sheetView workbookViewId="0"/>
  </sheetViews>
  <sheetFormatPr baseColWidth="10" defaultColWidth="8.83203125" defaultRowHeight="15"/>
  <cols>
    <col min="1" max="1" width="27.5" customWidth="1"/>
    <col min="2" max="2" width="12.6640625" bestFit="1" customWidth="1"/>
    <col min="3" max="3" width="19.33203125" customWidth="1"/>
  </cols>
  <sheetData>
    <row r="1" spans="1:3">
      <c r="A1" s="2" t="s">
        <v>26</v>
      </c>
      <c r="B1" s="11"/>
      <c r="C1" s="11"/>
    </row>
    <row r="3" spans="1:3">
      <c r="A3" s="1" t="s">
        <v>20</v>
      </c>
      <c r="B3" t="s">
        <v>27</v>
      </c>
    </row>
    <row r="4" spans="1:3">
      <c r="B4" s="1" t="s">
        <v>28</v>
      </c>
    </row>
    <row r="5" spans="1:3">
      <c r="B5" t="s">
        <v>29</v>
      </c>
    </row>
    <row r="6" spans="1:3">
      <c r="B6" t="s">
        <v>30</v>
      </c>
    </row>
    <row r="7" spans="1:3">
      <c r="B7" s="9" t="s">
        <v>24</v>
      </c>
    </row>
    <row r="9" spans="1:3">
      <c r="A9" s="1" t="s">
        <v>22</v>
      </c>
      <c r="B9" t="s">
        <v>31</v>
      </c>
    </row>
    <row r="10" spans="1:3">
      <c r="B10" s="1" t="s">
        <v>32</v>
      </c>
    </row>
    <row r="11" spans="1:3">
      <c r="B11" t="s">
        <v>33</v>
      </c>
    </row>
    <row r="12" spans="1:3">
      <c r="B12" t="s">
        <v>34</v>
      </c>
    </row>
    <row r="13" spans="1:3">
      <c r="B13" s="9" t="s">
        <v>23</v>
      </c>
    </row>
    <row r="14" spans="1:3">
      <c r="B14" s="27" t="s">
        <v>130</v>
      </c>
    </row>
    <row r="15" spans="1:3">
      <c r="B15" s="27" t="s">
        <v>131</v>
      </c>
    </row>
    <row r="17" spans="1:4">
      <c r="A17" s="2" t="s">
        <v>2</v>
      </c>
      <c r="B17" s="11"/>
      <c r="C17" s="11"/>
    </row>
    <row r="18" spans="1:4">
      <c r="A18" t="s">
        <v>20</v>
      </c>
      <c r="B18" s="10">
        <v>931</v>
      </c>
      <c r="C18" t="s">
        <v>21</v>
      </c>
      <c r="D18" t="s">
        <v>19</v>
      </c>
    </row>
    <row r="19" spans="1:4">
      <c r="A19" t="s">
        <v>22</v>
      </c>
      <c r="B19" s="10">
        <v>489</v>
      </c>
      <c r="C19" t="s">
        <v>21</v>
      </c>
      <c r="D19" t="s">
        <v>19</v>
      </c>
    </row>
    <row r="20" spans="1:4">
      <c r="A20" t="s">
        <v>20</v>
      </c>
      <c r="B20" s="12">
        <f>B18/About!$A$68*About!$A$69</f>
        <v>656.31362430473212</v>
      </c>
      <c r="C20" t="s">
        <v>38</v>
      </c>
    </row>
    <row r="21" spans="1:4">
      <c r="A21" t="s">
        <v>22</v>
      </c>
      <c r="B21" s="12">
        <f>B19/About!$A$68*About!$A$69</f>
        <v>344.72326776048766</v>
      </c>
      <c r="C21" t="s">
        <v>38</v>
      </c>
    </row>
    <row r="23" spans="1:4">
      <c r="A23" s="2" t="s">
        <v>39</v>
      </c>
      <c r="B23" s="11"/>
      <c r="C23" s="11"/>
    </row>
    <row r="24" spans="1:4">
      <c r="A24" t="s">
        <v>20</v>
      </c>
      <c r="B24" s="10">
        <v>15000</v>
      </c>
      <c r="C24" t="s">
        <v>38</v>
      </c>
      <c r="D24" t="s">
        <v>40</v>
      </c>
    </row>
    <row r="26" spans="1:4">
      <c r="A26" s="2" t="s">
        <v>45</v>
      </c>
      <c r="B26" s="11"/>
      <c r="C26" s="11"/>
    </row>
    <row r="27" spans="1:4">
      <c r="A27" t="s">
        <v>46</v>
      </c>
      <c r="B27" s="13">
        <v>0.28000000000000003</v>
      </c>
      <c r="C27" t="s">
        <v>47</v>
      </c>
      <c r="D27" t="s">
        <v>48</v>
      </c>
    </row>
    <row r="28" spans="1:4">
      <c r="A28" t="s">
        <v>22</v>
      </c>
      <c r="B28" s="13">
        <v>0.22</v>
      </c>
      <c r="C28" t="s">
        <v>47</v>
      </c>
      <c r="D28" t="s">
        <v>48</v>
      </c>
    </row>
    <row r="29" spans="1:4">
      <c r="A29" t="s">
        <v>49</v>
      </c>
      <c r="B29">
        <v>9270</v>
      </c>
      <c r="C29" t="s">
        <v>50</v>
      </c>
      <c r="D29" s="14" t="s">
        <v>51</v>
      </c>
    </row>
    <row r="30" spans="1:4">
      <c r="A30" t="s">
        <v>46</v>
      </c>
      <c r="B30" s="13">
        <f>$B$29*B27</f>
        <v>2595.6000000000004</v>
      </c>
      <c r="C30" t="s">
        <v>52</v>
      </c>
    </row>
    <row r="31" spans="1:4">
      <c r="A31" t="s">
        <v>22</v>
      </c>
      <c r="B31" s="13">
        <f>$B$29*B28</f>
        <v>2039.4</v>
      </c>
      <c r="C31" t="s">
        <v>52</v>
      </c>
    </row>
    <row r="32" spans="1:4">
      <c r="A32" t="s">
        <v>46</v>
      </c>
      <c r="B32" s="13">
        <f>B30*About!$A$70</f>
        <v>2482.986689554888</v>
      </c>
      <c r="C32" t="s">
        <v>38</v>
      </c>
    </row>
    <row r="33" spans="1:4">
      <c r="A33" t="s">
        <v>22</v>
      </c>
      <c r="B33" s="13">
        <f>B31*About!$A$70</f>
        <v>1950.9181132216977</v>
      </c>
      <c r="C33" t="s">
        <v>38</v>
      </c>
    </row>
    <row r="34" spans="1:4">
      <c r="B34" s="13"/>
    </row>
    <row r="35" spans="1:4">
      <c r="A35" s="2" t="s">
        <v>4</v>
      </c>
      <c r="B35" s="18"/>
      <c r="C35" s="11"/>
    </row>
    <row r="36" spans="1:4">
      <c r="A36" t="s">
        <v>56</v>
      </c>
      <c r="B36" s="17">
        <v>590</v>
      </c>
      <c r="C36" t="s">
        <v>71</v>
      </c>
      <c r="D36" t="s">
        <v>59</v>
      </c>
    </row>
    <row r="37" spans="1:4">
      <c r="B37" s="17">
        <f>B36*About!$A$71</f>
        <v>552.6291612271541</v>
      </c>
      <c r="C37" t="s">
        <v>72</v>
      </c>
    </row>
    <row r="38" spans="1:4">
      <c r="B38" s="19">
        <v>11.3</v>
      </c>
      <c r="C38" t="s">
        <v>57</v>
      </c>
      <c r="D38" t="s">
        <v>59</v>
      </c>
    </row>
    <row r="39" spans="1:4">
      <c r="B39" s="19">
        <v>365</v>
      </c>
      <c r="C39" t="s">
        <v>58</v>
      </c>
    </row>
    <row r="40" spans="1:4">
      <c r="B40" s="17">
        <f>B37*B38*B39</f>
        <v>2279318.9754813975</v>
      </c>
      <c r="C40" t="s">
        <v>38</v>
      </c>
    </row>
    <row r="41" spans="1:4">
      <c r="B41" s="17"/>
    </row>
    <row r="42" spans="1:4">
      <c r="A42" s="2" t="s">
        <v>5</v>
      </c>
      <c r="B42" s="22"/>
      <c r="C42" s="11"/>
    </row>
    <row r="43" spans="1:4">
      <c r="A43" t="s">
        <v>96</v>
      </c>
      <c r="B43" s="17"/>
    </row>
    <row r="44" spans="1:4">
      <c r="A44" s="23" t="s">
        <v>107</v>
      </c>
      <c r="B44" s="17"/>
    </row>
    <row r="45" spans="1:4">
      <c r="A45" t="s">
        <v>84</v>
      </c>
      <c r="B45" s="13">
        <v>14.36</v>
      </c>
      <c r="C45" t="s">
        <v>86</v>
      </c>
      <c r="D45" t="s">
        <v>97</v>
      </c>
    </row>
    <row r="46" spans="1:4">
      <c r="A46" t="s">
        <v>85</v>
      </c>
      <c r="B46" s="13">
        <v>10.49</v>
      </c>
      <c r="C46" t="s">
        <v>86</v>
      </c>
      <c r="D46" t="s">
        <v>97</v>
      </c>
    </row>
    <row r="47" spans="1:4">
      <c r="B47" s="17"/>
    </row>
    <row r="48" spans="1:4">
      <c r="A48" t="s">
        <v>108</v>
      </c>
      <c r="B48" s="24">
        <f>AVERAGE(21.4,22.7,23.1,25.8,31.2)</f>
        <v>24.839999999999996</v>
      </c>
      <c r="C48" t="s">
        <v>87</v>
      </c>
      <c r="D48" t="s">
        <v>90</v>
      </c>
    </row>
    <row r="49" spans="1:3">
      <c r="A49" t="s">
        <v>88</v>
      </c>
      <c r="B49" s="19">
        <f>24*365</f>
        <v>8760</v>
      </c>
      <c r="C49" t="s">
        <v>93</v>
      </c>
    </row>
    <row r="50" spans="1:3">
      <c r="A50" t="s">
        <v>89</v>
      </c>
      <c r="B50" s="5">
        <f>B48*B49</f>
        <v>217598.39999999997</v>
      </c>
      <c r="C50" t="s">
        <v>94</v>
      </c>
    </row>
    <row r="51" spans="1:3">
      <c r="B51" s="17"/>
    </row>
    <row r="52" spans="1:3">
      <c r="A52" t="s">
        <v>91</v>
      </c>
      <c r="B52" s="17">
        <f>B45*B50</f>
        <v>3124713.0239999993</v>
      </c>
      <c r="C52" t="s">
        <v>92</v>
      </c>
    </row>
    <row r="53" spans="1:3">
      <c r="A53" t="s">
        <v>95</v>
      </c>
      <c r="B53" s="17">
        <f>B46*B50</f>
        <v>2282607.2159999995</v>
      </c>
      <c r="C53" t="s">
        <v>92</v>
      </c>
    </row>
    <row r="54" spans="1:3">
      <c r="A54" t="s">
        <v>91</v>
      </c>
      <c r="B54" s="17">
        <f>B52*About!$A$72</f>
        <v>3332119.6733545554</v>
      </c>
      <c r="C54" t="s">
        <v>38</v>
      </c>
    </row>
    <row r="55" spans="1:3">
      <c r="A55" t="s">
        <v>95</v>
      </c>
      <c r="B55" s="17">
        <f>B53*About!$A$72</f>
        <v>2434118.0622207024</v>
      </c>
      <c r="C55" t="s">
        <v>38</v>
      </c>
    </row>
    <row r="56" spans="1:3">
      <c r="B56" s="17"/>
    </row>
    <row r="57" spans="1:3">
      <c r="B57" s="13"/>
    </row>
    <row r="58" spans="1:3">
      <c r="A58" s="2" t="s">
        <v>70</v>
      </c>
      <c r="B58" s="18"/>
      <c r="C58" s="11"/>
    </row>
    <row r="59" spans="1:3">
      <c r="A59" t="s">
        <v>56</v>
      </c>
      <c r="B59" s="17">
        <v>1000</v>
      </c>
      <c r="C59" t="s">
        <v>74</v>
      </c>
    </row>
    <row r="60" spans="1:3">
      <c r="B60" s="17">
        <f>B59*About!A69</f>
        <v>914.32735845675347</v>
      </c>
      <c r="C60" t="s">
        <v>38</v>
      </c>
    </row>
    <row r="61" spans="1:3">
      <c r="A61" t="s">
        <v>75</v>
      </c>
      <c r="B61" s="13"/>
    </row>
    <row r="62" spans="1:3">
      <c r="A62" t="s">
        <v>76</v>
      </c>
      <c r="B62" s="13"/>
    </row>
    <row r="63" spans="1:3">
      <c r="A63" t="s">
        <v>77</v>
      </c>
      <c r="B63" s="13"/>
    </row>
    <row r="64" spans="1:3">
      <c r="A64" t="s">
        <v>78</v>
      </c>
      <c r="B64" s="13"/>
    </row>
    <row r="65" spans="1:4">
      <c r="A65" s="9" t="s">
        <v>79</v>
      </c>
      <c r="B65" s="13"/>
    </row>
    <row r="66" spans="1:4">
      <c r="A66" t="s">
        <v>80</v>
      </c>
      <c r="B66" s="13"/>
    </row>
    <row r="68" spans="1:4">
      <c r="A68" s="2" t="s">
        <v>6</v>
      </c>
      <c r="B68" s="11"/>
      <c r="C68" s="11"/>
    </row>
    <row r="69" spans="1:4">
      <c r="A69" s="1" t="s">
        <v>110</v>
      </c>
    </row>
    <row r="70" spans="1:4">
      <c r="A70" t="s">
        <v>111</v>
      </c>
      <c r="B70" s="17">
        <v>1695890</v>
      </c>
      <c r="C70" t="s">
        <v>38</v>
      </c>
    </row>
    <row r="72" spans="1:4">
      <c r="A72" s="1" t="s">
        <v>117</v>
      </c>
    </row>
    <row r="73" spans="1:4">
      <c r="A73" s="14" t="s">
        <v>118</v>
      </c>
    </row>
    <row r="74" spans="1:4">
      <c r="A74" s="14" t="s">
        <v>119</v>
      </c>
    </row>
    <row r="75" spans="1:4">
      <c r="A75" s="14" t="s">
        <v>120</v>
      </c>
    </row>
    <row r="76" spans="1:4">
      <c r="A76" t="s">
        <v>111</v>
      </c>
      <c r="B76" s="25">
        <v>0.1</v>
      </c>
      <c r="C76" t="s">
        <v>121</v>
      </c>
    </row>
    <row r="77" spans="1:4">
      <c r="A77" s="14" t="s">
        <v>122</v>
      </c>
      <c r="B77" s="10">
        <v>30000</v>
      </c>
      <c r="C77" t="s">
        <v>123</v>
      </c>
      <c r="D77" s="14" t="s">
        <v>124</v>
      </c>
    </row>
    <row r="78" spans="1:4">
      <c r="A78" t="s">
        <v>111</v>
      </c>
      <c r="B78" s="10">
        <f>B76*B77</f>
        <v>3000</v>
      </c>
      <c r="C78" t="s">
        <v>38</v>
      </c>
    </row>
    <row r="83" spans="1:3">
      <c r="A83" s="15" t="s">
        <v>54</v>
      </c>
      <c r="B83" s="16"/>
      <c r="C83" s="16"/>
    </row>
    <row r="84" spans="1:3">
      <c r="B84" s="1" t="s">
        <v>20</v>
      </c>
      <c r="C84" s="1" t="s">
        <v>109</v>
      </c>
    </row>
    <row r="85" spans="1:3">
      <c r="A85" s="1" t="s">
        <v>2</v>
      </c>
      <c r="B85" s="20">
        <f>B20</f>
        <v>656.31362430473212</v>
      </c>
      <c r="C85" s="20">
        <f>B21</f>
        <v>344.72326776048766</v>
      </c>
    </row>
    <row r="86" spans="1:3">
      <c r="A86" s="1" t="s">
        <v>3</v>
      </c>
      <c r="B86" s="20">
        <f>B32</f>
        <v>2482.986689554888</v>
      </c>
      <c r="C86" s="20">
        <f>B33</f>
        <v>1950.9181132216977</v>
      </c>
    </row>
    <row r="87" spans="1:3">
      <c r="A87" s="1" t="s">
        <v>4</v>
      </c>
      <c r="B87" s="20">
        <f>B40</f>
        <v>2279318.9754813975</v>
      </c>
      <c r="C87" t="e">
        <f>NA()</f>
        <v>#N/A</v>
      </c>
    </row>
    <row r="88" spans="1:3">
      <c r="A88" s="1" t="s">
        <v>5</v>
      </c>
      <c r="B88" s="20">
        <f>B54</f>
        <v>3332119.6733545554</v>
      </c>
      <c r="C88" s="20">
        <f>B55</f>
        <v>2434118.0622207024</v>
      </c>
    </row>
    <row r="89" spans="1:3">
      <c r="A89" s="1" t="s">
        <v>6</v>
      </c>
      <c r="B89" s="20">
        <f>B78</f>
        <v>3000</v>
      </c>
      <c r="C89" t="e">
        <f>NA()</f>
        <v>#N/A</v>
      </c>
    </row>
    <row r="90" spans="1:3">
      <c r="A90" s="1" t="s">
        <v>7</v>
      </c>
      <c r="B90" s="20">
        <f>B60</f>
        <v>914.32735845675347</v>
      </c>
      <c r="C90" s="21">
        <f>B90*(C85/B85)</f>
        <v>480.24283381885334</v>
      </c>
    </row>
    <row r="92" spans="1:3">
      <c r="A92" s="15" t="s">
        <v>55</v>
      </c>
      <c r="B92" s="16"/>
      <c r="C92" s="16"/>
    </row>
    <row r="93" spans="1:3">
      <c r="B93" s="1" t="s">
        <v>20</v>
      </c>
      <c r="C93" s="1" t="s">
        <v>109</v>
      </c>
    </row>
    <row r="94" spans="1:3">
      <c r="A94" s="1" t="s">
        <v>2</v>
      </c>
      <c r="B94" s="20">
        <f>B85</f>
        <v>656.31362430473212</v>
      </c>
      <c r="C94" s="20">
        <f>C85</f>
        <v>344.72326776048766</v>
      </c>
    </row>
    <row r="95" spans="1:3">
      <c r="A95" s="1" t="s">
        <v>3</v>
      </c>
      <c r="B95" s="20">
        <f>B24</f>
        <v>15000</v>
      </c>
      <c r="C95" s="21">
        <f>B95*(C86/B86)</f>
        <v>11785.714285714286</v>
      </c>
    </row>
    <row r="96" spans="1:3">
      <c r="A96" s="1" t="s">
        <v>4</v>
      </c>
      <c r="B96" s="20">
        <f>B87</f>
        <v>2279318.9754813975</v>
      </c>
      <c r="C96" t="e">
        <f>NA()</f>
        <v>#N/A</v>
      </c>
    </row>
    <row r="97" spans="1:3">
      <c r="A97" s="1" t="s">
        <v>5</v>
      </c>
      <c r="B97" s="20">
        <f>B54</f>
        <v>3332119.6733545554</v>
      </c>
      <c r="C97" s="20">
        <f>B55</f>
        <v>2434118.0622207024</v>
      </c>
    </row>
    <row r="98" spans="1:3">
      <c r="A98" s="1" t="s">
        <v>6</v>
      </c>
      <c r="B98" s="20">
        <f>B70</f>
        <v>1695890</v>
      </c>
      <c r="C98" t="e">
        <f>NA()</f>
        <v>#N/A</v>
      </c>
    </row>
    <row r="99" spans="1:3">
      <c r="A99" s="1" t="s">
        <v>7</v>
      </c>
      <c r="B99" t="e">
        <f>NA()</f>
        <v>#N/A</v>
      </c>
      <c r="C99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5" r:id="rId3" xr:uid="{CF3217FC-13DF-41C0-A64F-4474765B54A2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workbookViewId="0"/>
  </sheetViews>
  <sheetFormatPr baseColWidth="10" defaultColWidth="8.83203125" defaultRowHeight="15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</cols>
  <sheetData>
    <row r="1" spans="1:8" ht="16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'Cost Data'!$C85</f>
        <v>344.72326776048766</v>
      </c>
      <c r="C2" s="5">
        <f>'Cost Data'!$B85</f>
        <v>656.31362430473212</v>
      </c>
      <c r="D2" s="5">
        <f>'Cost Data'!$B85</f>
        <v>656.31362430473212</v>
      </c>
      <c r="E2" s="5">
        <f>'Cost Data'!$B85</f>
        <v>656.31362430473212</v>
      </c>
      <c r="F2" s="5">
        <f>'Cost Data'!$B85</f>
        <v>656.31362430473212</v>
      </c>
      <c r="G2" s="5">
        <f>'Cost Data'!$B85</f>
        <v>656.31362430473212</v>
      </c>
      <c r="H2" s="5">
        <f>'Cost Data'!$C85</f>
        <v>344.72326776048766</v>
      </c>
    </row>
    <row r="3" spans="1:8">
      <c r="A3" s="1" t="s">
        <v>3</v>
      </c>
      <c r="B3" s="5">
        <f>'Cost Data'!$C86</f>
        <v>1950.9181132216977</v>
      </c>
      <c r="C3" s="5">
        <f>'Cost Data'!$B86</f>
        <v>2482.986689554888</v>
      </c>
      <c r="D3" s="5">
        <f>'Cost Data'!$B86</f>
        <v>2482.986689554888</v>
      </c>
      <c r="E3" s="5">
        <f>'Cost Data'!$B86</f>
        <v>2482.986689554888</v>
      </c>
      <c r="F3" s="5">
        <f>'Cost Data'!$B86</f>
        <v>2482.986689554888</v>
      </c>
      <c r="G3" s="5">
        <f>'Cost Data'!$B86</f>
        <v>2482.986689554888</v>
      </c>
      <c r="H3" s="5">
        <f>'Cost Data'!$C86</f>
        <v>1950.9181132216977</v>
      </c>
    </row>
    <row r="4" spans="1:8">
      <c r="A4" s="1" t="s">
        <v>4</v>
      </c>
      <c r="B4" s="26">
        <v>0</v>
      </c>
      <c r="C4" s="5">
        <f>'Cost Data'!$B87</f>
        <v>2279318.9754813975</v>
      </c>
      <c r="D4" s="5">
        <f>'Cost Data'!$B87</f>
        <v>2279318.9754813975</v>
      </c>
      <c r="E4" s="5">
        <f>'Cost Data'!$B87</f>
        <v>2279318.9754813975</v>
      </c>
      <c r="F4" s="5">
        <f>'Cost Data'!$B87</f>
        <v>2279318.9754813975</v>
      </c>
      <c r="G4" s="5">
        <f>'Cost Data'!$B87</f>
        <v>2279318.9754813975</v>
      </c>
      <c r="H4" s="26">
        <v>0</v>
      </c>
    </row>
    <row r="5" spans="1:8">
      <c r="A5" s="1" t="s">
        <v>5</v>
      </c>
      <c r="B5" s="5">
        <f>'Cost Data'!$C88</f>
        <v>2434118.0622207024</v>
      </c>
      <c r="C5" s="5">
        <f>'Cost Data'!$B88</f>
        <v>3332119.6733545554</v>
      </c>
      <c r="D5" s="5">
        <f>'Cost Data'!$B88</f>
        <v>3332119.6733545554</v>
      </c>
      <c r="E5" s="5">
        <f>'Cost Data'!$B88</f>
        <v>3332119.6733545554</v>
      </c>
      <c r="F5" s="5">
        <f>'Cost Data'!$B88</f>
        <v>3332119.6733545554</v>
      </c>
      <c r="G5" s="5">
        <f>'Cost Data'!$B88</f>
        <v>3332119.6733545554</v>
      </c>
      <c r="H5" s="5">
        <f>'Cost Data'!$C88</f>
        <v>2434118.0622207024</v>
      </c>
    </row>
    <row r="6" spans="1:8">
      <c r="A6" s="1" t="s">
        <v>6</v>
      </c>
      <c r="B6" s="26">
        <v>0</v>
      </c>
      <c r="C6" s="5">
        <f>'Cost Data'!$B89</f>
        <v>3000</v>
      </c>
      <c r="D6" s="5">
        <f>'Cost Data'!$B89</f>
        <v>3000</v>
      </c>
      <c r="E6" s="5">
        <f>'Cost Data'!$B89</f>
        <v>3000</v>
      </c>
      <c r="F6" s="5">
        <f>'Cost Data'!$B89</f>
        <v>3000</v>
      </c>
      <c r="G6" s="5">
        <f>'Cost Data'!$B89</f>
        <v>3000</v>
      </c>
      <c r="H6" s="26">
        <v>0</v>
      </c>
    </row>
    <row r="7" spans="1:8">
      <c r="A7" s="1" t="s">
        <v>7</v>
      </c>
      <c r="B7" s="5">
        <f>'Cost Data'!$C90</f>
        <v>480.24283381885334</v>
      </c>
      <c r="C7" s="5">
        <f>'Cost Data'!$B90</f>
        <v>914.32735845675347</v>
      </c>
      <c r="D7" s="5">
        <f>'Cost Data'!$B90</f>
        <v>914.32735845675347</v>
      </c>
      <c r="E7" s="5">
        <f>'Cost Data'!$B90</f>
        <v>914.32735845675347</v>
      </c>
      <c r="F7" s="5">
        <f>'Cost Data'!$B90</f>
        <v>914.32735845675347</v>
      </c>
      <c r="G7" s="5">
        <f>'Cost Data'!$B90</f>
        <v>914.32735845675347</v>
      </c>
      <c r="H7" s="5">
        <f>'Cost Data'!$C90</f>
        <v>480.24283381885334</v>
      </c>
    </row>
    <row r="8" spans="1:8">
      <c r="B8" s="8"/>
      <c r="C8" s="8"/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8"/>
  <sheetViews>
    <sheetView workbookViewId="0"/>
  </sheetViews>
  <sheetFormatPr baseColWidth="10" defaultColWidth="8.83203125" defaultRowHeight="15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</cols>
  <sheetData>
    <row r="1" spans="1:8" ht="16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6">
        <f>'Cost Data'!$C94</f>
        <v>344.72326776048766</v>
      </c>
      <c r="C2" s="6">
        <f>'Cost Data'!$B94</f>
        <v>656.31362430473212</v>
      </c>
      <c r="D2" s="6">
        <f>'Cost Data'!$B94</f>
        <v>656.31362430473212</v>
      </c>
      <c r="E2" s="6">
        <f>'Cost Data'!$B94</f>
        <v>656.31362430473212</v>
      </c>
      <c r="F2" s="6">
        <f>'Cost Data'!$B94</f>
        <v>656.31362430473212</v>
      </c>
      <c r="G2" s="6">
        <f>'Cost Data'!$B94</f>
        <v>656.31362430473212</v>
      </c>
      <c r="H2" s="6">
        <f>'Cost Data'!$C94</f>
        <v>344.72326776048766</v>
      </c>
    </row>
    <row r="3" spans="1:8">
      <c r="A3" s="1" t="s">
        <v>3</v>
      </c>
      <c r="B3" s="6">
        <f>'Cost Data'!$C95</f>
        <v>11785.714285714286</v>
      </c>
      <c r="C3" s="6">
        <f>'Cost Data'!$B95</f>
        <v>15000</v>
      </c>
      <c r="D3" s="6">
        <f>'Cost Data'!$B95</f>
        <v>15000</v>
      </c>
      <c r="E3" s="6">
        <f>'Cost Data'!$B95</f>
        <v>15000</v>
      </c>
      <c r="F3" s="6">
        <f>'Cost Data'!$B95</f>
        <v>15000</v>
      </c>
      <c r="G3" s="6">
        <f>'Cost Data'!$B95</f>
        <v>15000</v>
      </c>
      <c r="H3" s="6">
        <f>'Cost Data'!$C95</f>
        <v>11785.714285714286</v>
      </c>
    </row>
    <row r="4" spans="1:8">
      <c r="A4" s="1" t="s">
        <v>4</v>
      </c>
      <c r="B4" s="26">
        <v>0</v>
      </c>
      <c r="C4" s="6">
        <f>'Cost Data'!$B96</f>
        <v>2279318.9754813975</v>
      </c>
      <c r="D4" s="6">
        <f>'Cost Data'!$B96</f>
        <v>2279318.9754813975</v>
      </c>
      <c r="E4" s="6">
        <f>'Cost Data'!$B96</f>
        <v>2279318.9754813975</v>
      </c>
      <c r="F4" s="6">
        <f>'Cost Data'!$B96</f>
        <v>2279318.9754813975</v>
      </c>
      <c r="G4" s="6">
        <f>'Cost Data'!$B96</f>
        <v>2279318.9754813975</v>
      </c>
      <c r="H4" s="26">
        <v>0</v>
      </c>
    </row>
    <row r="5" spans="1:8">
      <c r="A5" s="1" t="s">
        <v>5</v>
      </c>
      <c r="B5" s="6">
        <f>'Cost Data'!$C97</f>
        <v>2434118.0622207024</v>
      </c>
      <c r="C5" s="6">
        <f>'Cost Data'!$B97</f>
        <v>3332119.6733545554</v>
      </c>
      <c r="D5" s="6">
        <f>'Cost Data'!$B97</f>
        <v>3332119.6733545554</v>
      </c>
      <c r="E5" s="6">
        <f>'Cost Data'!$B97</f>
        <v>3332119.6733545554</v>
      </c>
      <c r="F5" s="6">
        <f>'Cost Data'!$B97</f>
        <v>3332119.6733545554</v>
      </c>
      <c r="G5" s="6">
        <f>'Cost Data'!$B97</f>
        <v>3332119.6733545554</v>
      </c>
      <c r="H5" s="6">
        <f>'Cost Data'!$C97</f>
        <v>2434118.0622207024</v>
      </c>
    </row>
    <row r="6" spans="1:8">
      <c r="A6" s="1" t="s">
        <v>6</v>
      </c>
      <c r="B6" s="26">
        <v>0</v>
      </c>
      <c r="C6" s="6">
        <f>'Cost Data'!$B98</f>
        <v>1695890</v>
      </c>
      <c r="D6" s="6">
        <f>'Cost Data'!$B98</f>
        <v>1695890</v>
      </c>
      <c r="E6" s="6">
        <f>'Cost Data'!$B98</f>
        <v>1695890</v>
      </c>
      <c r="F6" s="6">
        <f>'Cost Data'!$B98</f>
        <v>1695890</v>
      </c>
      <c r="G6" s="6">
        <f>'Cost Data'!$B98</f>
        <v>1695890</v>
      </c>
      <c r="H6" s="26">
        <v>0</v>
      </c>
    </row>
    <row r="7" spans="1:8">
      <c r="A7" s="1" t="s">
        <v>7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Cost Data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2017-06-22T21:46:10Z</dcterms:created>
  <dcterms:modified xsi:type="dcterms:W3CDTF">2021-04-22T01:10:29Z</dcterms:modified>
</cp:coreProperties>
</file>