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RI\elec\EIaE\"/>
    </mc:Choice>
  </mc:AlternateContent>
  <xr:revisionPtr revIDLastSave="0" documentId="8_{EEEDFAFB-557D-4AC6-BC49-7D547C4405A3}"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4" i="74"/>
  <c r="C3" i="74"/>
  <c r="C553" i="73"/>
  <c r="C6" i="74" l="1"/>
  <c r="A1" i="8"/>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<sst xmlns="http://schemas.openxmlformats.org/spreadsheetml/2006/main" count="67272" uniqueCount="4676">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</sst>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120</v>
      </c>
      <c r="C1" s="93">
        <v>44865</v>
      </c>
      <c r="K1" s="44" t="s">
        <v>2</v>
      </c>
      <c r="L1" s="44" t="s">
        <v>3</v>
      </c>
    </row>
    <row r="2" spans="1:15" ht="14.5">
      <c r="A2" s="70" t="s">
        <v>4</v>
      </c>
      <c r="B2" s="1" t="str">
        <f>LOOKUP(B1,K1:L50,L1:L50)</f>
        <v>RI</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RI</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1038.325</v>
      </c>
      <c r="R10" s="1">
        <f t="shared" si="3"/>
        <v>0.37573830455384</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1725.1010000000001</v>
      </c>
      <c r="R24" s="1">
        <f t="shared" si="3"/>
        <v>0.62426169544615995</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2763.4260000000004</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f t="shared" si="12"/>
        <v>1725.1010000000001</v>
      </c>
      <c r="M311" s="1" t="str">
        <f t="shared" si="13"/>
        <v>MA</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f t="shared" si="12"/>
        <v>1038.325</v>
      </c>
      <c r="M312" s="1" t="str">
        <f t="shared" si="13"/>
        <v>CT</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2763.4260000000004</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0.37573830455384</v>
      </c>
      <c r="D9" s="1">
        <f t="shared" si="0"/>
        <v>0.37573830455384</v>
      </c>
      <c r="E9" s="1">
        <f t="shared" si="1"/>
        <v>1</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0.62426169544615995</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0.37573830455384</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v>
      </c>
      <c r="C60" s="1">
        <f>SUMIFS('ReEDs Generation Data'!H$729:H$1448,'ReEDs Generation Data'!$E$729:$E$1448,Calculations!$A60)</f>
        <v>0</v>
      </c>
      <c r="D60" s="1">
        <f>SUMIFS('ReEDs Generation Data'!I$729:I$1448,'ReEDs Generation Data'!$E$729:$E$1448,Calculations!$A60)</f>
        <v>0</v>
      </c>
      <c r="E60" s="1">
        <f>SUMIFS('ReEDs Generation Data'!J$729:J$1448,'ReEDs Generation Data'!$E$729:$E$1448,Calculations!$A60)</f>
        <v>0</v>
      </c>
      <c r="F60" s="1">
        <f>SUMIFS('ReEDs Generation Data'!K$729:K$1448,'ReEDs Generation Data'!$E$729:$E$1448,Calculations!$A60)</f>
        <v>0</v>
      </c>
      <c r="G60" s="1">
        <f>SUMIFS('ReEDs Generation Data'!L$729:L$1448,'ReEDs Generation Data'!$E$729:$E$1448,Calculations!$A60)</f>
        <v>0</v>
      </c>
      <c r="H60" s="1">
        <f>SUMIFS('ReEDs Generation Data'!M$729:M$1448,'ReEDs Generation Data'!$E$729:$E$1448,Calculations!$A60)</f>
        <v>0</v>
      </c>
      <c r="I60" s="1">
        <f>SUMIFS('ReEDs Generation Data'!N$729:N$1448,'ReEDs Generation Data'!$E$729:$E$1448,Calculations!$A60)</f>
        <v>0</v>
      </c>
      <c r="J60" s="1">
        <f>SUMIFS('ReEDs Generation Data'!O$729:O$1448,'ReEDs Generation Data'!$E$729:$E$1448,Calculations!$A60)</f>
        <v>0</v>
      </c>
      <c r="K60" s="1">
        <f>SUMIFS('ReEDs Generation Data'!P$729:P$1448,'ReEDs Generation Data'!$E$729:$E$1448,Calculations!$A60)</f>
        <v>0</v>
      </c>
      <c r="L60" s="1">
        <f>SUMIFS('ReEDs Generation Data'!Q$729:Q$1448,'ReEDs Generation Data'!$E$729:$E$1448,Calculations!$A60)</f>
        <v>0</v>
      </c>
      <c r="M60" s="1">
        <f>SUMIFS('ReEDs Generation Data'!R$729:R$1448,'ReEDs Generation Data'!$E$729:$E$1448,Calculations!$A60)</f>
        <v>0</v>
      </c>
    </row>
    <row r="61" spans="1:33" ht="15.75" customHeight="1">
      <c r="A61" s="4" t="s">
        <v>488</v>
      </c>
      <c r="B61" s="1">
        <f>SUMIFS('ReEDs Generation Data'!G$729:G$1448,'ReEDs Generation Data'!$E$729:$E$1448,Calculations!$A61)</f>
        <v>0.58472893343048571</v>
      </c>
      <c r="C61" s="1">
        <f>SUMIFS('ReEDs Generation Data'!H$729:H$1448,'ReEDs Generation Data'!$E$729:$E$1448,Calculations!$A61)</f>
        <v>0.59114337554989638</v>
      </c>
      <c r="D61" s="1">
        <f>SUMIFS('ReEDs Generation Data'!I$729:I$1448,'ReEDs Generation Data'!$E$729:$E$1448,Calculations!$A61)</f>
        <v>0.58925244331457172</v>
      </c>
      <c r="E61" s="1">
        <f>SUMIFS('ReEDs Generation Data'!J$729:J$1448,'ReEDs Generation Data'!$E$729:$E$1448,Calculations!$A61)</f>
        <v>0.58737356982415156</v>
      </c>
      <c r="F61" s="1">
        <f>SUMIFS('ReEDs Generation Data'!K$729:K$1448,'ReEDs Generation Data'!$E$729:$E$1448,Calculations!$A61)</f>
        <v>0.57850666881533352</v>
      </c>
      <c r="G61" s="1">
        <f>SUMIFS('ReEDs Generation Data'!L$729:L$1448,'ReEDs Generation Data'!$E$729:$E$1448,Calculations!$A61)</f>
        <v>0.56974559500060007</v>
      </c>
      <c r="H61" s="1">
        <f>SUMIFS('ReEDs Generation Data'!M$729:M$1448,'ReEDs Generation Data'!$E$729:$E$1448,Calculations!$A61)</f>
        <v>0.56329592629199299</v>
      </c>
      <c r="I61" s="1">
        <f>SUMIFS('ReEDs Generation Data'!N$729:N$1448,'ReEDs Generation Data'!$E$729:$E$1448,Calculations!$A61)</f>
        <v>0.55665771038425282</v>
      </c>
      <c r="J61" s="1">
        <f>SUMIFS('ReEDs Generation Data'!O$729:O$1448,'ReEDs Generation Data'!$E$729:$E$1448,Calculations!$A61)</f>
        <v>0.54487195297967539</v>
      </c>
      <c r="K61" s="1">
        <f>SUMIFS('ReEDs Generation Data'!P$729:P$1448,'ReEDs Generation Data'!$E$729:$E$1448,Calculations!$A61)</f>
        <v>0.53266863340733872</v>
      </c>
      <c r="L61" s="1">
        <f>SUMIFS('ReEDs Generation Data'!Q$729:Q$1448,'ReEDs Generation Data'!$E$729:$E$1448,Calculations!$A61)</f>
        <v>0.48544510611235703</v>
      </c>
      <c r="M61" s="1">
        <f>SUMIFS('ReEDs Generation Data'!R$729:R$1448,'ReEDs Generation Data'!$E$729:$E$1448,Calculations!$A61)</f>
        <v>0.44042776917682203</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0.34953668361836376</v>
      </c>
      <c r="C62" s="1">
        <f>SUMIFS('ReEDs Generation Data'!H$729:H$1448,'ReEDs Generation Data'!$E$729:$E$1448,Calculations!$A62)</f>
        <v>0.32643899755942435</v>
      </c>
      <c r="D62" s="1">
        <f>SUMIFS('ReEDs Generation Data'!I$729:I$1448,'ReEDs Generation Data'!$E$729:$E$1448,Calculations!$A62)</f>
        <v>0.3253947939890503</v>
      </c>
      <c r="E62" s="1">
        <f>SUMIFS('ReEDs Generation Data'!J$729:J$1448,'ReEDs Generation Data'!$E$729:$E$1448,Calculations!$A62)</f>
        <v>0.32435724945396488</v>
      </c>
      <c r="F62" s="1">
        <f>SUMIFS('ReEDs Generation Data'!K$729:K$1448,'ReEDs Generation Data'!$E$729:$E$1448,Calculations!$A62)</f>
        <v>0.32241001399815067</v>
      </c>
      <c r="G62" s="1">
        <f>SUMIFS('ReEDs Generation Data'!L$729:L$1448,'ReEDs Generation Data'!$E$729:$E$1448,Calculations!$A62)</f>
        <v>0.32048601895793449</v>
      </c>
      <c r="H62" s="1">
        <f>SUMIFS('ReEDs Generation Data'!M$729:M$1448,'ReEDs Generation Data'!$E$729:$E$1448,Calculations!$A62)</f>
        <v>0.3251030172740923</v>
      </c>
      <c r="I62" s="1">
        <f>SUMIFS('ReEDs Generation Data'!N$729:N$1448,'ReEDs Generation Data'!$E$729:$E$1448,Calculations!$A62)</f>
        <v>0.32985498718960515</v>
      </c>
      <c r="J62" s="1">
        <f>SUMIFS('ReEDs Generation Data'!O$729:O$1448,'ReEDs Generation Data'!$E$729:$E$1448,Calculations!$A62)</f>
        <v>0.33559655713952807</v>
      </c>
      <c r="K62" s="1">
        <f>SUMIFS('ReEDs Generation Data'!P$729:P$1448,'ReEDs Generation Data'!$E$729:$E$1448,Calculations!$A62)</f>
        <v>0.34154154739688919</v>
      </c>
      <c r="L62" s="1">
        <f>SUMIFS('ReEDs Generation Data'!Q$729:Q$1448,'ReEDs Generation Data'!$E$729:$E$1448,Calculations!$A62)</f>
        <v>0.33337265527403942</v>
      </c>
      <c r="M62" s="1">
        <f>SUMIFS('ReEDs Generation Data'!R$729:R$1448,'ReEDs Generation Data'!$E$729:$E$1448,Calculations!$A62)</f>
        <v>0.32558539773210987</v>
      </c>
    </row>
    <row r="63" spans="1:33" ht="15.75" customHeight="1">
      <c r="A63" s="4" t="s">
        <v>490</v>
      </c>
      <c r="B63" s="1">
        <f>SUMIFS('ReEDs Generation Data'!G$729:G$1448,'ReEDs Generation Data'!$E$729:$E$1448,Calculations!$A63)</f>
        <v>9.5055030162973005E-3</v>
      </c>
      <c r="C63" s="1">
        <f>SUMIFS('ReEDs Generation Data'!H$729:H$1448,'ReEDs Generation Data'!$E$729:$E$1448,Calculations!$A63)</f>
        <v>9.0497602410840473E-3</v>
      </c>
      <c r="D63" s="1">
        <f>SUMIFS('ReEDs Generation Data'!I$729:I$1448,'ReEDs Generation Data'!$E$729:$E$1448,Calculations!$A63)</f>
        <v>9.0208121312521355E-3</v>
      </c>
      <c r="E63" s="1">
        <f>SUMIFS('ReEDs Generation Data'!J$729:J$1448,'ReEDs Generation Data'!$E$729:$E$1448,Calculations!$A63)</f>
        <v>8.9920486276506371E-3</v>
      </c>
      <c r="F63" s="1">
        <f>SUMIFS('ReEDs Generation Data'!K$729:K$1448,'ReEDs Generation Data'!$E$729:$E$1448,Calculations!$A63)</f>
        <v>8.9380660638644308E-3</v>
      </c>
      <c r="G63" s="1">
        <f>SUMIFS('ReEDs Generation Data'!L$729:L$1448,'ReEDs Generation Data'!$E$729:$E$1448,Calculations!$A63)</f>
        <v>8.8847277864246427E-3</v>
      </c>
      <c r="H63" s="1">
        <f>SUMIFS('ReEDs Generation Data'!M$729:M$1448,'ReEDs Generation Data'!$E$729:$E$1448,Calculations!$A63)</f>
        <v>9.0127233019944714E-3</v>
      </c>
      <c r="I63" s="1">
        <f>SUMIFS('ReEDs Generation Data'!N$729:N$1448,'ReEDs Generation Data'!$E$729:$E$1448,Calculations!$A63)</f>
        <v>9.1444605905223464E-3</v>
      </c>
      <c r="J63" s="1">
        <f>SUMIFS('ReEDs Generation Data'!O$729:O$1448,'ReEDs Generation Data'!$E$729:$E$1448,Calculations!$A63)</f>
        <v>9.3036322331345525E-3</v>
      </c>
      <c r="K63" s="1">
        <f>SUMIFS('ReEDs Generation Data'!P$729:P$1448,'ReEDs Generation Data'!$E$729:$E$1448,Calculations!$A63)</f>
        <v>9.4684432295747203E-3</v>
      </c>
      <c r="L63" s="1">
        <f>SUMIFS('ReEDs Generation Data'!Q$729:Q$1448,'ReEDs Generation Data'!$E$729:$E$1448,Calculations!$A63)</f>
        <v>9.2419797380808369E-3</v>
      </c>
      <c r="M63" s="1">
        <f>SUMIFS('ReEDs Generation Data'!R$729:R$1448,'ReEDs Generation Data'!$E$729:$E$1448,Calculations!$A63)</f>
        <v>9.026096175709564E-3</v>
      </c>
    </row>
    <row r="64" spans="1:33" ht="15.75" customHeight="1">
      <c r="A64" s="4" t="s">
        <v>491</v>
      </c>
      <c r="B64" s="1">
        <f>SUMIFS('ReEDs Generation Data'!G$729:G$1448,'ReEDs Generation Data'!$E$729:$E$1448,Calculations!$A64)</f>
        <v>7.3159335304621859E-5</v>
      </c>
      <c r="C64" s="1">
        <f>SUMIFS('ReEDs Generation Data'!H$729:H$1448,'ReEDs Generation Data'!$E$729:$E$1448,Calculations!$A64)</f>
        <v>6.8324903216824661E-5</v>
      </c>
      <c r="D64" s="1">
        <f>SUMIFS('ReEDs Generation Data'!I$729:I$1448,'ReEDs Generation Data'!$E$729:$E$1448,Calculations!$A64)</f>
        <v>2.8523355710290531E-3</v>
      </c>
      <c r="E64" s="1">
        <f>SUMIFS('ReEDs Generation Data'!J$729:J$1448,'ReEDs Generation Data'!$E$729:$E$1448,Calculations!$A64)</f>
        <v>5.6185922052343074E-3</v>
      </c>
      <c r="F64" s="1">
        <f>SUMIFS('ReEDs Generation Data'!K$729:K$1448,'ReEDs Generation Data'!$E$729:$E$1448,Calculations!$A64)</f>
        <v>5.5848617368319158E-3</v>
      </c>
      <c r="G64" s="1">
        <f>SUMIFS('ReEDs Generation Data'!L$729:L$1448,'ReEDs Generation Data'!$E$729:$E$1448,Calculations!$A64)</f>
        <v>5.5515338443489631E-3</v>
      </c>
      <c r="H64" s="1">
        <f>SUMIFS('ReEDs Generation Data'!M$729:M$1448,'ReEDs Generation Data'!$E$729:$E$1448,Calculations!$A64)</f>
        <v>5.6315105699945717E-3</v>
      </c>
      <c r="I64" s="1">
        <f>SUMIFS('ReEDs Generation Data'!N$729:N$1448,'ReEDs Generation Data'!$E$729:$E$1448,Calculations!$A64)</f>
        <v>5.7138253052802946E-3</v>
      </c>
      <c r="J64" s="1">
        <f>SUMIFS('ReEDs Generation Data'!O$729:O$1448,'ReEDs Generation Data'!$E$729:$E$1448,Calculations!$A64)</f>
        <v>9.5411787621298792E-3</v>
      </c>
      <c r="K64" s="1">
        <f>SUMIFS('ReEDs Generation Data'!P$729:P$1448,'ReEDs Generation Data'!$E$729:$E$1448,Calculations!$A64)</f>
        <v>1.3504133008250898E-2</v>
      </c>
      <c r="L64" s="1">
        <f>SUMIFS('ReEDs Generation Data'!Q$729:Q$1448,'ReEDs Generation Data'!$E$729:$E$1448,Calculations!$A64)</f>
        <v>1.3181079914435741E-2</v>
      </c>
      <c r="M64" s="1">
        <f>SUMIFS('ReEDs Generation Data'!R$729:R$1448,'ReEDs Generation Data'!$E$729:$E$1448,Calculations!$A64)</f>
        <v>1.2873119226080101E-2</v>
      </c>
    </row>
    <row r="65" spans="1:37" ht="15.75" customHeight="1">
      <c r="A65" s="4" t="s">
        <v>492</v>
      </c>
      <c r="B65" s="1">
        <f>SUMIFS('ReEDs Generation Data'!G$729:G$1448,'ReEDs Generation Data'!$E$729:$E$1448,Calculations!$A65)</f>
        <v>3.865792628995772E-2</v>
      </c>
      <c r="C65" s="1">
        <f>SUMIFS('ReEDs Generation Data'!H$729:H$1448,'ReEDs Generation Data'!$E$729:$E$1448,Calculations!$A65)</f>
        <v>5.6516337089182231E-2</v>
      </c>
      <c r="D65" s="1">
        <f>SUMIFS('ReEDs Generation Data'!I$729:I$1448,'ReEDs Generation Data'!$E$729:$E$1448,Calculations!$A65)</f>
        <v>5.7301972451829428E-2</v>
      </c>
      <c r="E65" s="1">
        <f>SUMIFS('ReEDs Generation Data'!J$729:J$1448,'ReEDs Generation Data'!$E$729:$E$1448,Calculations!$A65)</f>
        <v>5.8082597705574182E-2</v>
      </c>
      <c r="F65" s="1">
        <f>SUMIFS('ReEDs Generation Data'!K$729:K$1448,'ReEDs Generation Data'!$E$729:$E$1448,Calculations!$A65)</f>
        <v>5.7908174128102938E-2</v>
      </c>
      <c r="G65" s="1">
        <f>SUMIFS('ReEDs Generation Data'!L$729:L$1448,'ReEDs Generation Data'!$E$729:$E$1448,Calculations!$A65)</f>
        <v>5.773583231039961E-2</v>
      </c>
      <c r="H65" s="1">
        <f>SUMIFS('ReEDs Generation Data'!M$729:M$1448,'ReEDs Generation Data'!$E$729:$E$1448,Calculations!$A65)</f>
        <v>5.8818909276768194E-2</v>
      </c>
      <c r="I65" s="1">
        <f>SUMIFS('ReEDs Generation Data'!N$729:N$1448,'ReEDs Generation Data'!$E$729:$E$1448,Calculations!$A65)</f>
        <v>5.9933648509476342E-2</v>
      </c>
      <c r="J65" s="1">
        <f>SUMIFS('ReEDs Generation Data'!O$729:O$1448,'ReEDs Generation Data'!$E$729:$E$1448,Calculations!$A65)</f>
        <v>6.1317765910497764E-2</v>
      </c>
      <c r="K65" s="1">
        <f>SUMIFS('ReEDs Generation Data'!P$729:P$1448,'ReEDs Generation Data'!$E$729:$E$1448,Calculations!$A65)</f>
        <v>6.2750921743464097E-2</v>
      </c>
      <c r="L65" s="1">
        <f>SUMIFS('ReEDs Generation Data'!Q$729:Q$1448,'ReEDs Generation Data'!$E$729:$E$1448,Calculations!$A65)</f>
        <v>6.1746956152172322E-2</v>
      </c>
      <c r="M65" s="1">
        <f>SUMIFS('ReEDs Generation Data'!R$729:R$1448,'ReEDs Generation Data'!$E$729:$E$1448,Calculations!$A65)</f>
        <v>6.0789893859630108E-2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5.7777996376038795E-4</v>
      </c>
      <c r="C67" s="1">
        <f>SUMIFS('ReEDs Generation Data'!H$729:H$1448,'ReEDs Generation Data'!$E$729:$E$1448,Calculations!$A67)</f>
        <v>9.8127947850848679E-4</v>
      </c>
      <c r="D67" s="1">
        <f>SUMIFS('ReEDs Generation Data'!I$729:I$1448,'ReEDs Generation Data'!$E$729:$E$1448,Calculations!$A67)</f>
        <v>5.3787370851204983E-4</v>
      </c>
      <c r="E67" s="1">
        <f>SUMIFS('ReEDs Generation Data'!J$729:J$1448,'ReEDs Generation Data'!$E$729:$E$1448,Calculations!$A67)</f>
        <v>9.7295600432666324E-5</v>
      </c>
      <c r="F67" s="1">
        <f>SUMIFS('ReEDs Generation Data'!K$729:K$1448,'ReEDs Generation Data'!$E$729:$E$1448,Calculations!$A67)</f>
        <v>9.6711499281308791E-5</v>
      </c>
      <c r="G67" s="1">
        <f>SUMIFS('ReEDs Generation Data'!L$729:L$1448,'ReEDs Generation Data'!$E$729:$E$1448,Calculations!$A67)</f>
        <v>9.6134369425316874E-5</v>
      </c>
      <c r="H67" s="1">
        <f>SUMIFS('ReEDs Generation Data'!M$729:M$1448,'ReEDs Generation Data'!$E$729:$E$1448,Calculations!$A67)</f>
        <v>9.751930416663498E-5</v>
      </c>
      <c r="I67" s="1">
        <f>SUMIFS('ReEDs Generation Data'!N$729:N$1448,'ReEDs Generation Data'!$E$729:$E$1448,Calculations!$A67)</f>
        <v>9.8944725571416649E-5</v>
      </c>
      <c r="J67" s="1">
        <f>SUMIFS('ReEDs Generation Data'!O$729:O$1448,'ReEDs Generation Data'!$E$729:$E$1448,Calculations!$A67)</f>
        <v>1.0066699167351342E-4</v>
      </c>
      <c r="K67" s="1">
        <f>SUMIFS('ReEDs Generation Data'!P$729:P$1448,'ReEDs Generation Data'!$E$729:$E$1448,Calculations!$A67)</f>
        <v>1.0245027660896664E-4</v>
      </c>
      <c r="L67" s="1">
        <f>SUMIFS('ReEDs Generation Data'!Q$729:Q$1448,'ReEDs Generation Data'!$E$729:$E$1448,Calculations!$A67)</f>
        <v>9.9999900471851356E-5</v>
      </c>
      <c r="M67" s="1">
        <f>SUMIFS('ReEDs Generation Data'!R$729:R$1448,'ReEDs Generation Data'!$E$729:$E$1448,Calculations!$A67)</f>
        <v>9.7664001090717352E-5</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9.068597718231323E-4</v>
      </c>
      <c r="C70" s="1">
        <f>SUMIFS('ReEDs Generation Data'!H$729:H$1448,'ReEDs Generation Data'!$E$729:$E$1448,Calculations!$A70)</f>
        <v>8.4693369455931611E-4</v>
      </c>
      <c r="D70" s="1">
        <f>SUMIFS('ReEDs Generation Data'!I$729:I$1448,'ReEDs Generation Data'!$E$729:$E$1448,Calculations!$A70)</f>
        <v>7.3261494139568084E-4</v>
      </c>
      <c r="E70" s="1">
        <f>SUMIFS('ReEDs Generation Data'!J$729:J$1448,'ReEDs Generation Data'!$E$729:$E$1448,Calculations!$A70)</f>
        <v>6.1902521524657549E-4</v>
      </c>
      <c r="F70" s="1">
        <f>SUMIFS('ReEDs Generation Data'!K$729:K$1448,'ReEDs Generation Data'!$E$729:$E$1448,Calculations!$A70)</f>
        <v>6.1530897998684152E-4</v>
      </c>
      <c r="G70" s="1">
        <f>SUMIFS('ReEDs Generation Data'!L$729:L$1448,'ReEDs Generation Data'!$E$729:$E$1448,Calculations!$A70)</f>
        <v>6.116370983011134E-4</v>
      </c>
      <c r="H70" s="1">
        <f>SUMIFS('ReEDs Generation Data'!M$729:M$1448,'ReEDs Generation Data'!$E$729:$E$1448,Calculations!$A70)</f>
        <v>6.2044848877030744E-4</v>
      </c>
      <c r="I70" s="1">
        <f>SUMIFS('ReEDs Generation Data'!N$729:N$1448,'ReEDs Generation Data'!$E$729:$E$1448,Calculations!$A70)</f>
        <v>6.2951746812793725E-4</v>
      </c>
      <c r="J70" s="1">
        <f>SUMIFS('ReEDs Generation Data'!O$729:O$1448,'ReEDs Generation Data'!$E$729:$E$1448,Calculations!$A70)</f>
        <v>6.4047506682532278E-4</v>
      </c>
      <c r="K70" s="1">
        <f>SUMIFS('ReEDs Generation Data'!P$729:P$1448,'ReEDs Generation Data'!$E$729:$E$1448,Calculations!$A70)</f>
        <v>6.5182088653459997E-4</v>
      </c>
      <c r="L70" s="1">
        <f>SUMIFS('ReEDs Generation Data'!Q$729:Q$1448,'ReEDs Generation Data'!$E$729:$E$1448,Calculations!$A70)</f>
        <v>6.3623082276020968E-4</v>
      </c>
      <c r="M70" s="1">
        <f>SUMIFS('ReEDs Generation Data'!R$729:R$1448,'ReEDs Generation Data'!$E$729:$E$1448,Calculations!$A70)</f>
        <v>6.2136909611716878E-4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1.1169781164301656E-2</v>
      </c>
      <c r="G72" s="1">
        <f>SUMIFS('ReEDs Generation Data'!L$729:L$1448,'ReEDs Generation Data'!$E$729:$E$1448,Calculations!$A72)</f>
        <v>2.2206250070128986E-2</v>
      </c>
      <c r="H72" s="1">
        <f>SUMIFS('ReEDs Generation Data'!M$729:M$1448,'ReEDs Generation Data'!$E$729:$E$1448,Calculations!$A72)</f>
        <v>2.2526158625002391E-2</v>
      </c>
      <c r="I72" s="1">
        <f>SUMIFS('ReEDs Generation Data'!N$729:N$1448,'ReEDs Generation Data'!$E$729:$E$1448,Calculations!$A72)</f>
        <v>2.2855419266738713E-2</v>
      </c>
      <c r="J72" s="1">
        <f>SUMIFS('ReEDs Generation Data'!O$729:O$1448,'ReEDs Generation Data'!$E$729:$E$1448,Calculations!$A72)</f>
        <v>2.325324859644767E-2</v>
      </c>
      <c r="K72" s="1">
        <f>SUMIFS('ReEDs Generation Data'!P$729:P$1448,'ReEDs Generation Data'!$E$729:$E$1448,Calculations!$A72)</f>
        <v>2.366517277569484E-2</v>
      </c>
      <c r="L72" s="1">
        <f>SUMIFS('ReEDs Generation Data'!Q$729:Q$1448,'ReEDs Generation Data'!$E$729:$E$1448,Calculations!$A72)</f>
        <v>8.1003352303246734E-2</v>
      </c>
      <c r="M72" s="1">
        <f>SUMIFS('ReEDs Generation Data'!R$729:R$1448,'ReEDs Generation Data'!$E$729:$E$1448,Calculations!$A72)</f>
        <v>0.135662804803236</v>
      </c>
    </row>
    <row r="73" spans="1:37" ht="15.75" customHeight="1">
      <c r="A73" s="4" t="s">
        <v>500</v>
      </c>
      <c r="B73" s="1">
        <f>SUMIFS('ReEDs Generation Data'!G$729:G$1448,'ReEDs Generation Data'!$E$729:$E$1448,Calculations!$A73)</f>
        <v>1.6013154574007458E-2</v>
      </c>
      <c r="C73" s="1">
        <f>SUMIFS('ReEDs Generation Data'!H$729:H$1448,'ReEDs Generation Data'!$E$729:$E$1448,Calculations!$A73)</f>
        <v>1.4954991484128377E-2</v>
      </c>
      <c r="D73" s="1">
        <f>SUMIFS('ReEDs Generation Data'!I$729:I$1448,'ReEDs Generation Data'!$E$729:$E$1448,Calculations!$A73)</f>
        <v>1.4907153892359649E-2</v>
      </c>
      <c r="E73" s="1">
        <f>SUMIFS('ReEDs Generation Data'!J$729:J$1448,'ReEDs Generation Data'!$E$729:$E$1448,Calculations!$A73)</f>
        <v>1.4859621367745209E-2</v>
      </c>
      <c r="F73" s="1">
        <f>SUMIFS('ReEDs Generation Data'!K$729:K$1448,'ReEDs Generation Data'!$E$729:$E$1448,Calculations!$A73)</f>
        <v>1.4770413614146488E-2</v>
      </c>
      <c r="G73" s="1">
        <f>SUMIFS('ReEDs Generation Data'!L$729:L$1448,'ReEDs Generation Data'!$E$729:$E$1448,Calculations!$A73)</f>
        <v>1.4682270562436804E-2</v>
      </c>
      <c r="H73" s="1">
        <f>SUMIFS('ReEDs Generation Data'!M$729:M$1448,'ReEDs Generation Data'!$E$729:$E$1448,Calculations!$A73)</f>
        <v>1.489378686721839E-2</v>
      </c>
      <c r="I73" s="1">
        <f>SUMIFS('ReEDs Generation Data'!N$729:N$1448,'ReEDs Generation Data'!$E$729:$E$1448,Calculations!$A73)</f>
        <v>1.5111486560424905E-2</v>
      </c>
      <c r="J73" s="1">
        <f>SUMIFS('ReEDs Generation Data'!O$729:O$1448,'ReEDs Generation Data'!$E$729:$E$1448,Calculations!$A73)</f>
        <v>1.5374522320087765E-2</v>
      </c>
      <c r="K73" s="1">
        <f>SUMIFS('ReEDs Generation Data'!P$729:P$1448,'ReEDs Generation Data'!$E$729:$E$1448,Calculations!$A73)</f>
        <v>1.5646877275643824E-2</v>
      </c>
      <c r="L73" s="1">
        <f>SUMIFS('ReEDs Generation Data'!Q$729:Q$1448,'ReEDs Generation Data'!$E$729:$E$1448,Calculations!$A73)</f>
        <v>1.5272639782435791E-2</v>
      </c>
      <c r="M73" s="1">
        <f>SUMIFS('ReEDs Generation Data'!R$729:R$1448,'ReEDs Generation Data'!$E$729:$E$1448,Calculations!$A73)</f>
        <v>1.4915885929204542E-2</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1.1283214135854521E-4</v>
      </c>
      <c r="G804" s="44">
        <f>G78/SUMIFS(G$3:G$722,$B$3:$B$722,$B804)*SUMIFS(Calculations!$E$3:$E$53,Calculations!$A$3:$A$53,$B804)</f>
        <v>5.7777996376038795E-4</v>
      </c>
      <c r="H804" s="44">
        <f>H78/SUMIFS(H$3:H$722,$B$3:$B$722,$B804)*SUMIFS(Calculations!$E$3:$E$53,Calculations!$A$3:$A$53,$B804)</f>
        <v>9.8127947850848679E-4</v>
      </c>
      <c r="I804" s="44">
        <f>I78/SUMIFS(I$3:I$722,$B$3:$B$722,$B804)*SUMIFS(Calculations!$E$3:$E$53,Calculations!$A$3:$A$53,$B804)</f>
        <v>5.3787370851204983E-4</v>
      </c>
      <c r="J804" s="44">
        <f>J78/SUMIFS(J$3:J$722,$B$3:$B$722,$B804)*SUMIFS(Calculations!$E$3:$E$53,Calculations!$A$3:$A$53,$B804)</f>
        <v>9.7295600432666324E-5</v>
      </c>
      <c r="K804" s="44">
        <f>K78/SUMIFS(K$3:K$722,$B$3:$B$722,$B804)*SUMIFS(Calculations!$E$3:$E$53,Calculations!$A$3:$A$53,$B804)</f>
        <v>9.6711499281308791E-5</v>
      </c>
      <c r="L804" s="44">
        <f>L78/SUMIFS(L$3:L$722,$B$3:$B$722,$B804)*SUMIFS(Calculations!$E$3:$E$53,Calculations!$A$3:$A$53,$B804)</f>
        <v>9.6134369425316874E-5</v>
      </c>
      <c r="M804" s="44">
        <f>M78/SUMIFS(M$3:M$722,$B$3:$B$722,$B804)*SUMIFS(Calculations!$E$3:$E$53,Calculations!$A$3:$A$53,$B804)</f>
        <v>9.751930416663498E-5</v>
      </c>
      <c r="N804" s="44">
        <f>N78/SUMIFS(N$3:N$722,$B$3:$B$722,$B804)*SUMIFS(Calculations!$E$3:$E$53,Calculations!$A$3:$A$53,$B804)</f>
        <v>9.8944725571416649E-5</v>
      </c>
      <c r="O804" s="44">
        <f>O78/SUMIFS(O$3:O$722,$B$3:$B$722,$B804)*SUMIFS(Calculations!$E$3:$E$53,Calculations!$A$3:$A$53,$B804)</f>
        <v>1.0066699167351342E-4</v>
      </c>
      <c r="P804" s="44">
        <f>P78/SUMIFS(P$3:P$722,$B$3:$B$722,$B804)*SUMIFS(Calculations!$E$3:$E$53,Calculations!$A$3:$A$53,$B804)</f>
        <v>1.0245027660896664E-4</v>
      </c>
      <c r="Q804" s="44">
        <f>Q78/SUMIFS(Q$3:Q$722,$B$3:$B$722,$B804)*SUMIFS(Calculations!$E$3:$E$53,Calculations!$A$3:$A$53,$B804)</f>
        <v>9.9999900471851356E-5</v>
      </c>
      <c r="R804" s="44">
        <f>R78/SUMIFS(R$3:R$722,$B$3:$B$722,$B804)*SUMIFS(Calculations!$E$3:$E$53,Calculations!$A$3:$A$53,$B804)</f>
        <v>9.7664001090717352E-5</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1.0030650143284704E-2</v>
      </c>
      <c r="G808" s="44">
        <f>G82/SUMIFS(G$3:G$722,$B$3:$B$722,$B808)*SUMIFS(Calculations!$E$3:$E$53,Calculations!$A$3:$A$53,$B808)</f>
        <v>9.5055030162973005E-3</v>
      </c>
      <c r="H808" s="44">
        <f>H82/SUMIFS(H$3:H$722,$B$3:$B$722,$B808)*SUMIFS(Calculations!$E$3:$E$53,Calculations!$A$3:$A$53,$B808)</f>
        <v>9.0497602410840473E-3</v>
      </c>
      <c r="I808" s="44">
        <f>I82/SUMIFS(I$3:I$722,$B$3:$B$722,$B808)*SUMIFS(Calculations!$E$3:$E$53,Calculations!$A$3:$A$53,$B808)</f>
        <v>9.0208121312521355E-3</v>
      </c>
      <c r="J808" s="44">
        <f>J82/SUMIFS(J$3:J$722,$B$3:$B$722,$B808)*SUMIFS(Calculations!$E$3:$E$53,Calculations!$A$3:$A$53,$B808)</f>
        <v>8.9920486276506371E-3</v>
      </c>
      <c r="K808" s="44">
        <f>K82/SUMIFS(K$3:K$722,$B$3:$B$722,$B808)*SUMIFS(Calculations!$E$3:$E$53,Calculations!$A$3:$A$53,$B808)</f>
        <v>8.9380660638644308E-3</v>
      </c>
      <c r="L808" s="44">
        <f>L82/SUMIFS(L$3:L$722,$B$3:$B$722,$B808)*SUMIFS(Calculations!$E$3:$E$53,Calculations!$A$3:$A$53,$B808)</f>
        <v>8.8847277864246427E-3</v>
      </c>
      <c r="M808" s="44">
        <f>M82/SUMIFS(M$3:M$722,$B$3:$B$722,$B808)*SUMIFS(Calculations!$E$3:$E$53,Calculations!$A$3:$A$53,$B808)</f>
        <v>9.0127233019944714E-3</v>
      </c>
      <c r="N808" s="44">
        <f>N82/SUMIFS(N$3:N$722,$B$3:$B$722,$B808)*SUMIFS(Calculations!$E$3:$E$53,Calculations!$A$3:$A$53,$B808)</f>
        <v>9.1444605905223464E-3</v>
      </c>
      <c r="O808" s="44">
        <f>O82/SUMIFS(O$3:O$722,$B$3:$B$722,$B808)*SUMIFS(Calculations!$E$3:$E$53,Calculations!$A$3:$A$53,$B808)</f>
        <v>9.3036322331345525E-3</v>
      </c>
      <c r="P808" s="44">
        <f>P82/SUMIFS(P$3:P$722,$B$3:$B$722,$B808)*SUMIFS(Calculations!$E$3:$E$53,Calculations!$A$3:$A$53,$B808)</f>
        <v>9.4684432295747203E-3</v>
      </c>
      <c r="Q808" s="44">
        <f>Q82/SUMIFS(Q$3:Q$722,$B$3:$B$722,$B808)*SUMIFS(Calculations!$E$3:$E$53,Calculations!$A$3:$A$53,$B808)</f>
        <v>9.2419797380808369E-3</v>
      </c>
      <c r="R808" s="44">
        <f>R82/SUMIFS(R$3:R$722,$B$3:$B$722,$B808)*SUMIFS(Calculations!$E$3:$E$53,Calculations!$A$3:$A$53,$B808)</f>
        <v>9.026096175709564E-3</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7.8729995465574376E-5</v>
      </c>
      <c r="G810" s="44">
        <f>G84/SUMIFS(G$3:G$722,$B$3:$B$722,$B810)*SUMIFS(Calculations!$E$3:$E$53,Calculations!$A$3:$A$53,$B810)</f>
        <v>7.3159335304621859E-5</v>
      </c>
      <c r="H810" s="44">
        <f>H84/SUMIFS(H$3:H$722,$B$3:$B$722,$B810)*SUMIFS(Calculations!$E$3:$E$53,Calculations!$A$3:$A$53,$B810)</f>
        <v>6.8324903216824661E-5</v>
      </c>
      <c r="I810" s="44">
        <f>I84/SUMIFS(I$3:I$722,$B$3:$B$722,$B810)*SUMIFS(Calculations!$E$3:$E$53,Calculations!$A$3:$A$53,$B810)</f>
        <v>2.8523355710290531E-3</v>
      </c>
      <c r="J810" s="44">
        <f>J84/SUMIFS(J$3:J$722,$B$3:$B$722,$B810)*SUMIFS(Calculations!$E$3:$E$53,Calculations!$A$3:$A$53,$B810)</f>
        <v>5.6185922052343074E-3</v>
      </c>
      <c r="K810" s="44">
        <f>K84/SUMIFS(K$3:K$722,$B$3:$B$722,$B810)*SUMIFS(Calculations!$E$3:$E$53,Calculations!$A$3:$A$53,$B810)</f>
        <v>5.5848617368319158E-3</v>
      </c>
      <c r="L810" s="44">
        <f>L84/SUMIFS(L$3:L$722,$B$3:$B$722,$B810)*SUMIFS(Calculations!$E$3:$E$53,Calculations!$A$3:$A$53,$B810)</f>
        <v>5.5515338443489631E-3</v>
      </c>
      <c r="M810" s="44">
        <f>M84/SUMIFS(M$3:M$722,$B$3:$B$722,$B810)*SUMIFS(Calculations!$E$3:$E$53,Calculations!$A$3:$A$53,$B810)</f>
        <v>5.6315105699945717E-3</v>
      </c>
      <c r="N810" s="44">
        <f>N84/SUMIFS(N$3:N$722,$B$3:$B$722,$B810)*SUMIFS(Calculations!$E$3:$E$53,Calculations!$A$3:$A$53,$B810)</f>
        <v>5.7138253052802946E-3</v>
      </c>
      <c r="O810" s="44">
        <f>O84/SUMIFS(O$3:O$722,$B$3:$B$722,$B810)*SUMIFS(Calculations!$E$3:$E$53,Calculations!$A$3:$A$53,$B810)</f>
        <v>9.5411787621298792E-3</v>
      </c>
      <c r="P810" s="44">
        <f>P84/SUMIFS(P$3:P$722,$B$3:$B$722,$B810)*SUMIFS(Calculations!$E$3:$E$53,Calculations!$A$3:$A$53,$B810)</f>
        <v>1.3504133008250898E-2</v>
      </c>
      <c r="Q810" s="44">
        <f>Q84/SUMIFS(Q$3:Q$722,$B$3:$B$722,$B810)*SUMIFS(Calculations!$E$3:$E$53,Calculations!$A$3:$A$53,$B810)</f>
        <v>1.3181079914435741E-2</v>
      </c>
      <c r="R810" s="44">
        <f>R84/SUMIFS(R$3:R$722,$B$3:$B$722,$B810)*SUMIFS(Calculations!$E$3:$E$53,Calculations!$A$3:$A$53,$B810)</f>
        <v>1.2873119226080101E-2</v>
      </c>
    </row>
    <row r="811" spans="2:18" ht="15.75" customHeight="1">
      <c r="B811" s="44" t="s">
        <v>24</v>
      </c>
      <c r="C811" s="44" t="s">
        <v>522</v>
      </c>
      <c r="D811" s="44" t="s">
        <v>532</v>
      </c>
      <c r="E811" s="44" t="str">
        <f t="shared" si="301"/>
        <v>natural gas nonpeaker</v>
      </c>
      <c r="F811" s="44">
        <f>F85/SUMIFS(F$3:F$722,$B$3:$B$722,$B811)*SUMIFS(Calculations!$E$3:$E$53,Calculations!$A$3:$A$53,$B811)</f>
        <v>0.57733764599063686</v>
      </c>
      <c r="G811" s="44">
        <f>G85/SUMIFS(G$3:G$722,$B$3:$B$722,$B811)*SUMIFS(Calculations!$E$3:$E$53,Calculations!$A$3:$A$53,$B811)</f>
        <v>0.58472893343048571</v>
      </c>
      <c r="H811" s="44">
        <f>H85/SUMIFS(H$3:H$722,$B$3:$B$722,$B811)*SUMIFS(Calculations!$E$3:$E$53,Calculations!$A$3:$A$53,$B811)</f>
        <v>0.59114337554989638</v>
      </c>
      <c r="I811" s="44">
        <f>I85/SUMIFS(I$3:I$722,$B$3:$B$722,$B811)*SUMIFS(Calculations!$E$3:$E$53,Calculations!$A$3:$A$53,$B811)</f>
        <v>0.58925244331457172</v>
      </c>
      <c r="J811" s="44">
        <f>J85/SUMIFS(J$3:J$722,$B$3:$B$722,$B811)*SUMIFS(Calculations!$E$3:$E$53,Calculations!$A$3:$A$53,$B811)</f>
        <v>0.58737356982415156</v>
      </c>
      <c r="K811" s="44">
        <f>K85/SUMIFS(K$3:K$722,$B$3:$B$722,$B811)*SUMIFS(Calculations!$E$3:$E$53,Calculations!$A$3:$A$53,$B811)</f>
        <v>0.57850666881533352</v>
      </c>
      <c r="L811" s="44">
        <f>L85/SUMIFS(L$3:L$722,$B$3:$B$722,$B811)*SUMIFS(Calculations!$E$3:$E$53,Calculations!$A$3:$A$53,$B811)</f>
        <v>0.56974559500060007</v>
      </c>
      <c r="M811" s="44">
        <f>M85/SUMIFS(M$3:M$722,$B$3:$B$722,$B811)*SUMIFS(Calculations!$E$3:$E$53,Calculations!$A$3:$A$53,$B811)</f>
        <v>0.56329592629199299</v>
      </c>
      <c r="N811" s="44">
        <f>N85/SUMIFS(N$3:N$722,$B$3:$B$722,$B811)*SUMIFS(Calculations!$E$3:$E$53,Calculations!$A$3:$A$53,$B811)</f>
        <v>0.55665771038425282</v>
      </c>
      <c r="O811" s="44">
        <f>O85/SUMIFS(O$3:O$722,$B$3:$B$722,$B811)*SUMIFS(Calculations!$E$3:$E$53,Calculations!$A$3:$A$53,$B811)</f>
        <v>0.54487195297967539</v>
      </c>
      <c r="P811" s="44">
        <f>P85/SUMIFS(P$3:P$722,$B$3:$B$722,$B811)*SUMIFS(Calculations!$E$3:$E$53,Calculations!$A$3:$A$53,$B811)</f>
        <v>0.53266863340733872</v>
      </c>
      <c r="Q811" s="44">
        <f>Q85/SUMIFS(Q$3:Q$722,$B$3:$B$722,$B811)*SUMIFS(Calculations!$E$3:$E$53,Calculations!$A$3:$A$53,$B811)</f>
        <v>0.48544510611235703</v>
      </c>
      <c r="R811" s="44">
        <f>R85/SUMIFS(R$3:R$722,$B$3:$B$722,$B811)*SUMIFS(Calculations!$E$3:$E$53,Calculations!$A$3:$A$53,$B811)</f>
        <v>0.44042776917682203</v>
      </c>
    </row>
    <row r="812" spans="2:18" ht="15.75" customHeight="1">
      <c r="B812" s="44" t="s">
        <v>24</v>
      </c>
      <c r="C812" s="44" t="s">
        <v>522</v>
      </c>
      <c r="D812" s="44" t="s">
        <v>533</v>
      </c>
      <c r="E812" s="44" t="str">
        <f t="shared" si="301"/>
        <v>natural gas peaker</v>
      </c>
      <c r="F812" s="44">
        <f>F86/SUMIFS(F$3:F$722,$B$3:$B$722,$B812)*SUMIFS(Calculations!$E$3:$E$53,Calculations!$A$3:$A$53,$B812)</f>
        <v>9.7591189731649312E-4</v>
      </c>
      <c r="G812" s="44">
        <f>G86/SUMIFS(G$3:G$722,$B$3:$B$722,$B812)*SUMIFS(Calculations!$E$3:$E$53,Calculations!$A$3:$A$53,$B812)</f>
        <v>9.068597718231323E-4</v>
      </c>
      <c r="H812" s="44">
        <f>H86/SUMIFS(H$3:H$722,$B$3:$B$722,$B812)*SUMIFS(Calculations!$E$3:$E$53,Calculations!$A$3:$A$53,$B812)</f>
        <v>8.4693369455931611E-4</v>
      </c>
      <c r="I812" s="44">
        <f>I86/SUMIFS(I$3:I$722,$B$3:$B$722,$B812)*SUMIFS(Calculations!$E$3:$E$53,Calculations!$A$3:$A$53,$B812)</f>
        <v>7.3261494139568084E-4</v>
      </c>
      <c r="J812" s="44">
        <f>J86/SUMIFS(J$3:J$722,$B$3:$B$722,$B812)*SUMIFS(Calculations!$E$3:$E$53,Calculations!$A$3:$A$53,$B812)</f>
        <v>6.1902521524657549E-4</v>
      </c>
      <c r="K812" s="44">
        <f>K86/SUMIFS(K$3:K$722,$B$3:$B$722,$B812)*SUMIFS(Calculations!$E$3:$E$53,Calculations!$A$3:$A$53,$B812)</f>
        <v>6.1530897998684152E-4</v>
      </c>
      <c r="L812" s="44">
        <f>L86/SUMIFS(L$3:L$722,$B$3:$B$722,$B812)*SUMIFS(Calculations!$E$3:$E$53,Calculations!$A$3:$A$53,$B812)</f>
        <v>6.116370983011134E-4</v>
      </c>
      <c r="M812" s="44">
        <f>M86/SUMIFS(M$3:M$722,$B$3:$B$722,$B812)*SUMIFS(Calculations!$E$3:$E$53,Calculations!$A$3:$A$53,$B812)</f>
        <v>6.2044848877030744E-4</v>
      </c>
      <c r="N812" s="44">
        <f>N86/SUMIFS(N$3:N$722,$B$3:$B$722,$B812)*SUMIFS(Calculations!$E$3:$E$53,Calculations!$A$3:$A$53,$B812)</f>
        <v>6.2951746812793725E-4</v>
      </c>
      <c r="O812" s="44">
        <f>O86/SUMIFS(O$3:O$722,$B$3:$B$722,$B812)*SUMIFS(Calculations!$E$3:$E$53,Calculations!$A$3:$A$53,$B812)</f>
        <v>6.4047506682532278E-4</v>
      </c>
      <c r="P812" s="44">
        <f>P86/SUMIFS(P$3:P$722,$B$3:$B$722,$B812)*SUMIFS(Calculations!$E$3:$E$53,Calculations!$A$3:$A$53,$B812)</f>
        <v>6.5182088653459997E-4</v>
      </c>
      <c r="Q812" s="44">
        <f>Q86/SUMIFS(Q$3:Q$722,$B$3:$B$722,$B812)*SUMIFS(Calculations!$E$3:$E$53,Calculations!$A$3:$A$53,$B812)</f>
        <v>6.3623082276020968E-4</v>
      </c>
      <c r="R812" s="44">
        <f>R86/SUMIFS(R$3:R$722,$B$3:$B$722,$B812)*SUMIFS(Calculations!$E$3:$E$53,Calculations!$A$3:$A$53,$B812)</f>
        <v>6.2136909611716878E-4</v>
      </c>
    </row>
    <row r="813" spans="2:18" ht="15.75" customHeight="1">
      <c r="B813" s="44" t="s">
        <v>24</v>
      </c>
      <c r="C813" s="44" t="s">
        <v>522</v>
      </c>
      <c r="D813" s="44" t="s">
        <v>534</v>
      </c>
      <c r="E813" s="44" t="str">
        <f t="shared" si="301"/>
        <v>nuclear</v>
      </c>
      <c r="F813" s="44">
        <f>F87/SUMIFS(F$3:F$722,$B$3:$B$722,$B813)*SUMIFS(Calculations!$E$3:$E$53,Calculations!$A$3:$A$53,$B813)</f>
        <v>0.37615188002654204</v>
      </c>
      <c r="G813" s="44">
        <f>G87/SUMIFS(G$3:G$722,$B$3:$B$722,$B813)*SUMIFS(Calculations!$E$3:$E$53,Calculations!$A$3:$A$53,$B813)</f>
        <v>0.34953668361836376</v>
      </c>
      <c r="H813" s="44">
        <f>H87/SUMIFS(H$3:H$722,$B$3:$B$722,$B813)*SUMIFS(Calculations!$E$3:$E$53,Calculations!$A$3:$A$53,$B813)</f>
        <v>0.32643899755942435</v>
      </c>
      <c r="I813" s="44">
        <f>I87/SUMIFS(I$3:I$722,$B$3:$B$722,$B813)*SUMIFS(Calculations!$E$3:$E$53,Calculations!$A$3:$A$53,$B813)</f>
        <v>0.3253947939890503</v>
      </c>
      <c r="J813" s="44">
        <f>J87/SUMIFS(J$3:J$722,$B$3:$B$722,$B813)*SUMIFS(Calculations!$E$3:$E$53,Calculations!$A$3:$A$53,$B813)</f>
        <v>0.32435724945396488</v>
      </c>
      <c r="K813" s="44">
        <f>K87/SUMIFS(K$3:K$722,$B$3:$B$722,$B813)*SUMIFS(Calculations!$E$3:$E$53,Calculations!$A$3:$A$53,$B813)</f>
        <v>0.32241001399815067</v>
      </c>
      <c r="L813" s="44">
        <f>L87/SUMIFS(L$3:L$722,$B$3:$B$722,$B813)*SUMIFS(Calculations!$E$3:$E$53,Calculations!$A$3:$A$53,$B813)</f>
        <v>0.32048601895793449</v>
      </c>
      <c r="M813" s="44">
        <f>M87/SUMIFS(M$3:M$722,$B$3:$B$722,$B813)*SUMIFS(Calculations!$E$3:$E$53,Calculations!$A$3:$A$53,$B813)</f>
        <v>0.3251030172740923</v>
      </c>
      <c r="N813" s="44">
        <f>N87/SUMIFS(N$3:N$722,$B$3:$B$722,$B813)*SUMIFS(Calculations!$E$3:$E$53,Calculations!$A$3:$A$53,$B813)</f>
        <v>0.32985498718960515</v>
      </c>
      <c r="O813" s="44">
        <f>O87/SUMIFS(O$3:O$722,$B$3:$B$722,$B813)*SUMIFS(Calculations!$E$3:$E$53,Calculations!$A$3:$A$53,$B813)</f>
        <v>0.33559655713952807</v>
      </c>
      <c r="P813" s="44">
        <f>P87/SUMIFS(P$3:P$722,$B$3:$B$722,$B813)*SUMIFS(Calculations!$E$3:$E$53,Calculations!$A$3:$A$53,$B813)</f>
        <v>0.34154154739688919</v>
      </c>
      <c r="Q813" s="44">
        <f>Q87/SUMIFS(Q$3:Q$722,$B$3:$B$722,$B813)*SUMIFS(Calculations!$E$3:$E$53,Calculations!$A$3:$A$53,$B813)</f>
        <v>0.33337265527403942</v>
      </c>
      <c r="R813" s="44">
        <f>R87/SUMIFS(R$3:R$722,$B$3:$B$722,$B813)*SUMIFS(Calculations!$E$3:$E$53,Calculations!$A$3:$A$53,$B813)</f>
        <v>0.32558539773210987</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1.1169781164301656E-2</v>
      </c>
      <c r="L814" s="44">
        <f>L88/SUMIFS(L$3:L$722,$B$3:$B$722,$B814)*SUMIFS(Calculations!$E$3:$E$53,Calculations!$A$3:$A$53,$B814)</f>
        <v>2.2206250070128986E-2</v>
      </c>
      <c r="M814" s="44">
        <f>M88/SUMIFS(M$3:M$722,$B$3:$B$722,$B814)*SUMIFS(Calculations!$E$3:$E$53,Calculations!$A$3:$A$53,$B814)</f>
        <v>2.2526158625002391E-2</v>
      </c>
      <c r="N814" s="44">
        <f>N88/SUMIFS(N$3:N$722,$B$3:$B$722,$B814)*SUMIFS(Calculations!$E$3:$E$53,Calculations!$A$3:$A$53,$B814)</f>
        <v>2.2855419266738713E-2</v>
      </c>
      <c r="O814" s="44">
        <f>O88/SUMIFS(O$3:O$722,$B$3:$B$722,$B814)*SUMIFS(Calculations!$E$3:$E$53,Calculations!$A$3:$A$53,$B814)</f>
        <v>2.325324859644767E-2</v>
      </c>
      <c r="P814" s="44">
        <f>P88/SUMIFS(P$3:P$722,$B$3:$B$722,$B814)*SUMIFS(Calculations!$E$3:$E$53,Calculations!$A$3:$A$53,$B814)</f>
        <v>2.366517277569484E-2</v>
      </c>
      <c r="Q814" s="44">
        <f>Q88/SUMIFS(Q$3:Q$722,$B$3:$B$722,$B814)*SUMIFS(Calculations!$E$3:$E$53,Calculations!$A$3:$A$53,$B814)</f>
        <v>8.1003352303246734E-2</v>
      </c>
      <c r="R814" s="44">
        <f>R88/SUMIFS(R$3:R$722,$B$3:$B$722,$B814)*SUMIFS(Calculations!$E$3:$E$53,Calculations!$A$3:$A$53,$B814)</f>
        <v>0.135662804803236</v>
      </c>
    </row>
    <row r="815" spans="2:18" ht="15.75" customHeight="1">
      <c r="B815" s="44" t="s">
        <v>24</v>
      </c>
      <c r="C815" s="44" t="s">
        <v>522</v>
      </c>
      <c r="D815" s="44" t="s">
        <v>536</v>
      </c>
      <c r="E815" s="44" t="str">
        <f t="shared" si="301"/>
        <v>crude oil</v>
      </c>
      <c r="F815" s="44">
        <f>F89/SUMIFS(F$3:F$722,$B$3:$B$722,$B815)*SUMIFS(Calculations!$E$3:$E$53,Calculations!$A$3:$A$53,$B815)</f>
        <v>1.723246365965141E-2</v>
      </c>
      <c r="G815" s="44">
        <f>G89/SUMIFS(G$3:G$722,$B$3:$B$722,$B815)*SUMIFS(Calculations!$E$3:$E$53,Calculations!$A$3:$A$53,$B815)</f>
        <v>1.6013154574007458E-2</v>
      </c>
      <c r="H815" s="44">
        <f>H89/SUMIFS(H$3:H$722,$B$3:$B$722,$B815)*SUMIFS(Calculations!$E$3:$E$53,Calculations!$A$3:$A$53,$B815)</f>
        <v>1.4954991484128377E-2</v>
      </c>
      <c r="I815" s="44">
        <f>I89/SUMIFS(I$3:I$722,$B$3:$B$722,$B815)*SUMIFS(Calculations!$E$3:$E$53,Calculations!$A$3:$A$53,$B815)</f>
        <v>1.4907153892359649E-2</v>
      </c>
      <c r="J815" s="44">
        <f>J89/SUMIFS(J$3:J$722,$B$3:$B$722,$B815)*SUMIFS(Calculations!$E$3:$E$53,Calculations!$A$3:$A$53,$B815)</f>
        <v>1.4859621367745209E-2</v>
      </c>
      <c r="K815" s="44">
        <f>K89/SUMIFS(K$3:K$722,$B$3:$B$722,$B815)*SUMIFS(Calculations!$E$3:$E$53,Calculations!$A$3:$A$53,$B815)</f>
        <v>1.4770413614146488E-2</v>
      </c>
      <c r="L815" s="44">
        <f>L89/SUMIFS(L$3:L$722,$B$3:$B$722,$B815)*SUMIFS(Calculations!$E$3:$E$53,Calculations!$A$3:$A$53,$B815)</f>
        <v>1.4682270562436804E-2</v>
      </c>
      <c r="M815" s="44">
        <f>M89/SUMIFS(M$3:M$722,$B$3:$B$722,$B815)*SUMIFS(Calculations!$E$3:$E$53,Calculations!$A$3:$A$53,$B815)</f>
        <v>1.489378686721839E-2</v>
      </c>
      <c r="N815" s="44">
        <f>N89/SUMIFS(N$3:N$722,$B$3:$B$722,$B815)*SUMIFS(Calculations!$E$3:$E$53,Calculations!$A$3:$A$53,$B815)</f>
        <v>1.5111486560424905E-2</v>
      </c>
      <c r="O815" s="44">
        <f>O89/SUMIFS(O$3:O$722,$B$3:$B$722,$B815)*SUMIFS(Calculations!$E$3:$E$53,Calculations!$A$3:$A$53,$B815)</f>
        <v>1.5374522320087765E-2</v>
      </c>
      <c r="P815" s="44">
        <f>P89/SUMIFS(P$3:P$722,$B$3:$B$722,$B815)*SUMIFS(Calculations!$E$3:$E$53,Calculations!$A$3:$A$53,$B815)</f>
        <v>1.5646877275643824E-2</v>
      </c>
      <c r="Q815" s="44">
        <f>Q89/SUMIFS(Q$3:Q$722,$B$3:$B$722,$B815)*SUMIFS(Calculations!$E$3:$E$53,Calculations!$A$3:$A$53,$B815)</f>
        <v>1.5272639782435791E-2</v>
      </c>
      <c r="R815" s="44">
        <f>R89/SUMIFS(R$3:R$722,$B$3:$B$722,$B815)*SUMIFS(Calculations!$E$3:$E$53,Calculations!$A$3:$A$53,$B815)</f>
        <v>1.4915885929204542E-2</v>
      </c>
    </row>
    <row r="816" spans="2:18" ht="15.75" customHeight="1">
      <c r="B816" s="44" t="s">
        <v>24</v>
      </c>
      <c r="C816" s="44" t="s">
        <v>522</v>
      </c>
      <c r="D816" s="44" t="s">
        <v>537</v>
      </c>
      <c r="E816" s="44" t="str">
        <f t="shared" si="301"/>
        <v>solar PV</v>
      </c>
      <c r="F816" s="44">
        <f>F90/SUMIFS(F$3:F$722,$B$3:$B$722,$B816)*SUMIFS(Calculations!$E$3:$E$53,Calculations!$A$3:$A$53,$B816)</f>
        <v>1.4583311984106442E-2</v>
      </c>
      <c r="G816" s="44">
        <f>G90/SUMIFS(G$3:G$722,$B$3:$B$722,$B816)*SUMIFS(Calculations!$E$3:$E$53,Calculations!$A$3:$A$53,$B816)</f>
        <v>1.4891149871057434E-2</v>
      </c>
      <c r="H816" s="44">
        <f>H90/SUMIFS(H$3:H$722,$B$3:$B$722,$B816)*SUMIFS(Calculations!$E$3:$E$53,Calculations!$A$3:$A$53,$B816)</f>
        <v>1.5158303370914995E-2</v>
      </c>
      <c r="I816" s="44">
        <f>I90/SUMIFS(I$3:I$722,$B$3:$B$722,$B816)*SUMIFS(Calculations!$E$3:$E$53,Calculations!$A$3:$A$53,$B816)</f>
        <v>1.6274744124303488E-2</v>
      </c>
      <c r="J816" s="44">
        <f>J90/SUMIFS(J$3:J$722,$B$3:$B$722,$B816)*SUMIFS(Calculations!$E$3:$E$53,Calculations!$A$3:$A$53,$B816)</f>
        <v>1.7384065175571218E-2</v>
      </c>
      <c r="K816" s="44">
        <f>K90/SUMIFS(K$3:K$722,$B$3:$B$722,$B816)*SUMIFS(Calculations!$E$3:$E$53,Calculations!$A$3:$A$53,$B816)</f>
        <v>1.7656133823705868E-2</v>
      </c>
      <c r="L816" s="44">
        <f>L90/SUMIFS(L$3:L$722,$B$3:$B$722,$B816)*SUMIFS(Calculations!$E$3:$E$53,Calculations!$A$3:$A$53,$B816)</f>
        <v>1.7924955310109302E-2</v>
      </c>
      <c r="M816" s="44">
        <f>M90/SUMIFS(M$3:M$722,$B$3:$B$722,$B816)*SUMIFS(Calculations!$E$3:$E$53,Calculations!$A$3:$A$53,$B816)</f>
        <v>1.8634492004943107E-2</v>
      </c>
      <c r="N816" s="44">
        <f>N90/SUMIFS(N$3:N$722,$B$3:$B$722,$B816)*SUMIFS(Calculations!$E$3:$E$53,Calculations!$A$3:$A$53,$B816)</f>
        <v>1.9364771029737871E-2</v>
      </c>
      <c r="O816" s="44">
        <f>O90/SUMIFS(O$3:O$722,$B$3:$B$722,$B816)*SUMIFS(Calculations!$E$3:$E$53,Calculations!$A$3:$A$53,$B816)</f>
        <v>2.0249014042403195E-2</v>
      </c>
      <c r="P816" s="44">
        <f>P90/SUMIFS(P$3:P$722,$B$3:$B$722,$B816)*SUMIFS(Calculations!$E$3:$E$53,Calculations!$A$3:$A$53,$B816)</f>
        <v>2.1164585243535303E-2</v>
      </c>
      <c r="Q816" s="44">
        <f>Q90/SUMIFS(Q$3:Q$722,$B$3:$B$722,$B816)*SUMIFS(Calculations!$E$3:$E$53,Calculations!$A$3:$A$53,$B816)</f>
        <v>2.1358070135773576E-2</v>
      </c>
      <c r="R816" s="44">
        <f>R90/SUMIFS(R$3:R$722,$B$3:$B$722,$B816)*SUMIFS(Calculations!$E$3:$E$53,Calculations!$A$3:$A$53,$B816)</f>
        <v>2.1542515794214512E-2</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3.4965741616379198E-3</v>
      </c>
      <c r="G818" s="44">
        <f>G92/SUMIFS(G$3:G$722,$B$3:$B$722,$B818)*SUMIFS(Calculations!$E$3:$E$53,Calculations!$A$3:$A$53,$B818)</f>
        <v>2.3766776418900289E-2</v>
      </c>
      <c r="H818" s="44">
        <f>H92/SUMIFS(H$3:H$722,$B$3:$B$722,$B818)*SUMIFS(Calculations!$E$3:$E$53,Calculations!$A$3:$A$53,$B818)</f>
        <v>4.135803371826724E-2</v>
      </c>
      <c r="I818" s="44">
        <f>I92/SUMIFS(I$3:I$722,$B$3:$B$722,$B818)*SUMIFS(Calculations!$E$3:$E$53,Calculations!$A$3:$A$53,$B818)</f>
        <v>4.1027228327525936E-2</v>
      </c>
      <c r="J818" s="44">
        <f>J92/SUMIFS(J$3:J$722,$B$3:$B$722,$B818)*SUMIFS(Calculations!$E$3:$E$53,Calculations!$A$3:$A$53,$B818)</f>
        <v>4.0698532530002961E-2</v>
      </c>
      <c r="K818" s="44">
        <f>K92/SUMIFS(K$3:K$722,$B$3:$B$722,$B818)*SUMIFS(Calculations!$E$3:$E$53,Calculations!$A$3:$A$53,$B818)</f>
        <v>4.0252040304397066E-2</v>
      </c>
      <c r="L818" s="44">
        <f>L92/SUMIFS(L$3:L$722,$B$3:$B$722,$B818)*SUMIFS(Calculations!$E$3:$E$53,Calculations!$A$3:$A$53,$B818)</f>
        <v>3.9810877000290304E-2</v>
      </c>
      <c r="M818" s="44">
        <f>M92/SUMIFS(M$3:M$722,$B$3:$B$722,$B818)*SUMIFS(Calculations!$E$3:$E$53,Calculations!$A$3:$A$53,$B818)</f>
        <v>4.018441727182509E-2</v>
      </c>
      <c r="N818" s="44">
        <f>N92/SUMIFS(N$3:N$722,$B$3:$B$722,$B818)*SUMIFS(Calculations!$E$3:$E$53,Calculations!$A$3:$A$53,$B818)</f>
        <v>4.0568877479738467E-2</v>
      </c>
      <c r="O818" s="44">
        <f>O92/SUMIFS(O$3:O$722,$B$3:$B$722,$B818)*SUMIFS(Calculations!$E$3:$E$53,Calculations!$A$3:$A$53,$B818)</f>
        <v>4.1068751868094569E-2</v>
      </c>
      <c r="P818" s="44">
        <f>P92/SUMIFS(P$3:P$722,$B$3:$B$722,$B818)*SUMIFS(Calculations!$E$3:$E$53,Calculations!$A$3:$A$53,$B818)</f>
        <v>4.1586336499928794E-2</v>
      </c>
      <c r="Q818" s="44">
        <f>Q92/SUMIFS(Q$3:Q$722,$B$3:$B$722,$B818)*SUMIFS(Calculations!$E$3:$E$53,Calculations!$A$3:$A$53,$B818)</f>
        <v>4.0388886016398742E-2</v>
      </c>
      <c r="R818" s="44">
        <f>R92/SUMIFS(R$3:R$722,$B$3:$B$722,$B818)*SUMIFS(Calculations!$E$3:$E$53,Calculations!$A$3:$A$53,$B818)</f>
        <v>3.9247378065415596E-2</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1</v>
      </c>
      <c r="I1449" s="70">
        <f t="shared" si="312"/>
        <v>1</v>
      </c>
      <c r="J1449" s="70">
        <f t="shared" si="312"/>
        <v>1</v>
      </c>
      <c r="K1449" s="70">
        <f t="shared" si="312"/>
        <v>0.99999999999999989</v>
      </c>
      <c r="L1449" s="70">
        <f t="shared" si="312"/>
        <v>1</v>
      </c>
      <c r="M1449" s="70">
        <f t="shared" si="312"/>
        <v>1.0000000000000004</v>
      </c>
      <c r="N1449" s="70">
        <f t="shared" si="312"/>
        <v>1</v>
      </c>
      <c r="O1449" s="70">
        <f t="shared" si="312"/>
        <v>0.99999999999999978</v>
      </c>
      <c r="P1449" s="70">
        <f t="shared" si="312"/>
        <v>0.99999999999999978</v>
      </c>
      <c r="Q1449" s="70">
        <f t="shared" si="312"/>
        <v>0.99999999999999989</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RI</v>
      </c>
      <c r="C6" s="1">
        <f t="shared" ref="C6:AE6" si="1">SUMIFS(C$20:C$119,$B$20:$B$119,$B$6,$A$20:$A$119,$A$6)</f>
        <v>6047030</v>
      </c>
      <c r="D6" s="1">
        <f t="shared" si="1"/>
        <v>3708699</v>
      </c>
      <c r="E6" s="1">
        <f t="shared" si="1"/>
        <v>1506170</v>
      </c>
      <c r="F6" s="1">
        <f t="shared" si="1"/>
        <v>1637013</v>
      </c>
      <c r="G6" s="1">
        <f t="shared" si="1"/>
        <v>1458500</v>
      </c>
      <c r="H6" s="1">
        <f t="shared" si="1"/>
        <v>1704929</v>
      </c>
      <c r="I6" s="1">
        <f t="shared" si="1"/>
        <v>0</v>
      </c>
      <c r="J6" s="1">
        <f t="shared" si="1"/>
        <v>0</v>
      </c>
      <c r="K6" s="1">
        <f t="shared" si="1"/>
        <v>0</v>
      </c>
      <c r="L6" s="1">
        <f t="shared" si="1"/>
        <v>0</v>
      </c>
      <c r="M6" s="1">
        <f t="shared" si="1"/>
        <v>628975</v>
      </c>
      <c r="N6" s="1">
        <f t="shared" si="1"/>
        <v>0</v>
      </c>
      <c r="O6" s="1">
        <f t="shared" si="1"/>
        <v>1033293</v>
      </c>
      <c r="P6" s="1">
        <f t="shared" si="1"/>
        <v>2953885</v>
      </c>
      <c r="Q6" s="1">
        <f t="shared" si="1"/>
        <v>3613858</v>
      </c>
      <c r="R6" s="1">
        <f t="shared" si="1"/>
        <v>2563578</v>
      </c>
      <c r="S6" s="1">
        <f t="shared" si="1"/>
        <v>2390504</v>
      </c>
      <c r="T6" s="1">
        <f t="shared" si="1"/>
        <v>1237631</v>
      </c>
      <c r="U6" s="1">
        <f t="shared" si="1"/>
        <v>488422</v>
      </c>
      <c r="V6" s="1">
        <f t="shared" si="1"/>
        <v>0</v>
      </c>
      <c r="W6" s="1">
        <f t="shared" si="1"/>
        <v>207115</v>
      </c>
      <c r="X6" s="1">
        <f t="shared" si="1"/>
        <v>0</v>
      </c>
      <c r="Y6" s="1">
        <f t="shared" si="1"/>
        <v>5744</v>
      </c>
      <c r="Z6" s="1">
        <f t="shared" si="1"/>
        <v>1935555</v>
      </c>
      <c r="AA6" s="1">
        <f t="shared" si="1"/>
        <v>1711876</v>
      </c>
      <c r="AB6" s="1">
        <f t="shared" si="1"/>
        <v>1097908</v>
      </c>
      <c r="AC6" s="1">
        <f t="shared" si="1"/>
        <v>1353417</v>
      </c>
      <c r="AD6" s="1">
        <f t="shared" si="1"/>
        <v>235601</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ht="14.5">
      <c r="A7" s="1" t="s">
        <v>546</v>
      </c>
      <c r="B7" s="1" t="str">
        <f>About!B2</f>
        <v>RI</v>
      </c>
      <c r="C7" s="1">
        <f t="shared" ref="C7:AE7" si="3">SUMIFS(C$20:C$119,$B$20:$B$119,$B$7,$A$20:$A$119,$A$7)</f>
        <v>0</v>
      </c>
      <c r="D7" s="1">
        <f t="shared" si="3"/>
        <v>0</v>
      </c>
      <c r="E7" s="1">
        <f t="shared" si="3"/>
        <v>0</v>
      </c>
      <c r="F7" s="1">
        <f t="shared" si="3"/>
        <v>0</v>
      </c>
      <c r="G7" s="1">
        <f t="shared" si="3"/>
        <v>0</v>
      </c>
      <c r="H7" s="1">
        <f t="shared" si="3"/>
        <v>0</v>
      </c>
      <c r="I7" s="1">
        <f t="shared" si="3"/>
        <v>1626994</v>
      </c>
      <c r="J7" s="1">
        <f t="shared" si="3"/>
        <v>1849752</v>
      </c>
      <c r="K7" s="1">
        <f t="shared" si="3"/>
        <v>1740659</v>
      </c>
      <c r="L7" s="1">
        <f t="shared" si="3"/>
        <v>272035</v>
      </c>
      <c r="M7" s="1">
        <f t="shared" si="3"/>
        <v>0</v>
      </c>
      <c r="N7" s="1">
        <f t="shared" si="3"/>
        <v>85770</v>
      </c>
      <c r="O7" s="1">
        <f t="shared" si="3"/>
        <v>0</v>
      </c>
      <c r="P7" s="1">
        <f t="shared" si="3"/>
        <v>0</v>
      </c>
      <c r="Q7" s="1">
        <f t="shared" si="3"/>
        <v>0</v>
      </c>
      <c r="R7" s="1">
        <f t="shared" si="3"/>
        <v>0</v>
      </c>
      <c r="S7" s="1">
        <f t="shared" si="3"/>
        <v>0</v>
      </c>
      <c r="T7" s="1">
        <f t="shared" si="3"/>
        <v>0</v>
      </c>
      <c r="U7" s="1">
        <f t="shared" si="3"/>
        <v>0</v>
      </c>
      <c r="V7" s="1">
        <f t="shared" si="3"/>
        <v>204758</v>
      </c>
      <c r="W7" s="1">
        <f t="shared" si="3"/>
        <v>0</v>
      </c>
      <c r="X7" s="1">
        <f t="shared" si="3"/>
        <v>1052712</v>
      </c>
      <c r="Y7" s="1">
        <f t="shared" si="3"/>
        <v>0</v>
      </c>
      <c r="Z7" s="1">
        <f t="shared" si="3"/>
        <v>0</v>
      </c>
      <c r="AA7" s="1">
        <f t="shared" si="3"/>
        <v>0</v>
      </c>
      <c r="AB7" s="1">
        <f t="shared" si="3"/>
        <v>0</v>
      </c>
      <c r="AC7" s="1">
        <f t="shared" si="3"/>
        <v>0</v>
      </c>
      <c r="AD7" s="1">
        <f t="shared" si="3"/>
        <v>0</v>
      </c>
      <c r="AE7" s="1">
        <f t="shared" si="3"/>
        <v>285085</v>
      </c>
      <c r="AF7" s="48">
        <f>AVERAGE(U7:AE7)</f>
        <v>140232.27272727274</v>
      </c>
      <c r="AG7" s="48">
        <f t="shared" ref="AG7:BK7" si="4">AF7</f>
        <v>140232.27272727274</v>
      </c>
      <c r="AH7" s="48">
        <f t="shared" si="4"/>
        <v>140232.27272727274</v>
      </c>
      <c r="AI7" s="48">
        <f t="shared" si="4"/>
        <v>140232.27272727274</v>
      </c>
      <c r="AJ7" s="48">
        <f t="shared" si="4"/>
        <v>140232.27272727274</v>
      </c>
      <c r="AK7" s="48">
        <f t="shared" si="4"/>
        <v>140232.27272727274</v>
      </c>
      <c r="AL7" s="48">
        <f t="shared" si="4"/>
        <v>140232.27272727274</v>
      </c>
      <c r="AM7" s="48">
        <f t="shared" si="4"/>
        <v>140232.27272727274</v>
      </c>
      <c r="AN7" s="48">
        <f t="shared" si="4"/>
        <v>140232.27272727274</v>
      </c>
      <c r="AO7" s="48">
        <f t="shared" si="4"/>
        <v>140232.27272727274</v>
      </c>
      <c r="AP7" s="48">
        <f t="shared" si="4"/>
        <v>140232.27272727274</v>
      </c>
      <c r="AQ7" s="48">
        <f t="shared" si="4"/>
        <v>140232.27272727274</v>
      </c>
      <c r="AR7" s="48">
        <f t="shared" si="4"/>
        <v>140232.27272727274</v>
      </c>
      <c r="AS7" s="48">
        <f t="shared" si="4"/>
        <v>140232.27272727274</v>
      </c>
      <c r="AT7" s="48">
        <f t="shared" si="4"/>
        <v>140232.27272727274</v>
      </c>
      <c r="AU7" s="48">
        <f t="shared" si="4"/>
        <v>140232.27272727274</v>
      </c>
      <c r="AV7" s="48">
        <f t="shared" si="4"/>
        <v>140232.27272727274</v>
      </c>
      <c r="AW7" s="48">
        <f t="shared" si="4"/>
        <v>140232.27272727274</v>
      </c>
      <c r="AX7" s="48">
        <f t="shared" si="4"/>
        <v>140232.27272727274</v>
      </c>
      <c r="AY7" s="48">
        <f t="shared" si="4"/>
        <v>140232.27272727274</v>
      </c>
      <c r="AZ7" s="48">
        <f t="shared" si="4"/>
        <v>140232.27272727274</v>
      </c>
      <c r="BA7" s="48">
        <f t="shared" si="4"/>
        <v>140232.27272727274</v>
      </c>
      <c r="BB7" s="48">
        <f t="shared" si="4"/>
        <v>140232.27272727274</v>
      </c>
      <c r="BC7" s="48">
        <f t="shared" si="4"/>
        <v>140232.27272727274</v>
      </c>
      <c r="BD7" s="48">
        <f t="shared" si="4"/>
        <v>140232.27272727274</v>
      </c>
      <c r="BE7" s="48">
        <f t="shared" si="4"/>
        <v>140232.27272727274</v>
      </c>
      <c r="BF7" s="48">
        <f t="shared" si="4"/>
        <v>140232.27272727274</v>
      </c>
      <c r="BG7" s="48">
        <f t="shared" si="4"/>
        <v>140232.27272727274</v>
      </c>
      <c r="BH7" s="48">
        <f t="shared" si="4"/>
        <v>140232.27272727274</v>
      </c>
      <c r="BI7" s="48">
        <f t="shared" si="4"/>
        <v>140232.27272727274</v>
      </c>
      <c r="BJ7" s="48">
        <f t="shared" si="4"/>
        <v>140232.27272727274</v>
      </c>
      <c r="BK7" s="48">
        <f t="shared" si="4"/>
        <v>140232.27272727274</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6.5">
      <c r="A10" s="1" t="s">
        <v>545</v>
      </c>
      <c r="B10" s="49" t="str">
        <f>About!B2</f>
        <v>RI</v>
      </c>
      <c r="C10" s="29">
        <f t="shared" ref="C10:AE10" si="6">SUMIFS(C$122:C$219,$B$122:$B$219,$B$6,$A$122:$A$219,$A$6)</f>
        <v>36686</v>
      </c>
      <c r="D10" s="29">
        <f t="shared" si="6"/>
        <v>537158</v>
      </c>
      <c r="E10" s="29">
        <f t="shared" si="6"/>
        <v>902319</v>
      </c>
      <c r="F10" s="29">
        <f t="shared" si="6"/>
        <v>1075758</v>
      </c>
      <c r="G10" s="29">
        <f t="shared" si="6"/>
        <v>1179296</v>
      </c>
      <c r="H10" s="29">
        <f t="shared" si="6"/>
        <v>1276159</v>
      </c>
      <c r="I10" s="29">
        <f t="shared" si="6"/>
        <v>1325287</v>
      </c>
      <c r="J10" s="29">
        <f t="shared" si="6"/>
        <v>1699344</v>
      </c>
      <c r="K10" s="29">
        <f t="shared" si="6"/>
        <v>1765571</v>
      </c>
      <c r="L10" s="29">
        <f t="shared" si="6"/>
        <v>1934370</v>
      </c>
      <c r="M10" s="29">
        <f t="shared" si="6"/>
        <v>1947179</v>
      </c>
      <c r="N10" s="29">
        <f t="shared" si="6"/>
        <v>765675</v>
      </c>
      <c r="O10" s="29">
        <f t="shared" si="6"/>
        <v>325649</v>
      </c>
      <c r="P10" s="29">
        <f t="shared" si="6"/>
        <v>144186</v>
      </c>
      <c r="Q10" s="29">
        <f t="shared" si="6"/>
        <v>321929</v>
      </c>
      <c r="R10" s="29">
        <f t="shared" si="6"/>
        <v>407347</v>
      </c>
      <c r="S10" s="29">
        <f t="shared" si="6"/>
        <v>408691</v>
      </c>
      <c r="T10" s="29">
        <f t="shared" si="6"/>
        <v>556271</v>
      </c>
      <c r="U10" s="29">
        <f t="shared" si="6"/>
        <v>654095</v>
      </c>
      <c r="V10" s="29">
        <f t="shared" si="6"/>
        <v>786718</v>
      </c>
      <c r="W10" s="29">
        <f t="shared" si="6"/>
        <v>500124</v>
      </c>
      <c r="X10" s="29">
        <f t="shared" si="6"/>
        <v>608045</v>
      </c>
      <c r="Y10" s="29">
        <f t="shared" si="6"/>
        <v>0</v>
      </c>
      <c r="Z10" s="29">
        <f t="shared" si="6"/>
        <v>152551</v>
      </c>
      <c r="AA10" s="29">
        <f t="shared" si="6"/>
        <v>174739</v>
      </c>
      <c r="AB10" s="29">
        <f t="shared" si="6"/>
        <v>162651</v>
      </c>
      <c r="AC10" s="29">
        <f t="shared" si="6"/>
        <v>142067</v>
      </c>
      <c r="AD10" s="29">
        <f t="shared" si="6"/>
        <v>196271</v>
      </c>
      <c r="AE10" s="29">
        <f t="shared" si="6"/>
        <v>139484</v>
      </c>
      <c r="AF10" s="35">
        <f t="shared" ref="AF10:BK10" si="7">AE10</f>
        <v>139484</v>
      </c>
      <c r="AG10" s="35">
        <f t="shared" si="7"/>
        <v>139484</v>
      </c>
      <c r="AH10" s="35">
        <f t="shared" si="7"/>
        <v>139484</v>
      </c>
      <c r="AI10" s="35">
        <f t="shared" si="7"/>
        <v>139484</v>
      </c>
      <c r="AJ10" s="35">
        <f t="shared" si="7"/>
        <v>139484</v>
      </c>
      <c r="AK10" s="35">
        <f t="shared" si="7"/>
        <v>139484</v>
      </c>
      <c r="AL10" s="35">
        <f t="shared" si="7"/>
        <v>139484</v>
      </c>
      <c r="AM10" s="35">
        <f t="shared" si="7"/>
        <v>139484</v>
      </c>
      <c r="AN10" s="35">
        <f t="shared" si="7"/>
        <v>139484</v>
      </c>
      <c r="AO10" s="35">
        <f t="shared" si="7"/>
        <v>139484</v>
      </c>
      <c r="AP10" s="35">
        <f t="shared" si="7"/>
        <v>139484</v>
      </c>
      <c r="AQ10" s="35">
        <f t="shared" si="7"/>
        <v>139484</v>
      </c>
      <c r="AR10" s="35">
        <f t="shared" si="7"/>
        <v>139484</v>
      </c>
      <c r="AS10" s="35">
        <f t="shared" si="7"/>
        <v>139484</v>
      </c>
      <c r="AT10" s="35">
        <f t="shared" si="7"/>
        <v>139484</v>
      </c>
      <c r="AU10" s="35">
        <f t="shared" si="7"/>
        <v>139484</v>
      </c>
      <c r="AV10" s="35">
        <f t="shared" si="7"/>
        <v>139484</v>
      </c>
      <c r="AW10" s="35">
        <f t="shared" si="7"/>
        <v>139484</v>
      </c>
      <c r="AX10" s="35">
        <f t="shared" si="7"/>
        <v>139484</v>
      </c>
      <c r="AY10" s="35">
        <f t="shared" si="7"/>
        <v>139484</v>
      </c>
      <c r="AZ10" s="35">
        <f t="shared" si="7"/>
        <v>139484</v>
      </c>
      <c r="BA10" s="35">
        <f t="shared" si="7"/>
        <v>139484</v>
      </c>
      <c r="BB10" s="35">
        <f t="shared" si="7"/>
        <v>139484</v>
      </c>
      <c r="BC10" s="35">
        <f t="shared" si="7"/>
        <v>139484</v>
      </c>
      <c r="BD10" s="35">
        <f t="shared" si="7"/>
        <v>139484</v>
      </c>
      <c r="BE10" s="35">
        <f t="shared" si="7"/>
        <v>139484</v>
      </c>
      <c r="BF10" s="35">
        <f t="shared" si="7"/>
        <v>139484</v>
      </c>
      <c r="BG10" s="35">
        <f t="shared" si="7"/>
        <v>139484</v>
      </c>
      <c r="BH10" s="35">
        <f t="shared" si="7"/>
        <v>139484</v>
      </c>
      <c r="BI10" s="35">
        <f t="shared" si="7"/>
        <v>139484</v>
      </c>
      <c r="BJ10" s="35">
        <f t="shared" si="7"/>
        <v>139484</v>
      </c>
      <c r="BK10" s="35">
        <f t="shared" si="7"/>
        <v>139484</v>
      </c>
    </row>
    <row r="11" spans="1:63" ht="14.5">
      <c r="A11" s="1" t="s">
        <v>546</v>
      </c>
      <c r="B11" s="29" t="str">
        <f>About!B2</f>
        <v>RI</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6239</v>
      </c>
      <c r="L11" s="29">
        <f t="shared" si="8"/>
        <v>21</v>
      </c>
      <c r="M11" s="29">
        <f t="shared" si="8"/>
        <v>362070</v>
      </c>
      <c r="N11" s="29">
        <f t="shared" si="8"/>
        <v>0</v>
      </c>
      <c r="O11" s="29">
        <f t="shared" si="8"/>
        <v>0</v>
      </c>
      <c r="P11" s="29">
        <f t="shared" si="8"/>
        <v>38473</v>
      </c>
      <c r="Q11" s="29">
        <f t="shared" si="8"/>
        <v>20087</v>
      </c>
      <c r="R11" s="29">
        <f t="shared" si="8"/>
        <v>53112</v>
      </c>
      <c r="S11" s="29">
        <f t="shared" si="8"/>
        <v>89064</v>
      </c>
      <c r="T11" s="29">
        <f t="shared" si="8"/>
        <v>138146</v>
      </c>
      <c r="U11" s="29">
        <f t="shared" si="8"/>
        <v>51858</v>
      </c>
      <c r="V11" s="29">
        <f t="shared" si="8"/>
        <v>50790</v>
      </c>
      <c r="W11" s="29">
        <f t="shared" si="8"/>
        <v>43030</v>
      </c>
      <c r="X11" s="29">
        <f t="shared" si="8"/>
        <v>621</v>
      </c>
      <c r="Y11" s="29">
        <f t="shared" si="8"/>
        <v>0</v>
      </c>
      <c r="Z11" s="29">
        <f t="shared" si="8"/>
        <v>128</v>
      </c>
      <c r="AA11" s="29">
        <f t="shared" si="8"/>
        <v>65</v>
      </c>
      <c r="AB11" s="29">
        <f t="shared" si="8"/>
        <v>0</v>
      </c>
      <c r="AC11" s="29">
        <f t="shared" si="8"/>
        <v>1</v>
      </c>
      <c r="AD11" s="29">
        <f t="shared" si="8"/>
        <v>0</v>
      </c>
      <c r="AE11" s="29">
        <f t="shared" si="8"/>
        <v>1</v>
      </c>
      <c r="AF11" s="35">
        <f>AVERAGE(W11:AE11)</f>
        <v>4871.7777777777774</v>
      </c>
      <c r="AG11" s="35">
        <f t="shared" ref="AG11:BK11" si="9">AF11</f>
        <v>4871.7777777777774</v>
      </c>
      <c r="AH11" s="35">
        <f t="shared" si="9"/>
        <v>4871.7777777777774</v>
      </c>
      <c r="AI11" s="35">
        <f t="shared" si="9"/>
        <v>4871.7777777777774</v>
      </c>
      <c r="AJ11" s="35">
        <f t="shared" si="9"/>
        <v>4871.7777777777774</v>
      </c>
      <c r="AK11" s="35">
        <f t="shared" si="9"/>
        <v>4871.7777777777774</v>
      </c>
      <c r="AL11" s="35">
        <f t="shared" si="9"/>
        <v>4871.7777777777774</v>
      </c>
      <c r="AM11" s="35">
        <f t="shared" si="9"/>
        <v>4871.7777777777774</v>
      </c>
      <c r="AN11" s="35">
        <f t="shared" si="9"/>
        <v>4871.7777777777774</v>
      </c>
      <c r="AO11" s="35">
        <f t="shared" si="9"/>
        <v>4871.7777777777774</v>
      </c>
      <c r="AP11" s="35">
        <f t="shared" si="9"/>
        <v>4871.7777777777774</v>
      </c>
      <c r="AQ11" s="35">
        <f t="shared" si="9"/>
        <v>4871.7777777777774</v>
      </c>
      <c r="AR11" s="35">
        <f t="shared" si="9"/>
        <v>4871.7777777777774</v>
      </c>
      <c r="AS11" s="35">
        <f t="shared" si="9"/>
        <v>4871.7777777777774</v>
      </c>
      <c r="AT11" s="35">
        <f t="shared" si="9"/>
        <v>4871.7777777777774</v>
      </c>
      <c r="AU11" s="35">
        <f t="shared" si="9"/>
        <v>4871.7777777777774</v>
      </c>
      <c r="AV11" s="35">
        <f t="shared" si="9"/>
        <v>4871.7777777777774</v>
      </c>
      <c r="AW11" s="35">
        <f t="shared" si="9"/>
        <v>4871.7777777777774</v>
      </c>
      <c r="AX11" s="35">
        <f t="shared" si="9"/>
        <v>4871.7777777777774</v>
      </c>
      <c r="AY11" s="35">
        <f t="shared" si="9"/>
        <v>4871.7777777777774</v>
      </c>
      <c r="AZ11" s="35">
        <f t="shared" si="9"/>
        <v>4871.7777777777774</v>
      </c>
      <c r="BA11" s="35">
        <f t="shared" si="9"/>
        <v>4871.7777777777774</v>
      </c>
      <c r="BB11" s="35">
        <f t="shared" si="9"/>
        <v>4871.7777777777774</v>
      </c>
      <c r="BC11" s="35">
        <f t="shared" si="9"/>
        <v>4871.7777777777774</v>
      </c>
      <c r="BD11" s="35">
        <f t="shared" si="9"/>
        <v>4871.7777777777774</v>
      </c>
      <c r="BE11" s="35">
        <f t="shared" si="9"/>
        <v>4871.7777777777774</v>
      </c>
      <c r="BF11" s="35">
        <f t="shared" si="9"/>
        <v>4871.7777777777774</v>
      </c>
      <c r="BG11" s="35">
        <f t="shared" si="9"/>
        <v>4871.7777777777774</v>
      </c>
      <c r="BH11" s="35">
        <f t="shared" si="9"/>
        <v>4871.7777777777774</v>
      </c>
      <c r="BI11" s="35">
        <f t="shared" si="9"/>
        <v>4871.7777777777774</v>
      </c>
      <c r="BJ11" s="35">
        <f t="shared" si="9"/>
        <v>4871.7777777777774</v>
      </c>
      <c r="BK11" s="35">
        <f t="shared" si="9"/>
        <v>4871.7777777777774</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RI</v>
      </c>
      <c r="C14" s="29">
        <f t="shared" ref="C14:AH14" si="11">IF(C10&gt;C11,C10-C11,0)</f>
        <v>36686</v>
      </c>
      <c r="D14" s="29">
        <f t="shared" si="11"/>
        <v>537158</v>
      </c>
      <c r="E14" s="29">
        <f t="shared" si="11"/>
        <v>902319</v>
      </c>
      <c r="F14" s="29">
        <f t="shared" si="11"/>
        <v>1075758</v>
      </c>
      <c r="G14" s="29">
        <f t="shared" si="11"/>
        <v>1179296</v>
      </c>
      <c r="H14" s="29">
        <f t="shared" si="11"/>
        <v>1276159</v>
      </c>
      <c r="I14" s="29">
        <f t="shared" si="11"/>
        <v>1325287</v>
      </c>
      <c r="J14" s="29">
        <f t="shared" si="11"/>
        <v>1699344</v>
      </c>
      <c r="K14" s="29">
        <f t="shared" si="11"/>
        <v>1759332</v>
      </c>
      <c r="L14" s="29">
        <f t="shared" si="11"/>
        <v>1934349</v>
      </c>
      <c r="M14" s="29">
        <f t="shared" si="11"/>
        <v>1585109</v>
      </c>
      <c r="N14" s="29">
        <f t="shared" si="11"/>
        <v>765675</v>
      </c>
      <c r="O14" s="29">
        <f t="shared" si="11"/>
        <v>325649</v>
      </c>
      <c r="P14" s="29">
        <f t="shared" si="11"/>
        <v>105713</v>
      </c>
      <c r="Q14" s="29">
        <f t="shared" si="11"/>
        <v>301842</v>
      </c>
      <c r="R14" s="29">
        <f t="shared" si="11"/>
        <v>354235</v>
      </c>
      <c r="S14" s="29">
        <f t="shared" si="11"/>
        <v>319627</v>
      </c>
      <c r="T14" s="29">
        <f t="shared" si="11"/>
        <v>418125</v>
      </c>
      <c r="U14" s="29">
        <f t="shared" si="11"/>
        <v>602237</v>
      </c>
      <c r="V14" s="29">
        <f t="shared" si="11"/>
        <v>735928</v>
      </c>
      <c r="W14" s="29">
        <f t="shared" si="11"/>
        <v>457094</v>
      </c>
      <c r="X14" s="29">
        <f t="shared" si="11"/>
        <v>607424</v>
      </c>
      <c r="Y14" s="29">
        <f t="shared" si="11"/>
        <v>0</v>
      </c>
      <c r="Z14" s="29">
        <f t="shared" si="11"/>
        <v>152423</v>
      </c>
      <c r="AA14" s="29">
        <f t="shared" si="11"/>
        <v>174674</v>
      </c>
      <c r="AB14" s="29">
        <f t="shared" si="11"/>
        <v>162651</v>
      </c>
      <c r="AC14" s="29">
        <f t="shared" si="11"/>
        <v>142066</v>
      </c>
      <c r="AD14" s="29">
        <f t="shared" si="11"/>
        <v>196271</v>
      </c>
      <c r="AE14" s="29">
        <f t="shared" si="11"/>
        <v>139483</v>
      </c>
      <c r="AF14" s="29">
        <f t="shared" si="11"/>
        <v>134612.22222222222</v>
      </c>
      <c r="AG14" s="29">
        <f t="shared" si="11"/>
        <v>134612.22222222222</v>
      </c>
      <c r="AH14" s="29">
        <f t="shared" si="11"/>
        <v>134612.22222222222</v>
      </c>
      <c r="AI14" s="29">
        <f t="shared" ref="AI14:BK14" si="12">IF(AI10&gt;AI11,AI10-AI11,0)</f>
        <v>134612.22222222222</v>
      </c>
      <c r="AJ14" s="29">
        <f t="shared" si="12"/>
        <v>134612.22222222222</v>
      </c>
      <c r="AK14" s="29">
        <f t="shared" si="12"/>
        <v>134612.22222222222</v>
      </c>
      <c r="AL14" s="29">
        <f t="shared" si="12"/>
        <v>134612.22222222222</v>
      </c>
      <c r="AM14" s="29">
        <f t="shared" si="12"/>
        <v>134612.22222222222</v>
      </c>
      <c r="AN14" s="29">
        <f t="shared" si="12"/>
        <v>134612.22222222222</v>
      </c>
      <c r="AO14" s="29">
        <f t="shared" si="12"/>
        <v>134612.22222222222</v>
      </c>
      <c r="AP14" s="29">
        <f t="shared" si="12"/>
        <v>134612.22222222222</v>
      </c>
      <c r="AQ14" s="29">
        <f t="shared" si="12"/>
        <v>134612.22222222222</v>
      </c>
      <c r="AR14" s="29">
        <f t="shared" si="12"/>
        <v>134612.22222222222</v>
      </c>
      <c r="AS14" s="29">
        <f t="shared" si="12"/>
        <v>134612.22222222222</v>
      </c>
      <c r="AT14" s="29">
        <f t="shared" si="12"/>
        <v>134612.22222222222</v>
      </c>
      <c r="AU14" s="29">
        <f t="shared" si="12"/>
        <v>134612.22222222222</v>
      </c>
      <c r="AV14" s="29">
        <f t="shared" si="12"/>
        <v>134612.22222222222</v>
      </c>
      <c r="AW14" s="29">
        <f t="shared" si="12"/>
        <v>134612.22222222222</v>
      </c>
      <c r="AX14" s="29">
        <f t="shared" si="12"/>
        <v>134612.22222222222</v>
      </c>
      <c r="AY14" s="29">
        <f t="shared" si="12"/>
        <v>134612.22222222222</v>
      </c>
      <c r="AZ14" s="29">
        <f t="shared" si="12"/>
        <v>134612.22222222222</v>
      </c>
      <c r="BA14" s="29">
        <f t="shared" si="12"/>
        <v>134612.22222222222</v>
      </c>
      <c r="BB14" s="29">
        <f t="shared" si="12"/>
        <v>134612.22222222222</v>
      </c>
      <c r="BC14" s="29">
        <f t="shared" si="12"/>
        <v>134612.22222222222</v>
      </c>
      <c r="BD14" s="29">
        <f t="shared" si="12"/>
        <v>134612.22222222222</v>
      </c>
      <c r="BE14" s="29">
        <f t="shared" si="12"/>
        <v>134612.22222222222</v>
      </c>
      <c r="BF14" s="29">
        <f t="shared" si="12"/>
        <v>134612.22222222222</v>
      </c>
      <c r="BG14" s="29">
        <f t="shared" si="12"/>
        <v>134612.22222222222</v>
      </c>
      <c r="BH14" s="29">
        <f t="shared" si="12"/>
        <v>134612.22222222222</v>
      </c>
      <c r="BI14" s="29">
        <f t="shared" si="12"/>
        <v>134612.22222222222</v>
      </c>
      <c r="BJ14" s="29">
        <f t="shared" si="12"/>
        <v>134612.22222222222</v>
      </c>
      <c r="BK14" s="29">
        <f t="shared" si="12"/>
        <v>134612.22222222222</v>
      </c>
    </row>
    <row r="15" spans="1:63" ht="14.5">
      <c r="A15" s="1" t="s">
        <v>546</v>
      </c>
      <c r="B15" s="29" t="str">
        <f>About!B2</f>
        <v>RI</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Rhode Island</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0</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0</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11541.643405844739</v>
      </c>
      <c r="C9" s="130">
        <f>B9/SUM($B$9:$B$24)</f>
        <v>8.2745285522674572E-2</v>
      </c>
      <c r="D9" s="131">
        <f>SUM(C9:C24)</f>
        <v>1</v>
      </c>
      <c r="E9" s="94"/>
      <c r="F9" s="94"/>
      <c r="G9" s="94"/>
      <c r="H9" s="94"/>
      <c r="I9" s="94"/>
      <c r="J9" s="94"/>
      <c r="K9" s="94"/>
      <c r="L9" s="94"/>
    </row>
    <row r="10" spans="1:12" ht="15" customHeight="1">
      <c r="A10" s="83" t="s">
        <v>488</v>
      </c>
      <c r="B10" s="84">
        <f>(Calculations!B61*'EIA SEDS data'!AF$6)+('EIA SEDS data'!AF$10*IF(About!$N$12,Calculations!$B115,Calculations!B93))</f>
        <v>12874.042556178576</v>
      </c>
      <c r="C10" s="130">
        <f t="shared" ref="C10:C24" si="0">B10/SUM($B$9:$B$24)</f>
        <v>9.2297629521511979E-2</v>
      </c>
      <c r="E10" s="94"/>
      <c r="F10" s="94"/>
      <c r="G10" s="94"/>
      <c r="H10" s="94"/>
      <c r="I10" s="94"/>
      <c r="J10" s="94"/>
      <c r="K10" s="94"/>
      <c r="L10" s="94"/>
    </row>
    <row r="11" spans="1:12" ht="15" customHeight="1">
      <c r="A11" s="83" t="s">
        <v>489</v>
      </c>
      <c r="B11" s="84">
        <f>(Calculations!B62*'EIA SEDS data'!AF$6)+('EIA SEDS data'!AF$10*IF(About!$N$12,Calculations!$B116,Calculations!B94))</f>
        <v>20380.930962587976</v>
      </c>
      <c r="C11" s="130">
        <f t="shared" si="0"/>
        <v>0.14611662242685883</v>
      </c>
      <c r="E11" s="94"/>
      <c r="F11" s="94"/>
      <c r="G11" s="94"/>
      <c r="H11" s="94"/>
      <c r="I11" s="94"/>
      <c r="J11" s="94"/>
      <c r="K11" s="94"/>
      <c r="L11" s="94"/>
    </row>
    <row r="12" spans="1:12" ht="15" customHeight="1">
      <c r="A12" s="83" t="s">
        <v>490</v>
      </c>
      <c r="B12" s="84">
        <f>(Calculations!B63*'EIA SEDS data'!AF$6)+('EIA SEDS data'!AF$10*IF(About!$N$12,Calculations!$B117,Calculations!B95))</f>
        <v>85295.053008706236</v>
      </c>
      <c r="C12" s="130">
        <f t="shared" si="0"/>
        <v>0.61150420843040232</v>
      </c>
      <c r="F12" s="94"/>
      <c r="G12" s="128"/>
      <c r="H12" s="129"/>
    </row>
    <row r="13" spans="1:12" ht="15" customHeight="1">
      <c r="A13" s="83" t="s">
        <v>491</v>
      </c>
      <c r="B13" s="84">
        <f>(Calculations!B64*'EIA SEDS data'!AF$6)+('EIA SEDS data'!AF$10*IF(About!$N$12,Calculations!$B118,Calculations!B96))</f>
        <v>6541.8253147673113</v>
      </c>
      <c r="C13" s="130">
        <f t="shared" si="0"/>
        <v>4.6900184356394363E-2</v>
      </c>
      <c r="F13" s="94"/>
      <c r="G13" s="128"/>
      <c r="H13" s="129"/>
    </row>
    <row r="14" spans="1:12" ht="15" customHeight="1">
      <c r="A14" s="83" t="s">
        <v>492</v>
      </c>
      <c r="B14" s="84">
        <f>(Calculations!B65*'EIA SEDS data'!AF$6)+('EIA SEDS data'!AF$10*IF(About!$N$12,Calculations!$B119,Calculations!B97))</f>
        <v>710.66975307793007</v>
      </c>
      <c r="C14" s="130">
        <f t="shared" si="0"/>
        <v>5.0949912038508365E-3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803.94202337231991</v>
      </c>
      <c r="C16" s="130">
        <f t="shared" si="0"/>
        <v>5.7636863251148513E-3</v>
      </c>
      <c r="F16" s="94"/>
      <c r="G16" s="128"/>
      <c r="H16" s="129"/>
    </row>
    <row r="17" spans="1:8" ht="15" customHeight="1">
      <c r="A17" s="83" t="s">
        <v>495</v>
      </c>
      <c r="B17" s="84">
        <f>(Calculations!B68*'EIA SEDS data'!AF$6)+('EIA SEDS data'!AF$10*IF(About!$N$12,Calculations!$B122,Calculations!B100))</f>
        <v>803.94202337231991</v>
      </c>
      <c r="C17" s="130">
        <f t="shared" si="0"/>
        <v>5.7636863251148513E-3</v>
      </c>
      <c r="F17" s="94"/>
      <c r="G17" s="128"/>
      <c r="H17" s="129"/>
    </row>
    <row r="18" spans="1:8" ht="15" customHeight="1">
      <c r="A18" s="83" t="s">
        <v>496</v>
      </c>
      <c r="B18" s="84">
        <f>(Calculations!B69*'EIA SEDS data'!AF$6)+('EIA SEDS data'!AF$10*IF(About!$N$12,Calculations!$B123,Calculations!B101))</f>
        <v>531.95095209261626</v>
      </c>
      <c r="C18" s="130">
        <f t="shared" si="0"/>
        <v>3.813705888077602E-3</v>
      </c>
      <c r="F18" s="94"/>
      <c r="G18" s="128"/>
      <c r="H18" s="129"/>
    </row>
    <row r="19" spans="1:8" ht="15" customHeight="1">
      <c r="A19" s="83" t="s">
        <v>497</v>
      </c>
      <c r="B19" s="84">
        <f>(Calculations!B70*'EIA SEDS data'!AF$6)+('EIA SEDS data'!AF$10*IF(About!$N$12,Calculations!$B124,Calculations!B102))</f>
        <v>0</v>
      </c>
      <c r="C19" s="130">
        <f t="shared" si="0"/>
        <v>0</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0</v>
      </c>
      <c r="C22" s="130">
        <f t="shared" si="0"/>
        <v>0</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0</v>
      </c>
      <c r="C27" s="89"/>
      <c r="F27" s="94"/>
      <c r="G27" s="128"/>
      <c r="H27" s="129"/>
    </row>
    <row r="28" spans="1:8" ht="15" customHeight="1">
      <c r="A28" s="83" t="s">
        <v>488</v>
      </c>
      <c r="B28" s="88">
        <f t="shared" ref="B28:B42" si="1">IF($B$4&gt;0, $B$4*C10, 0)</f>
        <v>0</v>
      </c>
      <c r="C28" s="89"/>
      <c r="F28" s="94"/>
      <c r="G28" s="128"/>
      <c r="H28" s="129"/>
    </row>
    <row r="29" spans="1:8" ht="15" customHeight="1">
      <c r="A29" s="83" t="s">
        <v>489</v>
      </c>
      <c r="B29" s="88">
        <f t="shared" si="1"/>
        <v>0</v>
      </c>
      <c r="C29" s="89"/>
      <c r="F29" s="94"/>
      <c r="G29" s="128"/>
      <c r="H29" s="129"/>
    </row>
    <row r="30" spans="1:8" ht="15" customHeight="1">
      <c r="A30" s="83" t="s">
        <v>490</v>
      </c>
      <c r="B30" s="88">
        <f t="shared" si="1"/>
        <v>0</v>
      </c>
      <c r="C30" s="89"/>
      <c r="F30" s="94"/>
      <c r="G30" s="128"/>
      <c r="H30" s="129"/>
    </row>
    <row r="31" spans="1:8" ht="15" customHeight="1">
      <c r="A31" s="83" t="s">
        <v>491</v>
      </c>
      <c r="B31" s="88">
        <f t="shared" si="1"/>
        <v>0</v>
      </c>
      <c r="C31" s="89"/>
      <c r="F31" s="94"/>
      <c r="G31" s="128"/>
      <c r="H31" s="129"/>
    </row>
    <row r="32" spans="1:8" ht="15" customHeight="1">
      <c r="A32" s="83" t="s">
        <v>492</v>
      </c>
      <c r="B32" s="88">
        <f t="shared" si="1"/>
        <v>0</v>
      </c>
      <c r="C32" s="89"/>
      <c r="F32" s="94"/>
      <c r="G32" s="128"/>
      <c r="H32" s="129"/>
    </row>
    <row r="33" spans="1:34" ht="15" customHeight="1">
      <c r="A33" s="83" t="s">
        <v>493</v>
      </c>
      <c r="B33" s="88">
        <f t="shared" si="1"/>
        <v>0</v>
      </c>
      <c r="C33" s="89"/>
      <c r="F33" s="94"/>
      <c r="G33" s="128"/>
      <c r="H33" s="129"/>
    </row>
    <row r="34" spans="1:34" ht="15" customHeight="1">
      <c r="A34" s="83" t="s">
        <v>494</v>
      </c>
      <c r="B34" s="88">
        <f t="shared" si="1"/>
        <v>0</v>
      </c>
      <c r="C34" s="89"/>
      <c r="F34" s="94"/>
      <c r="G34" s="128"/>
      <c r="H34" s="129"/>
    </row>
    <row r="35" spans="1:34" ht="15" customHeight="1">
      <c r="A35" s="83" t="s">
        <v>495</v>
      </c>
      <c r="B35" s="88">
        <f t="shared" si="1"/>
        <v>0</v>
      </c>
      <c r="C35" s="89"/>
      <c r="F35" s="94"/>
      <c r="G35" s="128"/>
      <c r="H35" s="129"/>
    </row>
    <row r="36" spans="1:34" ht="15" customHeight="1">
      <c r="A36" s="83" t="s">
        <v>496</v>
      </c>
      <c r="B36" s="88">
        <f t="shared" si="1"/>
        <v>0</v>
      </c>
      <c r="C36" s="89"/>
      <c r="F36" s="94"/>
      <c r="G36" s="128"/>
      <c r="H36" s="129"/>
    </row>
    <row r="37" spans="1:34" ht="15" customHeight="1">
      <c r="A37" s="83" t="s">
        <v>497</v>
      </c>
      <c r="B37" s="88">
        <f t="shared" si="1"/>
        <v>0</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0</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0</v>
      </c>
      <c r="D46" s="136">
        <f>SUMIFS('Source-Disposition'!$D:$D,'Source-Disposition'!$A:$A,$A$1,'Source-Disposition'!$B:$B,$A46)</f>
        <v>941177</v>
      </c>
      <c r="E46" s="136">
        <f>SUMIFS('Source-Disposition'!$C:$C,'Source-Disposition'!$A:$A,$A$1,'Source-Disposition'!$B:$B,$A46)</f>
        <v>306565.5</v>
      </c>
      <c r="F46" s="136">
        <f>E46</f>
        <v>306565.5</v>
      </c>
      <c r="G46" s="136">
        <f t="shared" ref="G46:AH46" si="2">F46</f>
        <v>306565.5</v>
      </c>
      <c r="H46" s="136">
        <f t="shared" si="2"/>
        <v>306565.5</v>
      </c>
      <c r="I46" s="136">
        <f t="shared" si="2"/>
        <v>306565.5</v>
      </c>
      <c r="J46" s="136">
        <f t="shared" si="2"/>
        <v>306565.5</v>
      </c>
      <c r="K46" s="136">
        <f t="shared" si="2"/>
        <v>306565.5</v>
      </c>
      <c r="L46" s="136">
        <f t="shared" si="2"/>
        <v>306565.5</v>
      </c>
      <c r="M46" s="136">
        <f t="shared" si="2"/>
        <v>306565.5</v>
      </c>
      <c r="N46" s="136">
        <f t="shared" si="2"/>
        <v>306565.5</v>
      </c>
      <c r="O46" s="136">
        <f t="shared" si="2"/>
        <v>306565.5</v>
      </c>
      <c r="P46" s="136">
        <f t="shared" si="2"/>
        <v>306565.5</v>
      </c>
      <c r="Q46" s="136">
        <f t="shared" si="2"/>
        <v>306565.5</v>
      </c>
      <c r="R46" s="136">
        <f t="shared" si="2"/>
        <v>306565.5</v>
      </c>
      <c r="S46" s="136">
        <f t="shared" si="2"/>
        <v>306565.5</v>
      </c>
      <c r="T46" s="136">
        <f t="shared" si="2"/>
        <v>306565.5</v>
      </c>
      <c r="U46" s="136">
        <f t="shared" si="2"/>
        <v>306565.5</v>
      </c>
      <c r="V46" s="136">
        <f t="shared" si="2"/>
        <v>306565.5</v>
      </c>
      <c r="W46" s="136">
        <f t="shared" si="2"/>
        <v>306565.5</v>
      </c>
      <c r="X46" s="136">
        <f t="shared" si="2"/>
        <v>306565.5</v>
      </c>
      <c r="Y46" s="136">
        <f t="shared" si="2"/>
        <v>306565.5</v>
      </c>
      <c r="Z46" s="136">
        <f t="shared" si="2"/>
        <v>306565.5</v>
      </c>
      <c r="AA46" s="136">
        <f t="shared" si="2"/>
        <v>306565.5</v>
      </c>
      <c r="AB46" s="136">
        <f t="shared" si="2"/>
        <v>306565.5</v>
      </c>
      <c r="AC46" s="136">
        <f t="shared" si="2"/>
        <v>306565.5</v>
      </c>
      <c r="AD46" s="136">
        <f t="shared" si="2"/>
        <v>306565.5</v>
      </c>
      <c r="AE46" s="136">
        <f t="shared" si="2"/>
        <v>306565.5</v>
      </c>
      <c r="AF46" s="136">
        <f t="shared" si="2"/>
        <v>306565.5</v>
      </c>
      <c r="AG46" s="136">
        <f t="shared" si="2"/>
        <v>306565.5</v>
      </c>
      <c r="AH46" s="136">
        <f t="shared" si="2"/>
        <v>306565.5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8695837</v>
      </c>
    </row>
    <row r="4" spans="1:3" s="94" customFormat="1">
      <c r="B4" s="152" t="s">
        <v>4641</v>
      </c>
      <c r="C4">
        <f>SUMIFS('Source-Disposition'!$D:$D,'Source-Disposition'!$B:$B,'retail sales summary'!$B4,'Source-Disposition'!$A:$A,About!$B$1)</f>
        <v>0</v>
      </c>
    </row>
    <row r="5" spans="1:3">
      <c r="B5" s="147" t="s">
        <v>4648</v>
      </c>
      <c r="C5">
        <f>SUMIFS('Source-Disposition'!$D:$D,'Source-Disposition'!$B:$B,$B5,'Source-Disposition'!$A:$A,About!$B$1)</f>
        <v>7351541</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ht="14.5">
      <c r="A3" s="4" t="s">
        <v>488</v>
      </c>
      <c r="B3" s="95">
        <f>'Manual Adjustment'!$B28</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ht="14.5">
      <c r="A4" s="4" t="s">
        <v>489</v>
      </c>
      <c r="B4" s="95">
        <f>'Manual Adjustment'!$B29</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ht="14.5">
      <c r="A5" s="4" t="s">
        <v>490</v>
      </c>
      <c r="B5" s="95">
        <f>'Manual Adjustment'!$B30</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ht="14.5">
      <c r="A6" s="4" t="s">
        <v>491</v>
      </c>
      <c r="B6" s="95">
        <f>'Manual Adjustment'!$B31</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ht="14.5">
      <c r="A7" s="4" t="s">
        <v>492</v>
      </c>
      <c r="B7" s="95">
        <f>'Manual Adjustment'!$B32</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ht="14.5">
      <c r="A10" s="4" t="s">
        <v>495</v>
      </c>
      <c r="B10" s="95">
        <f>'Manual Adjustment'!$B35</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ht="14.5">
      <c r="A11" s="4" t="s">
        <v>496</v>
      </c>
      <c r="B11" s="95">
        <f>'Manual Adjustment'!$B36</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ht="14.5">
      <c r="A12" s="4" t="s">
        <v>497</v>
      </c>
      <c r="B12" s="95">
        <f>'Manual Adjustment'!$B37</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0</v>
      </c>
      <c r="C2" s="1">
        <f>'Manual Adjustment'!D46</f>
        <v>941177</v>
      </c>
      <c r="D2" s="1">
        <f>'Manual Adjustment'!E46</f>
        <v>306565.5</v>
      </c>
      <c r="E2" s="1">
        <f>'Manual Adjustment'!F46</f>
        <v>306565.5</v>
      </c>
      <c r="F2" s="1">
        <f>'Manual Adjustment'!G46</f>
        <v>306565.5</v>
      </c>
      <c r="G2" s="1">
        <f>'Manual Adjustment'!H46</f>
        <v>306565.5</v>
      </c>
      <c r="H2" s="1">
        <f>'Manual Adjustment'!I46</f>
        <v>306565.5</v>
      </c>
      <c r="I2" s="1">
        <f>'Manual Adjustment'!J46</f>
        <v>306565.5</v>
      </c>
      <c r="J2" s="1">
        <f>'Manual Adjustment'!K46</f>
        <v>306565.5</v>
      </c>
      <c r="K2" s="1">
        <f>'Manual Adjustment'!L46</f>
        <v>306565.5</v>
      </c>
      <c r="L2" s="1">
        <f>'Manual Adjustment'!M46</f>
        <v>306565.5</v>
      </c>
      <c r="M2" s="1">
        <f>'Manual Adjustment'!N46</f>
        <v>306565.5</v>
      </c>
      <c r="N2" s="1">
        <f>'Manual Adjustment'!O46</f>
        <v>306565.5</v>
      </c>
      <c r="O2" s="1">
        <f>'Manual Adjustment'!P46</f>
        <v>306565.5</v>
      </c>
      <c r="P2" s="1">
        <f>'Manual Adjustment'!Q46</f>
        <v>306565.5</v>
      </c>
      <c r="Q2" s="1">
        <f>'Manual Adjustment'!R46</f>
        <v>306565.5</v>
      </c>
      <c r="R2" s="1">
        <f>'Manual Adjustment'!S46</f>
        <v>306565.5</v>
      </c>
      <c r="S2" s="1">
        <f>'Manual Adjustment'!T46</f>
        <v>306565.5</v>
      </c>
      <c r="T2" s="1">
        <f>'Manual Adjustment'!U46</f>
        <v>306565.5</v>
      </c>
      <c r="U2" s="1">
        <f>'Manual Adjustment'!V46</f>
        <v>306565.5</v>
      </c>
      <c r="V2" s="1">
        <f>'Manual Adjustment'!W46</f>
        <v>306565.5</v>
      </c>
      <c r="W2" s="1">
        <f>'Manual Adjustment'!X46</f>
        <v>306565.5</v>
      </c>
      <c r="X2" s="1">
        <f>'Manual Adjustment'!Y46</f>
        <v>306565.5</v>
      </c>
      <c r="Y2" s="1">
        <f>'Manual Adjustment'!Z46</f>
        <v>306565.5</v>
      </c>
      <c r="Z2" s="1">
        <f>'Manual Adjustment'!AA46</f>
        <v>306565.5</v>
      </c>
      <c r="AA2" s="1">
        <f>'Manual Adjustment'!AB46</f>
        <v>306565.5</v>
      </c>
      <c r="AB2" s="1">
        <f>'Manual Adjustment'!AC46</f>
        <v>306565.5</v>
      </c>
      <c r="AC2" s="1">
        <f>'Manual Adjustment'!AD46</f>
        <v>306565.5</v>
      </c>
      <c r="AD2" s="1">
        <f>'Manual Adjustment'!AE46</f>
        <v>306565.5</v>
      </c>
      <c r="AE2" s="1">
        <f>'Manual Adjustment'!AF46</f>
        <v>306565.5</v>
      </c>
      <c r="AF2" s="1">
        <f>'Manual Adjustment'!AG46</f>
        <v>306565.5</v>
      </c>
      <c r="AG2" s="1">
        <f>'Manual Adjustment'!AH46</f>
        <v>306565.5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96.548774042060586</v>
      </c>
      <c r="C2" s="66">
        <f>SUMIFS('State Generation Costs Calcs'!C105:C155,'State Generation Costs Calcs'!$A$105:$A$155,About!$B$2)*About!$A$52</f>
        <v>91.73788411028751</v>
      </c>
      <c r="D2" s="66">
        <f>SUMIFS('State Generation Costs Calcs'!D105:D155,'State Generation Costs Calcs'!$A$105:$A$155,About!$B$2)*About!$A$52</f>
        <v>90.910495333495049</v>
      </c>
      <c r="E2" s="66">
        <f>SUMIFS('State Generation Costs Calcs'!E105:E155,'State Generation Costs Calcs'!$A$105:$A$155,About!$B$2)*About!$A$52</f>
        <v>89.592721115035644</v>
      </c>
      <c r="F2" s="66">
        <f>SUMIFS('State Generation Costs Calcs'!F105:F155,'State Generation Costs Calcs'!$A$105:$A$155,About!$B$2)*About!$A$52</f>
        <v>88.438159095070347</v>
      </c>
      <c r="G2" s="66">
        <f>SUMIFS('State Generation Costs Calcs'!G105:G155,'State Generation Costs Calcs'!$A$105:$A$155,About!$B$2)*About!$A$52</f>
        <v>88.590239787595848</v>
      </c>
      <c r="H2" s="66">
        <f>SUMIFS('State Generation Costs Calcs'!H105:H155,'State Generation Costs Calcs'!$A$105:$A$155,About!$B$2)*About!$A$52</f>
        <v>89.344481725497374</v>
      </c>
      <c r="I2" s="66">
        <f>SUMIFS('State Generation Costs Calcs'!I105:I155,'State Generation Costs Calcs'!$A$105:$A$155,About!$B$2)*About!$A$52</f>
        <v>90.004348018395874</v>
      </c>
      <c r="J2" s="66">
        <f>SUMIFS('State Generation Costs Calcs'!J105:J155,'State Generation Costs Calcs'!$A$105:$A$155,About!$B$2)*About!$A$52</f>
        <v>90.221886840739955</v>
      </c>
      <c r="K2" s="66">
        <f>SUMIFS('State Generation Costs Calcs'!K105:K155,'State Generation Costs Calcs'!$A$105:$A$155,About!$B$2)*About!$A$52</f>
        <v>88.997125570066004</v>
      </c>
      <c r="L2" s="66">
        <f>SUMIFS('State Generation Costs Calcs'!L105:L155,'State Generation Costs Calcs'!$A$105:$A$155,About!$B$2)*About!$A$52</f>
        <v>87.661349008674122</v>
      </c>
      <c r="M2" s="66">
        <f>SUMIFS('State Generation Costs Calcs'!M105:M155,'State Generation Costs Calcs'!$A$105:$A$155,About!$B$2)*About!$A$52</f>
        <v>86.664034533271192</v>
      </c>
      <c r="N2" s="66">
        <f>SUMIFS('State Generation Costs Calcs'!N105:N155,'State Generation Costs Calcs'!$A$105:$A$155,About!$B$2)*About!$A$52</f>
        <v>85.296297803332024</v>
      </c>
      <c r="O2" s="66">
        <f>SUMIFS('State Generation Costs Calcs'!O105:O155,'State Generation Costs Calcs'!$A$105:$A$155,About!$B$2)*About!$A$52</f>
        <v>84.006511039759417</v>
      </c>
      <c r="P2" s="66">
        <f>SUMIFS('State Generation Costs Calcs'!P105:P155,'State Generation Costs Calcs'!$A$105:$A$155,About!$B$2)*About!$A$52</f>
        <v>84.017879484241931</v>
      </c>
      <c r="Q2" s="66">
        <f>SUMIFS('State Generation Costs Calcs'!Q105:Q155,'State Generation Costs Calcs'!$A$105:$A$155,About!$B$2)*About!$A$52</f>
        <v>83.632354860837935</v>
      </c>
      <c r="R2" s="66">
        <f>SUMIFS('State Generation Costs Calcs'!R105:R155,'State Generation Costs Calcs'!$A$105:$A$155,About!$B$2)*About!$A$52</f>
        <v>82.340821175461784</v>
      </c>
      <c r="S2" s="66">
        <f>SUMIFS('State Generation Costs Calcs'!S105:S155,'State Generation Costs Calcs'!$A$105:$A$155,About!$B$2)*About!$A$52</f>
        <v>81.648604629255729</v>
      </c>
      <c r="T2" s="66">
        <f>SUMIFS('State Generation Costs Calcs'!T105:T155,'State Generation Costs Calcs'!$A$105:$A$155,About!$B$2)*About!$A$52</f>
        <v>80.977584277468509</v>
      </c>
      <c r="U2" s="66">
        <f>SUMIFS('State Generation Costs Calcs'!U105:U155,'State Generation Costs Calcs'!$A$105:$A$155,About!$B$2)*About!$A$52</f>
        <v>81.108661853483184</v>
      </c>
      <c r="V2" s="66">
        <f>SUMIFS('State Generation Costs Calcs'!V105:V155,'State Generation Costs Calcs'!$A$105:$A$155,About!$B$2)*About!$A$52</f>
        <v>80.513797863960519</v>
      </c>
      <c r="W2" s="66">
        <f>SUMIFS('State Generation Costs Calcs'!W105:W155,'State Generation Costs Calcs'!$A$105:$A$155,About!$B$2)*About!$A$52</f>
        <v>79.479212382897245</v>
      </c>
      <c r="X2" s="66">
        <f>SUMIFS('State Generation Costs Calcs'!X105:X155,'State Generation Costs Calcs'!$A$105:$A$155,About!$B$2)*About!$A$52</f>
        <v>78.984003932774897</v>
      </c>
      <c r="Y2" s="66">
        <f>SUMIFS('State Generation Costs Calcs'!Y105:Y155,'State Generation Costs Calcs'!$A$105:$A$155,About!$B$2)*About!$A$52</f>
        <v>78.480002901351796</v>
      </c>
      <c r="Z2" s="66">
        <f>SUMIFS('State Generation Costs Calcs'!Z105:Z155,'State Generation Costs Calcs'!$A$105:$A$155,About!$B$2)*About!$A$52</f>
        <v>77.93456856973178</v>
      </c>
      <c r="AA2" s="66">
        <f>SUMIFS('State Generation Costs Calcs'!AA105:AA155,'State Generation Costs Calcs'!$A$105:$A$155,About!$B$2)*About!$A$52</f>
        <v>77.861731335170845</v>
      </c>
      <c r="AB2" s="66">
        <f>SUMIFS('State Generation Costs Calcs'!AB105:AB155,'State Generation Costs Calcs'!$A$105:$A$155,About!$B$2)*About!$A$52</f>
        <v>77.521643824111109</v>
      </c>
      <c r="AC2" s="66">
        <f>SUMIFS('State Generation Costs Calcs'!AC105:AC155,'State Generation Costs Calcs'!$A$105:$A$155,About!$B$2)*About!$A$52</f>
        <v>77.146926282063063</v>
      </c>
      <c r="AD2" s="66">
        <f>SUMIFS('State Generation Costs Calcs'!AD105:AD155,'State Generation Costs Calcs'!$A$105:$A$155,About!$B$2)*About!$A$52</f>
        <v>77.395588841102295</v>
      </c>
      <c r="AE2" s="66">
        <f>SUMIFS('State Generation Costs Calcs'!AE105:AE155,'State Generation Costs Calcs'!$A$105:$A$155,About!$B$2)*About!$A$52</f>
        <v>77.253033990101699</v>
      </c>
      <c r="AF2" s="66">
        <f>SUMIFS('State Generation Costs Calcs'!AF105:AF155,'State Generation Costs Calcs'!$A$105:$A$155,About!$B$2)*About!$A$52</f>
        <v>77.014423524837625</v>
      </c>
      <c r="AG2" s="66">
        <f>SUMIFS('State Generation Costs Calcs'!AG105:AG155,'State Generation Costs Calcs'!$A$105:$A$155,About!$B$2)*About!$A$52</f>
        <v>77.093645729100118</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96.548774042060586</v>
      </c>
      <c r="C2" s="67">
        <f>SUMIFS('State Generation Costs Calcs'!C105:C155,'State Generation Costs Calcs'!$A$105:$A$155,About!$B$2)*About!$A$52</f>
        <v>91.73788411028751</v>
      </c>
      <c r="D2" s="67">
        <f>SUMIFS('State Generation Costs Calcs'!D105:D155,'State Generation Costs Calcs'!$A$105:$A$155,About!$B$2)*About!$A$52</f>
        <v>90.910495333495049</v>
      </c>
      <c r="E2" s="67">
        <f>SUMIFS('State Generation Costs Calcs'!E105:E155,'State Generation Costs Calcs'!$A$105:$A$155,About!$B$2)*About!$A$52</f>
        <v>89.592721115035644</v>
      </c>
      <c r="F2" s="67">
        <f>SUMIFS('State Generation Costs Calcs'!F105:F155,'State Generation Costs Calcs'!$A$105:$A$155,About!$B$2)*About!$A$52</f>
        <v>88.438159095070347</v>
      </c>
      <c r="G2" s="67">
        <f>SUMIFS('State Generation Costs Calcs'!G105:G155,'State Generation Costs Calcs'!$A$105:$A$155,About!$B$2)*About!$A$52</f>
        <v>88.590239787595848</v>
      </c>
      <c r="H2" s="67">
        <f>SUMIFS('State Generation Costs Calcs'!H105:H155,'State Generation Costs Calcs'!$A$105:$A$155,About!$B$2)*About!$A$52</f>
        <v>89.344481725497374</v>
      </c>
      <c r="I2" s="67">
        <f>SUMIFS('State Generation Costs Calcs'!I105:I155,'State Generation Costs Calcs'!$A$105:$A$155,About!$B$2)*About!$A$52</f>
        <v>90.004348018395874</v>
      </c>
      <c r="J2" s="67">
        <f>SUMIFS('State Generation Costs Calcs'!J105:J155,'State Generation Costs Calcs'!$A$105:$A$155,About!$B$2)*About!$A$52</f>
        <v>90.221886840739955</v>
      </c>
      <c r="K2" s="67">
        <f>SUMIFS('State Generation Costs Calcs'!K105:K155,'State Generation Costs Calcs'!$A$105:$A$155,About!$B$2)*About!$A$52</f>
        <v>88.997125570066004</v>
      </c>
      <c r="L2" s="67">
        <f>SUMIFS('State Generation Costs Calcs'!L105:L155,'State Generation Costs Calcs'!$A$105:$A$155,About!$B$2)*About!$A$52</f>
        <v>87.661349008674122</v>
      </c>
      <c r="M2" s="67">
        <f>SUMIFS('State Generation Costs Calcs'!M105:M155,'State Generation Costs Calcs'!$A$105:$A$155,About!$B$2)*About!$A$52</f>
        <v>86.664034533271192</v>
      </c>
      <c r="N2" s="67">
        <f>SUMIFS('State Generation Costs Calcs'!N105:N155,'State Generation Costs Calcs'!$A$105:$A$155,About!$B$2)*About!$A$52</f>
        <v>85.296297803332024</v>
      </c>
      <c r="O2" s="67">
        <f>SUMIFS('State Generation Costs Calcs'!O105:O155,'State Generation Costs Calcs'!$A$105:$A$155,About!$B$2)*About!$A$52</f>
        <v>84.006511039759417</v>
      </c>
      <c r="P2" s="67">
        <f>SUMIFS('State Generation Costs Calcs'!P105:P155,'State Generation Costs Calcs'!$A$105:$A$155,About!$B$2)*About!$A$52</f>
        <v>84.017879484241931</v>
      </c>
      <c r="Q2" s="67">
        <f>SUMIFS('State Generation Costs Calcs'!Q105:Q155,'State Generation Costs Calcs'!$A$105:$A$155,About!$B$2)*About!$A$52</f>
        <v>83.632354860837935</v>
      </c>
      <c r="R2" s="67">
        <f>SUMIFS('State Generation Costs Calcs'!R105:R155,'State Generation Costs Calcs'!$A$105:$A$155,About!$B$2)*About!$A$52</f>
        <v>82.340821175461784</v>
      </c>
      <c r="S2" s="67">
        <f>SUMIFS('State Generation Costs Calcs'!S105:S155,'State Generation Costs Calcs'!$A$105:$A$155,About!$B$2)*About!$A$52</f>
        <v>81.648604629255729</v>
      </c>
      <c r="T2" s="67">
        <f>SUMIFS('State Generation Costs Calcs'!T105:T155,'State Generation Costs Calcs'!$A$105:$A$155,About!$B$2)*About!$A$52</f>
        <v>80.977584277468509</v>
      </c>
      <c r="U2" s="67">
        <f>SUMIFS('State Generation Costs Calcs'!U105:U155,'State Generation Costs Calcs'!$A$105:$A$155,About!$B$2)*About!$A$52</f>
        <v>81.108661853483184</v>
      </c>
      <c r="V2" s="67">
        <f>SUMIFS('State Generation Costs Calcs'!V105:V155,'State Generation Costs Calcs'!$A$105:$A$155,About!$B$2)*About!$A$52</f>
        <v>80.513797863960519</v>
      </c>
      <c r="W2" s="67">
        <f>SUMIFS('State Generation Costs Calcs'!W105:W155,'State Generation Costs Calcs'!$A$105:$A$155,About!$B$2)*About!$A$52</f>
        <v>79.479212382897245</v>
      </c>
      <c r="X2" s="67">
        <f>SUMIFS('State Generation Costs Calcs'!X105:X155,'State Generation Costs Calcs'!$A$105:$A$155,About!$B$2)*About!$A$52</f>
        <v>78.984003932774897</v>
      </c>
      <c r="Y2" s="67">
        <f>SUMIFS('State Generation Costs Calcs'!Y105:Y155,'State Generation Costs Calcs'!$A$105:$A$155,About!$B$2)*About!$A$52</f>
        <v>78.480002901351796</v>
      </c>
      <c r="Z2" s="67">
        <f>SUMIFS('State Generation Costs Calcs'!Z105:Z155,'State Generation Costs Calcs'!$A$105:$A$155,About!$B$2)*About!$A$52</f>
        <v>77.93456856973178</v>
      </c>
      <c r="AA2" s="67">
        <f>SUMIFS('State Generation Costs Calcs'!AA105:AA155,'State Generation Costs Calcs'!$A$105:$A$155,About!$B$2)*About!$A$52</f>
        <v>77.861731335170845</v>
      </c>
      <c r="AB2" s="67">
        <f>SUMIFS('State Generation Costs Calcs'!AB105:AB155,'State Generation Costs Calcs'!$A$105:$A$155,About!$B$2)*About!$A$52</f>
        <v>77.521643824111109</v>
      </c>
      <c r="AC2" s="67">
        <f>SUMIFS('State Generation Costs Calcs'!AC105:AC155,'State Generation Costs Calcs'!$A$105:$A$155,About!$B$2)*About!$A$52</f>
        <v>77.146926282063063</v>
      </c>
      <c r="AD2" s="67">
        <f>SUMIFS('State Generation Costs Calcs'!AD105:AD155,'State Generation Costs Calcs'!$A$105:$A$155,About!$B$2)*About!$A$52</f>
        <v>77.395588841102295</v>
      </c>
      <c r="AE2" s="67">
        <f>SUMIFS('State Generation Costs Calcs'!AE105:AE155,'State Generation Costs Calcs'!$A$105:$A$155,About!$B$2)*About!$A$52</f>
        <v>77.253033990101699</v>
      </c>
      <c r="AF2" s="67">
        <f>SUMIFS('State Generation Costs Calcs'!AF105:AF155,'State Generation Costs Calcs'!$A$105:$A$155,About!$B$2)*About!$A$52</f>
        <v>77.014423524837625</v>
      </c>
      <c r="AG2" s="67">
        <f>SUMIFS('State Generation Costs Calcs'!AG105:AG155,'State Generation Costs Calcs'!$A$105:$A$155,About!$B$2)*About!$A$52</f>
        <v>77.093645729100118</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2022-11-01T00:16:18Z</dcterms:modified>
</cp:coreProperties>
</file>