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ri/trans/syvbt/"/>
    </mc:Choice>
  </mc:AlternateContent>
  <xr:revisionPtr revIDLastSave="0" documentId="13_ncr:1_{50A30174-239C-AD4A-B13A-2B33552B800B}"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5" i="18"/>
  <c r="H4" i="18"/>
  <c r="G4" i="18"/>
  <c r="F4" i="18"/>
  <c r="C4" i="18"/>
  <c r="B4" i="18"/>
  <c r="H7" i="17"/>
  <c r="G7" i="17"/>
  <c r="F7" i="17"/>
  <c r="E7" i="17"/>
  <c r="D7" i="17"/>
  <c r="C7" i="17"/>
  <c r="B7" i="17"/>
  <c r="H6" i="17"/>
  <c r="G6" i="17"/>
  <c r="F6" i="17"/>
  <c r="E6" i="17"/>
  <c r="D6" i="17"/>
  <c r="C6" i="17"/>
  <c r="B6" i="17"/>
  <c r="H5" i="17"/>
  <c r="H4" i="17"/>
  <c r="G4" i="17"/>
  <c r="F4" i="17"/>
  <c r="E4" i="17"/>
  <c r="D4" i="17"/>
  <c r="C4" i="17"/>
  <c r="B4" i="17"/>
  <c r="C3" i="17"/>
  <c r="C2" i="17"/>
  <c r="H4" i="16"/>
  <c r="G4" i="16"/>
  <c r="F4" i="16"/>
  <c r="E4" i="16"/>
  <c r="E4" i="18" s="1"/>
  <c r="D4" i="16"/>
  <c r="D4" i="18" s="1"/>
  <c r="C4" i="16"/>
  <c r="B4" i="16"/>
  <c r="I16" i="15"/>
  <c r="I15" i="15"/>
  <c r="AK103" i="13"/>
  <c r="B4" i="13"/>
  <c r="B2" i="13"/>
  <c r="F5" i="18" s="1"/>
  <c r="B2" i="1"/>
  <c r="A13" i="16" s="1"/>
  <c r="B3" i="16" l="1"/>
  <c r="B3" i="18" s="1"/>
  <c r="H2" i="16"/>
  <c r="H2" i="18" s="1"/>
  <c r="H3" i="16"/>
  <c r="H3" i="18" s="1"/>
  <c r="G2" i="16"/>
  <c r="G2" i="18" s="1"/>
  <c r="E3" i="16"/>
  <c r="C2" i="16"/>
  <c r="C2" i="18" s="1"/>
  <c r="G3" i="16"/>
  <c r="G3" i="18" s="1"/>
  <c r="F2" i="16"/>
  <c r="F2" i="18" s="1"/>
  <c r="D2" i="16"/>
  <c r="F3" i="16"/>
  <c r="F3" i="18" s="1"/>
  <c r="E2" i="16"/>
  <c r="D3" i="16"/>
  <c r="C3" i="16"/>
  <c r="C3" i="18" s="1"/>
  <c r="B2" i="16"/>
  <c r="B2" i="18" s="1"/>
  <c r="G5" i="17"/>
  <c r="G5" i="18"/>
  <c r="B5" i="17"/>
  <c r="B5" i="18"/>
  <c r="C5" i="17"/>
  <c r="C5" i="18"/>
  <c r="A14" i="15"/>
  <c r="D5" i="17"/>
  <c r="D5" i="18"/>
  <c r="E5" i="17"/>
  <c r="E5" i="18"/>
  <c r="F5" i="17"/>
  <c r="B3" i="15" l="1"/>
  <c r="B3" i="17" s="1"/>
  <c r="H2" i="15"/>
  <c r="H2" i="17" s="1"/>
  <c r="E3" i="15"/>
  <c r="E3" i="17" s="1"/>
  <c r="G2" i="15"/>
  <c r="G2" i="17" s="1"/>
  <c r="D2" i="15"/>
  <c r="D2" i="17" s="1"/>
  <c r="F3" i="15"/>
  <c r="F3" i="17" s="1"/>
  <c r="H3" i="15"/>
  <c r="H3" i="17" s="1"/>
  <c r="F2" i="15"/>
  <c r="F2" i="17" s="1"/>
  <c r="B2" i="15"/>
  <c r="B2" i="17" s="1"/>
  <c r="G3" i="15"/>
  <c r="G3" i="17" s="1"/>
  <c r="E2" i="15"/>
  <c r="E2" i="17" s="1"/>
  <c r="D3" i="15"/>
  <c r="D3" i="17" s="1"/>
  <c r="E3" i="18"/>
  <c r="D2" i="18"/>
</calcChain>
</file>

<file path=xl/sharedStrings.xml><?xml version="1.0" encoding="utf-8"?>
<sst xmlns="http://schemas.openxmlformats.org/spreadsheetml/2006/main" count="2349" uniqueCount="1341">
  <si>
    <t>SYVbT Start Year Vehicles by Technology</t>
  </si>
  <si>
    <t>Rhode Island</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</si>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</sst>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RI</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86</v>
      </c>
      <c r="G33" s="72" t="s">
        <v>87</v>
      </c>
    </row>
    <row r="34" spans="2:7">
      <c r="B34" t="s">
        <v>14</v>
      </c>
      <c r="F34" s="72" t="s">
        <v>88</v>
      </c>
      <c r="G34" s="72" t="s">
        <v>89</v>
      </c>
    </row>
    <row r="35" spans="2:7">
      <c r="B35" t="s">
        <v>90</v>
      </c>
      <c r="F35" s="72" t="s">
        <v>91</v>
      </c>
      <c r="G35" s="72" t="s">
        <v>92</v>
      </c>
    </row>
    <row r="36" spans="2:7">
      <c r="B36" t="s">
        <v>93</v>
      </c>
      <c r="F36" s="72" t="s">
        <v>94</v>
      </c>
      <c r="G36" s="72" t="s">
        <v>95</v>
      </c>
    </row>
    <row r="37" spans="2:7">
      <c r="F37" s="72" t="s">
        <v>96</v>
      </c>
      <c r="G37" s="72" t="s">
        <v>97</v>
      </c>
    </row>
    <row r="38" spans="2:7">
      <c r="B38" s="11" t="s">
        <v>98</v>
      </c>
      <c r="F38" s="72" t="s">
        <v>99</v>
      </c>
      <c r="G38" s="72" t="s">
        <v>100</v>
      </c>
    </row>
    <row r="39" spans="2:7">
      <c r="B39" t="s">
        <v>101</v>
      </c>
      <c r="F39" s="72" t="s">
        <v>102</v>
      </c>
      <c r="G39" s="72" t="s">
        <v>103</v>
      </c>
    </row>
    <row r="40" spans="2:7">
      <c r="B40" s="29">
        <v>2014</v>
      </c>
      <c r="F40" s="72" t="s">
        <v>1</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0</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86</v>
      </c>
      <c r="B81" s="79">
        <v>23563</v>
      </c>
      <c r="C81" s="80">
        <v>133.6</v>
      </c>
      <c r="D81" s="80">
        <v>10.039999999999999</v>
      </c>
      <c r="E81" s="81">
        <v>1341</v>
      </c>
    </row>
    <row r="82" spans="1:5" ht="16" customHeight="1" thickBot="1">
      <c r="A82" s="78" t="s">
        <v>88</v>
      </c>
      <c r="B82" s="79">
        <v>11480</v>
      </c>
      <c r="C82" s="80">
        <v>65.099999999999994</v>
      </c>
      <c r="D82" s="80">
        <v>9.65</v>
      </c>
      <c r="E82" s="80">
        <v>628.20000000000005</v>
      </c>
    </row>
    <row r="83" spans="1:5" ht="16" customHeight="1" thickBot="1">
      <c r="A83" s="78" t="s">
        <v>91</v>
      </c>
      <c r="B83" s="80">
        <v>762</v>
      </c>
      <c r="C83" s="80">
        <v>4.3</v>
      </c>
      <c r="D83" s="80">
        <v>9.1</v>
      </c>
      <c r="E83" s="80">
        <v>39.299999999999997</v>
      </c>
    </row>
    <row r="84" spans="1:5" ht="16" customHeight="1" thickBot="1">
      <c r="A84" s="78" t="s">
        <v>94</v>
      </c>
      <c r="B84" s="79">
        <v>5465</v>
      </c>
      <c r="C84" s="80">
        <v>31</v>
      </c>
      <c r="D84" s="80">
        <v>9.5</v>
      </c>
      <c r="E84" s="80">
        <v>294.5</v>
      </c>
    </row>
    <row r="85" spans="1:5" ht="16" customHeight="1" thickBot="1">
      <c r="A85" s="78" t="s">
        <v>96</v>
      </c>
      <c r="B85" s="79">
        <v>6050</v>
      </c>
      <c r="C85" s="80">
        <v>34.299999999999997</v>
      </c>
      <c r="D85" s="80">
        <v>9.1</v>
      </c>
      <c r="E85" s="80">
        <v>312.3</v>
      </c>
    </row>
    <row r="86" spans="1:5" ht="16" customHeight="1" thickBot="1">
      <c r="A86" s="78" t="s">
        <v>99</v>
      </c>
      <c r="B86" s="79">
        <v>3820</v>
      </c>
      <c r="C86" s="80">
        <v>21.7</v>
      </c>
      <c r="D86" s="80">
        <v>10.32</v>
      </c>
      <c r="E86" s="80">
        <v>223.5</v>
      </c>
    </row>
    <row r="87" spans="1:5" ht="16" customHeight="1" thickBot="1">
      <c r="A87" s="78" t="s">
        <v>102</v>
      </c>
      <c r="B87" s="79">
        <v>7900</v>
      </c>
      <c r="C87" s="80">
        <v>44.8</v>
      </c>
      <c r="D87" s="80">
        <v>8.9700000000000006</v>
      </c>
      <c r="E87" s="80">
        <v>401.8</v>
      </c>
    </row>
    <row r="88" spans="1:5" ht="16" customHeight="1" thickBot="1">
      <c r="A88" s="78" t="s">
        <v>1</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0</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102</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88</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91</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94</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96</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99</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3093</v>
      </c>
      <c r="C2" s="18">
        <v>0</v>
      </c>
      <c r="D2" s="18">
        <f>IF('SYVbT-passenger-script'!$A$14='SYVbT-passenger-script'!$B$14,D15,ROUND('USA Values'!D3*'Share of VT by state'!$B$2,0))</f>
        <v>899910</v>
      </c>
      <c r="E2" s="18">
        <f>IF('SYVbT-passenger-script'!$A$14='SYVbT-passenger-script'!$B$14,E15,ROUND('USA Values'!E3*'Share of VT by state'!$B$2,0))</f>
        <v>4582</v>
      </c>
      <c r="F2" s="18">
        <f>IF('SYVbT-passenger-script'!$A$14='SYVbT-passenger-script'!$B$14,F15,ROUND('USA Values'!F3*'Share of VT by state'!$B$2,0))</f>
        <v>2273</v>
      </c>
      <c r="G2" s="18">
        <f>IF('SYVbT-passenger-script'!$A$14='SYVbT-passenger-script'!$B$14,G15,ROUND('USA Values'!G3*'Share of VT by state'!$B$2,0))</f>
        <v>330</v>
      </c>
      <c r="H2" s="18">
        <f>IF('SYVbT-passenger-script'!$A$14='SYVbT-passenger-script'!$B$14,H15,ROUND('USA Values'!H3*'Share of VT by state'!$B$2,0))</f>
        <v>23</v>
      </c>
      <c r="I2" t="s">
        <v>1334</v>
      </c>
    </row>
    <row r="3" spans="1:9">
      <c r="A3" s="1" t="s">
        <v>1329</v>
      </c>
      <c r="B3" s="18">
        <f>IF('SYVbT-passenger-script'!$A$14='SYVbT-passenger-script'!$B$14,B16,ROUND('USA Values'!B4*'Share of VT by state'!$B$3,0))</f>
        <v>1</v>
      </c>
      <c r="C3" s="18">
        <v>0</v>
      </c>
      <c r="D3" s="18">
        <f>IF('SYVbT-passenger-script'!$A$14='SYVbT-passenger-script'!$B$14,D16,ROUND('USA Values'!D4*'Share of VT by state'!$B$3,0))</f>
        <v>314</v>
      </c>
      <c r="E3" s="18">
        <f>IF('SYVbT-passenger-script'!$A$14='SYVbT-passenger-script'!$B$14,E16,ROUND('USA Values'!E4*'Share of VT by state'!$B$3,0))</f>
        <v>2519</v>
      </c>
      <c r="F3" s="18">
        <f>IF('SYVbT-passenger-script'!$A$14='SYVbT-passenger-script'!$B$14,F16,ROUND('USA Values'!F4*'Share of VT by state'!$B$3,0))</f>
        <v>0</v>
      </c>
      <c r="G3" s="18">
        <f>IF('SYVbT-passenger-script'!$A$14='SYVbT-passenger-script'!$B$14,G16,ROUND('USA Values'!G4*'Share of VT by state'!$B$3,0))</f>
        <v>23</v>
      </c>
      <c r="H3" s="18">
        <f>IF('SYVbT-passenger-script'!$A$14='SYVbT-passenger-script'!$B$14,H16,ROUND('USA Values'!H4*'Share of VT by state'!$B$3,0))</f>
        <v>0</v>
      </c>
      <c r="I3" t="s">
        <v>1334</v>
      </c>
    </row>
    <row r="4" spans="1:9">
      <c r="A4" s="1" t="s">
        <v>116</v>
      </c>
      <c r="B4" s="18">
        <v>0</v>
      </c>
      <c r="C4" s="18">
        <v>0</v>
      </c>
      <c r="D4" s="18">
        <v>0</v>
      </c>
      <c r="E4" s="18">
        <v>92</v>
      </c>
      <c r="F4" s="18">
        <v>0</v>
      </c>
      <c r="G4" s="18">
        <v>0</v>
      </c>
      <c r="H4" s="18">
        <v>0</v>
      </c>
      <c r="I4" t="s">
        <v>1335</v>
      </c>
    </row>
    <row r="5" spans="1:9">
      <c r="A5" s="1" t="s">
        <v>1330</v>
      </c>
      <c r="B5" s="86">
        <v>6.84</v>
      </c>
      <c r="C5" s="86">
        <v>0</v>
      </c>
      <c r="D5" s="86">
        <v>0</v>
      </c>
      <c r="E5" s="86">
        <v>2.16</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30787</v>
      </c>
      <c r="E7" s="18">
        <v>0</v>
      </c>
      <c r="F7" s="18">
        <v>0</v>
      </c>
      <c r="G7" s="18">
        <v>0</v>
      </c>
      <c r="H7" s="18">
        <v>0</v>
      </c>
      <c r="I7" t="s">
        <v>1335</v>
      </c>
    </row>
    <row r="11" spans="1:9">
      <c r="A11" t="s">
        <v>1337</v>
      </c>
    </row>
    <row r="13" spans="1:9">
      <c r="A13" t="s">
        <v>1338</v>
      </c>
      <c r="B13" t="s">
        <v>1339</v>
      </c>
    </row>
    <row r="14" spans="1:9" ht="16" customHeight="1">
      <c r="A14" s="57" t="str">
        <f>About!B2</f>
        <v>RI</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0</v>
      </c>
      <c r="C2" s="18">
        <f>IF($A$13=$B$13,C14,ROUND('USA Values'!C12*'Share of VT by state'!$B$4,0))</f>
        <v>53</v>
      </c>
      <c r="D2" s="18">
        <f>IF($A$13=$B$13,D14,ROUND('USA Values'!D12*'Share of VT by state'!$B$4,0))</f>
        <v>42425</v>
      </c>
      <c r="E2" s="18">
        <f>IF($A$13=$B$13,E14,ROUND('USA Values'!E12*'Share of VT by state'!$B$4,0))</f>
        <v>34793</v>
      </c>
      <c r="F2" s="18">
        <f>IF($A$13=$B$13,F14,ROUND('USA Values'!F12*'Share of VT by state'!$B$4,0))</f>
        <v>0</v>
      </c>
      <c r="G2" s="18">
        <f>IF($A$13=$B$13,G14,ROUND('USA Values'!G12*'Share of VT by state'!$B$4,0))</f>
        <v>19</v>
      </c>
      <c r="H2" s="18">
        <f>IF($A$13=$B$13,H14,ROUND('USA Values'!H12*'Share of VT by state'!$B$4,0))</f>
        <v>0</v>
      </c>
      <c r="I2" t="s">
        <v>1334</v>
      </c>
    </row>
    <row r="3" spans="1:9">
      <c r="A3" s="1" t="s">
        <v>1329</v>
      </c>
      <c r="B3">
        <f>IF($A$13=$B$13,B15,ROUND('USA Values'!B13*'Share of VT by state'!$B$5,0))</f>
        <v>0</v>
      </c>
      <c r="C3">
        <f>IF($A$13=$B$13,C15,ROUND('USA Values'!C13*'Share of VT by state'!$B$5,0))</f>
        <v>153</v>
      </c>
      <c r="D3">
        <f>IF($A$13=$B$13,D15,ROUND('USA Values'!D13*'Share of VT by state'!$B$5,0))</f>
        <v>175</v>
      </c>
      <c r="E3">
        <f>IF($A$13=$B$13,E15,ROUND('USA Values'!E13*'Share of VT by state'!$B$5,0))</f>
        <v>17605</v>
      </c>
      <c r="F3">
        <f>IF($A$13=$B$13,F15,ROUND('USA Values'!F13*'Share of VT by state'!$B$5,0))</f>
        <v>1</v>
      </c>
      <c r="G3">
        <f>IF($A$13=$B$13,G15,ROUND('USA Values'!G13*'Share of VT by state'!$B$5,0))</f>
        <v>14</v>
      </c>
      <c r="H3">
        <f>IF($A$13=$B$13,H15,ROUND('USA Values'!H13*'Share of VT by state'!$B$5,0))</f>
        <v>0</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11</v>
      </c>
      <c r="F5" s="87">
        <v>0</v>
      </c>
      <c r="G5" s="86">
        <v>0</v>
      </c>
      <c r="H5" s="86">
        <v>0</v>
      </c>
      <c r="I5" t="s">
        <v>1336</v>
      </c>
    </row>
    <row r="6" spans="1:9">
      <c r="A6" s="1" t="s">
        <v>1331</v>
      </c>
      <c r="B6">
        <v>0</v>
      </c>
      <c r="C6">
        <v>0</v>
      </c>
      <c r="D6">
        <v>0</v>
      </c>
      <c r="E6" s="18">
        <v>29</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RI</v>
      </c>
      <c r="B13" t="s">
        <v>87</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3093</v>
      </c>
      <c r="C2" s="18">
        <f>'SYVbT-passenger-script'!C2</f>
        <v>0</v>
      </c>
      <c r="D2" s="18">
        <f>'SYVbT-passenger-script'!D2</f>
        <v>899910</v>
      </c>
      <c r="E2" s="18">
        <f>'SYVbT-passenger-script'!E2</f>
        <v>4582</v>
      </c>
      <c r="F2" s="18">
        <f>'SYVbT-passenger-script'!F2</f>
        <v>2273</v>
      </c>
      <c r="G2" s="18">
        <f>'SYVbT-passenger-script'!G2</f>
        <v>330</v>
      </c>
      <c r="H2" s="18">
        <f>'SYVbT-passenger-script'!H2</f>
        <v>23</v>
      </c>
      <c r="J2" s="18"/>
    </row>
    <row r="3" spans="1:10">
      <c r="A3" s="1" t="s">
        <v>1329</v>
      </c>
      <c r="B3" s="18">
        <f>'SYVbT-passenger-script'!B3</f>
        <v>1</v>
      </c>
      <c r="C3" s="18">
        <f>'SYVbT-passenger-script'!C3</f>
        <v>0</v>
      </c>
      <c r="D3" s="18">
        <f>'SYVbT-passenger-script'!D3</f>
        <v>314</v>
      </c>
      <c r="E3" s="18">
        <f>'SYVbT-passenger-script'!E3</f>
        <v>2519</v>
      </c>
      <c r="F3" s="18">
        <f>'SYVbT-passenger-script'!F3</f>
        <v>0</v>
      </c>
      <c r="G3" s="18">
        <f>'SYVbT-passenger-script'!G3</f>
        <v>23</v>
      </c>
      <c r="H3" s="18">
        <f>'SYVbT-passenger-script'!H3</f>
        <v>0</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0</v>
      </c>
      <c r="C5" s="18">
        <f>'USA Values'!C6*'Rail and Aviation'!$B$2*'Rail and Aviation'!$B$3</f>
        <v>0</v>
      </c>
      <c r="D5" s="18">
        <f>'USA Values'!D6*'Rail and Aviation'!$B$2*'Rail and Aviation'!$B$3</f>
        <v>0</v>
      </c>
      <c r="E5" s="18">
        <f>'USA Values'!E6*'Rail and Aviation'!$B$2*'Rail and Aviation'!$B$3</f>
        <v>0</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30787</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0</v>
      </c>
      <c r="C2" s="18">
        <f>'SYVbT-freight-script'!C2</f>
        <v>53</v>
      </c>
      <c r="D2" s="88">
        <f>'SYVbT-freight-script'!D2+'SYVbT-freight-script'!D3</f>
        <v>42600</v>
      </c>
      <c r="E2" s="88">
        <v>0</v>
      </c>
      <c r="F2" s="18">
        <f>'SYVbT-freight-script'!F2</f>
        <v>0</v>
      </c>
      <c r="G2" s="18">
        <f>'SYVbT-freight-script'!G2</f>
        <v>19</v>
      </c>
      <c r="H2" s="18">
        <f>'SYVbT-freight-script'!H2</f>
        <v>0</v>
      </c>
      <c r="I2" s="67"/>
      <c r="J2" s="18"/>
    </row>
    <row r="3" spans="1:10">
      <c r="A3" s="1" t="s">
        <v>1329</v>
      </c>
      <c r="B3" s="18">
        <f>'SYVbT-freight-script'!B3</f>
        <v>0</v>
      </c>
      <c r="C3" s="18">
        <f>'SYVbT-freight-script'!C3</f>
        <v>153</v>
      </c>
      <c r="D3" s="88">
        <v>0</v>
      </c>
      <c r="E3" s="88">
        <f>'SYVbT-freight-script'!E3+'SYVbT-freight-script'!E2</f>
        <v>52398</v>
      </c>
      <c r="F3" s="18">
        <f>'SYVbT-freight-script'!F3</f>
        <v>1</v>
      </c>
      <c r="G3" s="18">
        <f>'SYVbT-freight-script'!G3</f>
        <v>14</v>
      </c>
      <c r="H3" s="18">
        <f>'SYVbT-freight-script'!H3</f>
        <v>0</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0</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29</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3.5437358802240461E-3</v>
      </c>
    </row>
    <row r="3" spans="1:2">
      <c r="A3" t="s">
        <v>164</v>
      </c>
      <c r="B3">
        <v>3.2043618971460751E-3</v>
      </c>
    </row>
    <row r="4" spans="1:2">
      <c r="A4" t="s">
        <v>165</v>
      </c>
      <c r="B4">
        <v>3.543635536330786E-3</v>
      </c>
    </row>
    <row r="5" spans="1:2">
      <c r="A5" t="s">
        <v>166</v>
      </c>
      <c r="B5">
        <v>3.5436355363307839E-3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2022-09-30T22:47:41Z</dcterms:modified>
</cp:coreProperties>
</file>