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631F0555-E97E-45EA-BA7F-4169399A54BD}" xr6:coauthVersionLast="47" xr6:coauthVersionMax="47" xr10:uidLastSave="{00000000-0000-0000-0000-000000000000}"/>
  <bookViews>
    <workbookView xWindow="1080" yWindow="108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41"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1" i="26" l="1"/>
  <c r="P41" i="26" s="1"/>
  <c r="J41" i="26"/>
  <c r="K41" i="26" s="1"/>
  <c r="P6" i="26"/>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0" l="1"/>
  <c r="E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<sst xmlns="http://schemas.openxmlformats.org/spreadsheetml/2006/main" count="35267" uniqueCount="4365">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</sst>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3839</v>
      </c>
      <c r="C1" s="347">
        <v>45517</v>
      </c>
      <c r="G1" s="348" t="s">
        <v>3761</v>
      </c>
      <c r="H1" s="348" t="s">
        <v>3762</v>
      </c>
    </row>
    <row r="2" spans="1:8" x14ac:dyDescent="0.75">
      <c r="B2" t="str">
        <f>_xlfn.XLOOKUP(B1,H:H,G:G,0,0,1)</f>
        <v>RI</v>
      </c>
      <c r="C2" t="str">
        <f>_xlfn.XLOOKUP(B2,G:G, H:H, 0,0,1)</f>
        <v>Rhode Island</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Rhode Island.</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2467%.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Rhode Island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PV:**Rhode Island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Wind:**Rhode Island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Rhode Island.</v>
      </c>
      <c r="L9" s="290" t="str">
        <f>J9&amp;K9</f>
        <v>**Description:** This policy prevents new capacity of the selected type(s) from being built or deployed.  // **Guidance for setting values:**No new coal is planned in Rhode Island.</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Rhode Island</v>
      </c>
      <c r="B3" s="386">
        <f>ROUND(SUMIFS(B$4:B$54, $A$4:$A$54, $A$3),0)</f>
        <v>924</v>
      </c>
      <c r="C3" s="387">
        <f t="shared" ref="C3" si="0">ROUND(SUMIFS(C$4:C$54, $A$4:$A$54, $A$3),0)</f>
        <v>1</v>
      </c>
      <c r="D3" s="386">
        <f>SUMIFS(D$4:D$54, $A$4:$A$54, $A$3)</f>
        <v>1142517</v>
      </c>
      <c r="E3" s="386">
        <f>SUMIFS(E$4:E$54, $A$4:$A$54, $A$3)</f>
        <v>12783.000000001</v>
      </c>
      <c r="F3" s="388">
        <f>ROUND(SUMIFS(F$4:F$54,$A$4:$A$54,$A$3)*100,0)</f>
        <v>-99</v>
      </c>
      <c r="G3" s="173">
        <f>SUMIFS(G$4:G$54, $A$4:$A$54, $A$3)</f>
        <v>51858</v>
      </c>
      <c r="H3" s="173">
        <f>SUMIFS(H$4:H$54, $A$4:$A$54, $A$3)</f>
        <v>1330952</v>
      </c>
      <c r="I3" s="388">
        <f>ROUND(SUMIFS(I$4:I$54,$A$4:$A$54,$A$3)*100,0)</f>
        <v>2467</v>
      </c>
      <c r="J3" s="388">
        <f>ROUND(SUMIFS(J$4:J$54, $A$4:$A$54, $A$3),0)</f>
        <v>379</v>
      </c>
      <c r="K3" s="173">
        <f t="shared" ref="K3:AI3" si="1">ROUND(SUMIFS(K$4:K$54, $A$4:$A$54, $A$3),0)</f>
        <v>138</v>
      </c>
      <c r="L3" s="388">
        <f t="shared" si="1"/>
        <v>181</v>
      </c>
      <c r="M3" s="173">
        <f t="shared" si="1"/>
        <v>0</v>
      </c>
      <c r="N3" s="173">
        <f t="shared" si="1"/>
        <v>0</v>
      </c>
      <c r="O3" s="173">
        <f t="shared" si="1"/>
        <v>0</v>
      </c>
      <c r="P3" s="173">
        <f t="shared" si="1"/>
        <v>0</v>
      </c>
      <c r="Q3" s="173">
        <f t="shared" si="1"/>
        <v>0</v>
      </c>
      <c r="R3" s="173">
        <f t="shared" si="1"/>
        <v>0</v>
      </c>
      <c r="S3" s="388">
        <f t="shared" si="1"/>
        <v>0</v>
      </c>
      <c r="T3" s="173">
        <f t="shared" si="1"/>
        <v>0</v>
      </c>
      <c r="U3" s="173">
        <f t="shared" si="1"/>
        <v>1787</v>
      </c>
      <c r="V3" s="173">
        <f t="shared" si="1"/>
        <v>0</v>
      </c>
      <c r="W3" s="173">
        <f t="shared" si="1"/>
        <v>3</v>
      </c>
      <c r="X3" s="173">
        <f t="shared" si="1"/>
        <v>39</v>
      </c>
      <c r="Y3" s="173">
        <f t="shared" si="1"/>
        <v>80</v>
      </c>
      <c r="Z3" s="173">
        <f t="shared" si="1"/>
        <v>0</v>
      </c>
      <c r="AA3" s="173">
        <f t="shared" si="1"/>
        <v>40</v>
      </c>
      <c r="AB3" s="173">
        <f t="shared" si="1"/>
        <v>0</v>
      </c>
      <c r="AC3" s="173">
        <f t="shared" si="1"/>
        <v>7</v>
      </c>
      <c r="AD3" s="173">
        <f t="shared" si="1"/>
        <v>0</v>
      </c>
      <c r="AE3" s="173">
        <f t="shared" si="1"/>
        <v>0</v>
      </c>
      <c r="AF3" s="173">
        <f t="shared" si="1"/>
        <v>29</v>
      </c>
      <c r="AG3" s="173">
        <f t="shared" si="1"/>
        <v>0</v>
      </c>
      <c r="AH3" s="173">
        <f t="shared" si="1"/>
        <v>0</v>
      </c>
      <c r="AI3" s="388">
        <f t="shared" si="1"/>
        <v>0</v>
      </c>
      <c r="AJ3" s="173">
        <f>ROUND(SUMIFS(AJ$4:AJ$54,$A$4:$A$54,$A$3)*100,0)</f>
        <v>18</v>
      </c>
      <c r="AK3" s="173">
        <f t="shared" ref="AK3:AL3" si="2">ROUND(SUMIFS(AK$4:AK$54,$A$4:$A$54,$A$3)*100,0)</f>
        <v>72</v>
      </c>
      <c r="AL3" s="173">
        <f t="shared" si="2"/>
        <v>100</v>
      </c>
      <c r="AM3" s="173">
        <f>SUMIFS(AM$4:AM$54, $A$4:$A$54, $A$3)</f>
        <v>1</v>
      </c>
      <c r="AN3" s="173">
        <f t="shared" ref="AN3:AQ3" si="3">SUMIFS(AN$4:AN$54, $A$4:$A$54, $A$3)</f>
        <v>0</v>
      </c>
      <c r="AO3" s="388">
        <f t="shared" si="3"/>
        <v>0</v>
      </c>
      <c r="AP3" s="388">
        <f t="shared" si="3"/>
        <v>521</v>
      </c>
      <c r="AQ3" s="388">
        <f t="shared" si="3"/>
        <v>1098082</v>
      </c>
      <c r="AR3" s="388">
        <f>ROUND(SUMIFS(AR$4:AR$54,$A$4:$A$54,$A$3),2)</f>
        <v>47.45</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3</v>
      </c>
      <c r="BS3" s="388">
        <f>ROUND(SUMIFS(BS$4:BS$54,$A$4:$A$54,$A$3)*100,0)</f>
        <v>55</v>
      </c>
      <c r="BT3" s="388">
        <f>ROUND(SUMIFS(BT$4:BT$54,$A$4:$A$54,$A$3)*100,0)</f>
        <v>52</v>
      </c>
      <c r="BU3" s="388">
        <f t="shared" ref="BU3:CH3" si="7">ROUND(SUMIFS(BU$4:BU$54,$A$4:$A$54,$A$3)*100,0)</f>
        <v>60</v>
      </c>
      <c r="BV3" s="388">
        <f t="shared" si="7"/>
        <v>72</v>
      </c>
      <c r="BW3" s="388">
        <f t="shared" si="7"/>
        <v>5</v>
      </c>
      <c r="BX3" s="388">
        <f t="shared" si="7"/>
        <v>9</v>
      </c>
      <c r="BY3" s="388">
        <f t="shared" si="7"/>
        <v>32</v>
      </c>
      <c r="BZ3" s="388">
        <f>ROUND(SUMIFS(BZ$4:BZ$54,$A$4:$A$54,$A$3)*100,0)</f>
        <v>32</v>
      </c>
      <c r="CA3" s="388">
        <f>ROUND(SUMIFS(CA$4:CA$54,$A$4:$A$54,$A$3)*100,0)</f>
        <v>100</v>
      </c>
      <c r="CB3" s="388">
        <f>ROUND(SUMIFS(CB$4:CB$54,$A$4:$A$54,$A$3)*100,0)</f>
        <v>100</v>
      </c>
      <c r="CC3" s="388">
        <f t="shared" si="7"/>
        <v>5</v>
      </c>
      <c r="CD3" s="388">
        <f t="shared" si="7"/>
        <v>9</v>
      </c>
      <c r="CE3" s="388">
        <f t="shared" si="7"/>
        <v>32</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67.069999999999993</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9</v>
      </c>
      <c r="H41" t="s">
        <v>4074</v>
      </c>
      <c r="I41" s="406">
        <v>2040</v>
      </c>
      <c r="J41" s="406">
        <f t="shared" si="0"/>
        <v>1.7999999999999996</v>
      </c>
      <c r="K41" s="406">
        <f t="shared" si="1"/>
        <v>1.7999999999999996</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RI</v>
      </c>
      <c r="C1" s="413">
        <f>SUM(C4:C87)</f>
        <v>8.7686451843405013</v>
      </c>
      <c r="D1" s="413">
        <f t="shared" ref="D1:AG1" si="0">SUM(D4:D87)</f>
        <v>10.5225086363046</v>
      </c>
      <c r="E1" s="413">
        <f t="shared" si="0"/>
        <v>12.876762825642798</v>
      </c>
      <c r="F1" s="413">
        <f t="shared" si="0"/>
        <v>10.5439563470119</v>
      </c>
      <c r="G1" s="413">
        <f t="shared" si="0"/>
        <v>12.5711324295875</v>
      </c>
      <c r="H1" s="413">
        <f t="shared" si="0"/>
        <v>11.866339406801</v>
      </c>
      <c r="I1" s="413">
        <f t="shared" si="0"/>
        <v>13.4112944030691</v>
      </c>
      <c r="J1" s="413">
        <f t="shared" si="0"/>
        <v>13.152515638247799</v>
      </c>
      <c r="K1" s="413">
        <f t="shared" si="0"/>
        <v>13.692759099262299</v>
      </c>
      <c r="L1" s="413">
        <f t="shared" si="0"/>
        <v>13.097846003497301</v>
      </c>
      <c r="M1" s="413">
        <f t="shared" si="0"/>
        <v>11.706974842927799</v>
      </c>
      <c r="N1" s="413">
        <f t="shared" si="0"/>
        <v>12.3558625170469</v>
      </c>
      <c r="O1" s="413">
        <f t="shared" si="0"/>
        <v>11.670751291838002</v>
      </c>
      <c r="P1" s="413">
        <f t="shared" si="0"/>
        <v>11.5796853809467</v>
      </c>
      <c r="Q1" s="413">
        <f t="shared" si="0"/>
        <v>11.125325551017198</v>
      </c>
      <c r="R1" s="413">
        <f t="shared" si="0"/>
        <v>11.298678246001399</v>
      </c>
      <c r="S1" s="413">
        <f t="shared" si="0"/>
        <v>10.8055661577151</v>
      </c>
      <c r="T1" s="413">
        <f t="shared" si="0"/>
        <v>11.3387883013362</v>
      </c>
      <c r="U1" s="413">
        <f t="shared" si="0"/>
        <v>10.917407908785998</v>
      </c>
      <c r="V1" s="413">
        <f t="shared" si="0"/>
        <v>11.491374788120501</v>
      </c>
      <c r="W1" s="413">
        <f t="shared" si="0"/>
        <v>11.299719572772601</v>
      </c>
      <c r="X1" s="413">
        <f t="shared" si="0"/>
        <v>11.353278797244499</v>
      </c>
      <c r="Y1" s="413">
        <f t="shared" si="0"/>
        <v>10.740564638627299</v>
      </c>
      <c r="Z1" s="413">
        <f t="shared" si="0"/>
        <v>10.427080488171301</v>
      </c>
      <c r="AA1" s="413">
        <f t="shared" si="0"/>
        <v>11.017106682190898</v>
      </c>
      <c r="AB1" s="413">
        <f t="shared" si="0"/>
        <v>11.2279305716728</v>
      </c>
      <c r="AC1" s="413">
        <f t="shared" si="0"/>
        <v>10.004218403095798</v>
      </c>
      <c r="AD1" s="413">
        <f t="shared" si="0"/>
        <v>10.256351778813302</v>
      </c>
      <c r="AE1" s="413">
        <f t="shared" si="0"/>
        <v>11.419644345851999</v>
      </c>
      <c r="AF1" s="413">
        <f t="shared" si="0"/>
        <v>10.771239773722801</v>
      </c>
      <c r="AG1" s="413">
        <f t="shared" si="0"/>
        <v>10.218615373226401</v>
      </c>
      <c r="AH1" s="413">
        <f>SUM(AH4:AH87)</f>
        <v>10.874852894121499</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75">
      <c r="A5" s="417" t="s">
        <v>2220</v>
      </c>
      <c r="B5" s="390" t="s">
        <v>4122</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75">
      <c r="A6" s="417" t="s">
        <v>2220</v>
      </c>
      <c r="B6" s="390" t="s">
        <v>4126</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75">
      <c r="A7" s="417" t="s">
        <v>2220</v>
      </c>
      <c r="B7" s="390" t="s">
        <v>4128</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75">
      <c r="A8" s="417" t="s">
        <v>2220</v>
      </c>
      <c r="B8" s="390" t="s">
        <v>4130</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75">
      <c r="A9" s="417" t="s">
        <v>2220</v>
      </c>
      <c r="B9" s="390" t="s">
        <v>4140</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75">
      <c r="A10" s="417" t="s">
        <v>2220</v>
      </c>
      <c r="B10" s="390" t="s">
        <v>4149</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2024-08-13T17:32:33Z</dcterms:modified>
</cp:coreProperties>
</file>