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BF16298C-09D1-4A06-B5ED-6B5602EB69C1}" xr6:coauthVersionLast="47" xr6:coauthVersionMax="47" xr10:uidLastSave="{00000000-0000-0000-0000-000000000000}"/>
  <bookViews>
    <workbookView xWindow="108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9" i="26"/>
  <c r="O49" i="26" s="1"/>
  <c r="P49" i="26" s="1"/>
  <c r="G33" i="26"/>
  <c r="J33" i="26" s="1"/>
  <c r="K33" i="26" s="1"/>
  <c r="G21" i="26"/>
  <c r="J21" i="26" s="1"/>
  <c r="K21" i="26" s="1"/>
  <c r="L14" i="24" a="1"/>
  <c r="L14" i="24" s="1"/>
  <c r="J18" i="19" s="1"/>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O21" i="26" l="1"/>
  <c r="P21" i="26" s="1"/>
  <c r="F2" i="20"/>
  <c r="A3" i="25"/>
  <c r="G22" i="26"/>
  <c r="G34" i="26"/>
  <c r="J34" i="26" s="1"/>
  <c r="K34" i="26" s="1"/>
  <c r="A1" i="28"/>
  <c r="B3" i="20"/>
  <c r="G7" i="26"/>
  <c r="J7" i="26" s="1"/>
  <c r="K7" i="26" s="1"/>
  <c r="G23" i="26"/>
  <c r="O23" i="26" s="1"/>
  <c r="P23" i="26" s="1"/>
  <c r="G35" i="26"/>
  <c r="O35" i="26" s="1"/>
  <c r="P35" i="26" s="1"/>
  <c r="C3" i="20"/>
  <c r="G8" i="26"/>
  <c r="G24" i="26"/>
  <c r="G36" i="26"/>
  <c r="F3" i="20"/>
  <c r="G10" i="26"/>
  <c r="G25" i="26"/>
  <c r="O25" i="26" s="1"/>
  <c r="P25" i="26" s="1"/>
  <c r="G39" i="26"/>
  <c r="O33" i="26"/>
  <c r="P33" i="26" s="1"/>
  <c r="M7" i="24"/>
  <c r="G11" i="26"/>
  <c r="J11" i="26" s="1"/>
  <c r="K11" i="26" s="1"/>
  <c r="G28" i="26"/>
  <c r="J28" i="26" s="1"/>
  <c r="K28" i="26" s="1"/>
  <c r="G40" i="26"/>
  <c r="O40" i="26" s="1"/>
  <c r="P40" i="26" s="1"/>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J10" i="26"/>
  <c r="K10" i="26" s="1"/>
  <c r="O10" i="26"/>
  <c r="P10" i="26" s="1"/>
  <c r="O36" i="26"/>
  <c r="P36" i="26" s="1"/>
  <c r="J36" i="26"/>
  <c r="K36"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I4"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D1" i="28" s="1"/>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L7" i="28"/>
  <c r="Y6" i="28"/>
  <c r="C6" i="28"/>
  <c r="L5" i="28"/>
  <c r="Y4" i="28"/>
  <c r="C4" i="28"/>
  <c r="H47" i="28"/>
  <c r="X20" i="28"/>
  <c r="AF16" i="28"/>
  <c r="AA14" i="28"/>
  <c r="I13" i="28"/>
  <c r="AB11" i="28"/>
  <c r="S10" i="28"/>
  <c r="I9" i="28"/>
  <c r="AB7" i="28"/>
  <c r="S6" i="28"/>
  <c r="I5"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K1" i="28" s="1"/>
  <c r="T6" i="28"/>
  <c r="AG5" i="28"/>
  <c r="K5" i="28"/>
  <c r="T4" i="28"/>
  <c r="AA35" i="28"/>
  <c r="AG32" i="28"/>
  <c r="L31" i="28"/>
  <c r="S29" i="28"/>
  <c r="T27" i="28"/>
  <c r="C26" i="28"/>
  <c r="H24" i="28"/>
  <c r="K22" i="28"/>
  <c r="AB18" i="28"/>
  <c r="AD15" i="28"/>
  <c r="AD1" i="28" s="1"/>
  <c r="AD13" i="28"/>
  <c r="S12" i="28"/>
  <c r="I11" i="28"/>
  <c r="AB9" i="28"/>
  <c r="S8" i="28"/>
  <c r="I7" i="28"/>
  <c r="I1" i="28" s="1"/>
  <c r="AB5" i="28"/>
  <c r="AB1" i="28" s="1"/>
  <c r="S4" i="28"/>
  <c r="S1" i="28" s="1"/>
  <c r="J24" i="26"/>
  <c r="K24" i="26" s="1"/>
  <c r="O24" i="26"/>
  <c r="P24" i="26" s="1"/>
  <c r="O2" i="24"/>
  <c r="V1" i="28"/>
  <c r="L7" i="24"/>
  <c r="J42" i="19" s="1"/>
  <c r="O8" i="26"/>
  <c r="P8" i="26" s="1"/>
  <c r="J8" i="26"/>
  <c r="K8" i="26" s="1"/>
  <c r="O22" i="26"/>
  <c r="P22" i="26" s="1"/>
  <c r="J22" i="26"/>
  <c r="K22" i="26" s="1"/>
  <c r="K6" i="24"/>
  <c r="L6" i="24" s="1"/>
  <c r="J33" i="19" s="1"/>
  <c r="O41" i="26"/>
  <c r="P41" i="26" s="1"/>
  <c r="J41" i="26"/>
  <c r="K41" i="26" s="1"/>
  <c r="K9" i="24"/>
  <c r="L9" i="24" s="1"/>
  <c r="J25" i="19" s="1"/>
  <c r="CE3" i="25"/>
  <c r="P2" i="24" s="1"/>
  <c r="O29" i="26"/>
  <c r="P29" i="26" s="1"/>
  <c r="J29" i="26"/>
  <c r="K29" i="26" s="1"/>
  <c r="O39" i="26"/>
  <c r="P39" i="26" s="1"/>
  <c r="J39" i="26"/>
  <c r="K39" i="26" s="1"/>
  <c r="K3" i="24"/>
  <c r="L3" i="24" s="1"/>
  <c r="J26" i="19" s="1"/>
  <c r="T2" i="24"/>
  <c r="K13" i="24"/>
  <c r="L13" i="24" s="1"/>
  <c r="J65" i="19" s="1"/>
  <c r="S13" i="24"/>
  <c r="R2" i="24"/>
  <c r="P12" i="24"/>
  <c r="M12" i="24"/>
  <c r="O13" i="24"/>
  <c r="K16" i="24" a="1"/>
  <c r="K16" i="24" s="1"/>
  <c r="L16" i="24" s="1"/>
  <c r="J14" i="19" s="1"/>
  <c r="R13" i="24"/>
  <c r="O12" i="24"/>
  <c r="AH1" i="28"/>
  <c r="R1" i="28"/>
  <c r="Y1" i="28"/>
  <c r="G1" i="28"/>
  <c r="Z1" i="28"/>
  <c r="J1" i="28"/>
  <c r="Q1" i="28"/>
  <c r="AF1" i="28"/>
  <c r="AC1" i="28"/>
  <c r="C1" i="28"/>
  <c r="G6" i="26" s="1"/>
  <c r="AA1" i="28"/>
  <c r="X1" i="28"/>
  <c r="U1" i="28"/>
  <c r="P1" i="28"/>
  <c r="M1" i="28"/>
  <c r="H1" i="28"/>
  <c r="AE1" i="28"/>
  <c r="E1" i="28"/>
  <c r="W1" i="28"/>
  <c r="AG1" i="28"/>
  <c r="O1" i="28"/>
  <c r="R161" i="1"/>
  <c r="Q161" i="1"/>
  <c r="P161" i="1"/>
  <c r="O161" i="1"/>
  <c r="N161" i="1"/>
  <c r="M161" i="1"/>
  <c r="L161" i="1"/>
  <c r="K161" i="1"/>
  <c r="J161" i="1"/>
  <c r="B161" i="1"/>
  <c r="A161" i="1"/>
  <c r="T1" i="28" l="1"/>
  <c r="L12" i="24"/>
  <c r="J34" i="19" s="1"/>
  <c r="L2" i="24"/>
  <c r="J17" i="19" s="1"/>
  <c r="L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<sst xmlns="http://schemas.openxmlformats.org/spreadsheetml/2006/main" count="35255" uniqueCount="4358">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</sst>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3843</v>
      </c>
      <c r="C1" s="353">
        <v>45503</v>
      </c>
      <c r="G1" s="354" t="s">
        <v>3763</v>
      </c>
      <c r="H1" s="354" t="s">
        <v>3764</v>
      </c>
    </row>
    <row r="2" spans="1:8" x14ac:dyDescent="0.75">
      <c r="B2" t="str">
        <f>_xlfn.XLOOKUP(B1,H:H,G:G,0,0,1)</f>
        <v>SC</v>
      </c>
      <c r="C2" t="str">
        <f>_xlfn.XLOOKUP(B2,G:G, H:H, 0,0,1)</f>
        <v>South Carolina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South Carolina.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57% in 2030 that rises to 57%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After weighing for coop and municipality requirements, the BAU assumes a total CES of 57% in 2030 that rises to 57%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57% in 2030 that rises to 57%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South Carolina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PV:**South Carolina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Wind:**South Carolina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South Carolina.</v>
      </c>
      <c r="L9" s="2" t="str">
        <f>J9&amp;K9</f>
        <v>**Description:** This policy prevents new capacity of the selected type(s) from being built or deployed.  // **Guidance for setting values:**No new coal is planned in South Carolina.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6"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South Carolina</v>
      </c>
      <c r="B3" s="404">
        <f>ROUND(SUMIFS(B$4:B$54, $A$4:$A$54, $A$3),0)</f>
        <v>64624</v>
      </c>
      <c r="C3" s="405">
        <f t="shared" ref="C3" si="0">ROUND(SUMIFS(C$4:C$54, $A$4:$A$54, $A$3),0)</f>
        <v>65</v>
      </c>
      <c r="D3" s="404">
        <f>SUMIFS(D$4:D$54, $A$4:$A$54, $A$3)</f>
        <v>0</v>
      </c>
      <c r="E3" s="404">
        <f>SUMIFS(E$4:E$54, $A$4:$A$54, $A$3)</f>
        <v>0</v>
      </c>
      <c r="F3" s="406">
        <f>ROUND(SUMIFS(F$4:F$54,$A$4:$A$54,$A$3)*100,0)</f>
        <v>0</v>
      </c>
      <c r="G3" s="178">
        <f>SUMIFS(G$4:G$54, $A$4:$A$54, $A$3)</f>
        <v>12158923</v>
      </c>
      <c r="H3" s="178">
        <f>SUMIFS(H$4:H$54, $A$4:$A$54, $A$3)</f>
        <v>11884926</v>
      </c>
      <c r="I3" s="406">
        <f>ROUND(SUMIFS(I$4:I$54,$A$4:$A$54,$A$3)*100,0)</f>
        <v>-2</v>
      </c>
      <c r="J3" s="406">
        <f>ROUND(SUMIFS(J$4:J$54, $A$4:$A$54, $A$3),0)</f>
        <v>3617</v>
      </c>
      <c r="K3" s="178">
        <f t="shared" ref="K3:AI3" si="1">ROUND(SUMIFS(K$4:K$54, $A$4:$A$54, $A$3),0)</f>
        <v>1316</v>
      </c>
      <c r="L3" s="406">
        <f t="shared" si="1"/>
        <v>1730</v>
      </c>
      <c r="M3" s="178">
        <f t="shared" si="1"/>
        <v>2400</v>
      </c>
      <c r="N3" s="178">
        <f t="shared" si="1"/>
        <v>0</v>
      </c>
      <c r="O3" s="178">
        <f t="shared" si="1"/>
        <v>0</v>
      </c>
      <c r="P3" s="178">
        <f t="shared" si="1"/>
        <v>9</v>
      </c>
      <c r="Q3" s="178">
        <f t="shared" si="1"/>
        <v>0</v>
      </c>
      <c r="R3" s="178">
        <f t="shared" si="1"/>
        <v>50</v>
      </c>
      <c r="S3" s="406">
        <f t="shared" si="1"/>
        <v>0</v>
      </c>
      <c r="T3" s="178">
        <f t="shared" si="1"/>
        <v>4769</v>
      </c>
      <c r="U3" s="178">
        <f t="shared" si="1"/>
        <v>3185</v>
      </c>
      <c r="V3" s="178">
        <f t="shared" si="1"/>
        <v>6576</v>
      </c>
      <c r="W3" s="178">
        <f t="shared" si="1"/>
        <v>1311</v>
      </c>
      <c r="X3" s="178">
        <f t="shared" si="1"/>
        <v>0</v>
      </c>
      <c r="Y3" s="178">
        <f t="shared" si="1"/>
        <v>654</v>
      </c>
      <c r="Z3" s="178">
        <f t="shared" si="1"/>
        <v>0</v>
      </c>
      <c r="AA3" s="178">
        <f t="shared" si="1"/>
        <v>180</v>
      </c>
      <c r="AB3" s="178">
        <f t="shared" si="1"/>
        <v>0</v>
      </c>
      <c r="AC3" s="178">
        <f t="shared" si="1"/>
        <v>460</v>
      </c>
      <c r="AD3" s="178">
        <f t="shared" si="1"/>
        <v>3698</v>
      </c>
      <c r="AE3" s="178">
        <f t="shared" si="1"/>
        <v>0</v>
      </c>
      <c r="AF3" s="178">
        <f t="shared" si="1"/>
        <v>0</v>
      </c>
      <c r="AG3" s="178">
        <f t="shared" si="1"/>
        <v>0</v>
      </c>
      <c r="AH3" s="178">
        <f t="shared" si="1"/>
        <v>0</v>
      </c>
      <c r="AI3" s="406">
        <f t="shared" si="1"/>
        <v>0</v>
      </c>
      <c r="AJ3" s="178">
        <f>ROUND(SUMIFS(AJ$4:AJ$54,$A$4:$A$54,$A$3)*100,0)</f>
        <v>57</v>
      </c>
      <c r="AK3" s="178">
        <f t="shared" ref="AK3:AL3" si="2">ROUND(SUMIFS(AK$4:AK$54,$A$4:$A$54,$A$3)*100,0)</f>
        <v>57</v>
      </c>
      <c r="AL3" s="178">
        <f t="shared" si="2"/>
        <v>57</v>
      </c>
      <c r="AM3" s="178">
        <f>SUMIFS(AM$4:AM$54, $A$4:$A$54, $A$3)</f>
        <v>0</v>
      </c>
      <c r="AN3" s="178">
        <f t="shared" ref="AN3:AQ3" si="3">SUMIFS(AN$4:AN$54, $A$4:$A$54, $A$3)</f>
        <v>0</v>
      </c>
      <c r="AO3" s="406">
        <f t="shared" si="3"/>
        <v>0</v>
      </c>
      <c r="AP3" s="406">
        <f t="shared" si="3"/>
        <v>769</v>
      </c>
      <c r="AQ3" s="406">
        <f t="shared" si="3"/>
        <v>5464155</v>
      </c>
      <c r="AR3" s="406">
        <f>ROUND(SUMIFS(AR$4:AR$54,$A$4:$A$54,$A$3),2)</f>
        <v>14.07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7</v>
      </c>
      <c r="BR3" s="406">
        <f t="shared" si="6"/>
        <v>8</v>
      </c>
      <c r="BS3" s="406">
        <f>ROUND(SUMIFS(BS$4:BS$54,$A$4:$A$54,$A$3)*100,0)</f>
        <v>56</v>
      </c>
      <c r="BT3" s="406">
        <f>ROUND(SUMIFS(BT$4:BT$54,$A$4:$A$54,$A$3)*100,0)</f>
        <v>53</v>
      </c>
      <c r="BU3" s="406">
        <f t="shared" ref="BU3:CH3" si="7">ROUND(SUMIFS(BU$4:BU$54,$A$4:$A$54,$A$3)*100,0)</f>
        <v>67</v>
      </c>
      <c r="BV3" s="406">
        <f t="shared" si="7"/>
        <v>77</v>
      </c>
      <c r="BW3" s="406">
        <f t="shared" si="7"/>
        <v>33</v>
      </c>
      <c r="BX3" s="406">
        <f t="shared" si="7"/>
        <v>42</v>
      </c>
      <c r="BY3" s="406">
        <f t="shared" si="7"/>
        <v>69</v>
      </c>
      <c r="BZ3" s="406">
        <f>ROUND(SUMIFS(BZ$4:BZ$54,$A$4:$A$54,$A$3)*100,0)</f>
        <v>69</v>
      </c>
      <c r="CA3" s="406">
        <f>ROUND(SUMIFS(CA$4:CA$54,$A$4:$A$54,$A$3)*100,0)</f>
        <v>100</v>
      </c>
      <c r="CB3" s="406">
        <f>ROUND(SUMIFS(CB$4:CB$54,$A$4:$A$54,$A$3)*100,0)</f>
        <v>100</v>
      </c>
      <c r="CC3" s="406">
        <f t="shared" si="7"/>
        <v>33</v>
      </c>
      <c r="CD3" s="406">
        <f t="shared" si="7"/>
        <v>43</v>
      </c>
      <c r="CE3" s="406">
        <f t="shared" si="7"/>
        <v>69</v>
      </c>
      <c r="CF3" s="406">
        <f t="shared" si="7"/>
        <v>70</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57% in 2030 that rises to 57%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SC</v>
      </c>
      <c r="C1" s="431">
        <f>SUM(C4:C87)</f>
        <v>65.038017656172315</v>
      </c>
      <c r="D1" s="431">
        <f t="shared" ref="D1:AG1" si="0">SUM(D4:D87)</f>
        <v>64.209491396326925</v>
      </c>
      <c r="E1" s="431">
        <f t="shared" si="0"/>
        <v>64.668362329521898</v>
      </c>
      <c r="F1" s="431">
        <f t="shared" si="0"/>
        <v>69.244961338538886</v>
      </c>
      <c r="G1" s="431">
        <f t="shared" si="0"/>
        <v>70.320980591168407</v>
      </c>
      <c r="H1" s="431">
        <f t="shared" si="0"/>
        <v>69.312668416083866</v>
      </c>
      <c r="I1" s="431">
        <f t="shared" si="0"/>
        <v>73.844666243452394</v>
      </c>
      <c r="J1" s="431">
        <f t="shared" si="0"/>
        <v>75.873409558948211</v>
      </c>
      <c r="K1" s="431">
        <f t="shared" si="0"/>
        <v>79.98252539013049</v>
      </c>
      <c r="L1" s="431">
        <f t="shared" si="0"/>
        <v>83.834325611840882</v>
      </c>
      <c r="M1" s="431">
        <f t="shared" si="0"/>
        <v>87.077752896642195</v>
      </c>
      <c r="N1" s="431">
        <f t="shared" si="0"/>
        <v>85.151286092862719</v>
      </c>
      <c r="O1" s="431">
        <f t="shared" si="0"/>
        <v>85.989651308694107</v>
      </c>
      <c r="P1" s="431">
        <f t="shared" si="0"/>
        <v>87.285414450798726</v>
      </c>
      <c r="Q1" s="431">
        <f t="shared" si="0"/>
        <v>94.212482670314387</v>
      </c>
      <c r="R1" s="431">
        <f t="shared" si="0"/>
        <v>93.206774213656274</v>
      </c>
      <c r="S1" s="431">
        <f t="shared" si="0"/>
        <v>94.362495507894991</v>
      </c>
      <c r="T1" s="431">
        <f t="shared" si="0"/>
        <v>94.709501778598721</v>
      </c>
      <c r="U1" s="431">
        <f t="shared" si="0"/>
        <v>92.526650461694288</v>
      </c>
      <c r="V1" s="431">
        <f t="shared" si="0"/>
        <v>86.716225775943201</v>
      </c>
      <c r="W1" s="431">
        <f t="shared" si="0"/>
        <v>88.721711157623915</v>
      </c>
      <c r="X1" s="431">
        <f t="shared" si="0"/>
        <v>84.881849477843332</v>
      </c>
      <c r="Y1" s="431">
        <f t="shared" si="0"/>
        <v>79.140838148962473</v>
      </c>
      <c r="Z1" s="431">
        <f t="shared" si="0"/>
        <v>74.758451707098288</v>
      </c>
      <c r="AA1" s="431">
        <f t="shared" si="0"/>
        <v>78.937519330666831</v>
      </c>
      <c r="AB1" s="431">
        <f t="shared" si="0"/>
        <v>77.998910164895079</v>
      </c>
      <c r="AC1" s="431">
        <f t="shared" si="0"/>
        <v>77.072009125950984</v>
      </c>
      <c r="AD1" s="431">
        <f t="shared" si="0"/>
        <v>74.581268864198407</v>
      </c>
      <c r="AE1" s="431">
        <f t="shared" si="0"/>
        <v>78.784780382848069</v>
      </c>
      <c r="AF1" s="431">
        <f t="shared" si="0"/>
        <v>75.248414753826125</v>
      </c>
      <c r="AG1" s="431">
        <f t="shared" si="0"/>
        <v>68.705572331244881</v>
      </c>
      <c r="AH1" s="431">
        <f>SUM(AH4:AH87)</f>
        <v>75.067427142250864</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75">
      <c r="A5" s="435" t="s">
        <v>2220</v>
      </c>
      <c r="B5" s="408" t="s">
        <v>4124</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75">
      <c r="A6" s="435" t="s">
        <v>2220</v>
      </c>
      <c r="B6" s="408" t="s">
        <v>4128</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75">
      <c r="A7" s="435" t="s">
        <v>2220</v>
      </c>
      <c r="B7" s="408" t="s">
        <v>4130</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75">
      <c r="A8" s="435" t="s">
        <v>2220</v>
      </c>
      <c r="B8" s="408" t="s">
        <v>4132</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75">
      <c r="A9" s="435" t="s">
        <v>2220</v>
      </c>
      <c r="B9" s="408" t="s">
        <v>4142</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75">
      <c r="A10" s="435" t="s">
        <v>2220</v>
      </c>
      <c r="B10" s="408" t="s">
        <v>4151</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75">
      <c r="A11" s="435" t="s">
        <v>2220</v>
      </c>
      <c r="B11" s="408" t="s">
        <v>4146</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75">
      <c r="A14" s="435" t="s">
        <v>2220</v>
      </c>
      <c r="B14" s="408" t="s">
        <v>4179</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75">
      <c r="A17" s="435" t="s">
        <v>2220</v>
      </c>
      <c r="B17" s="408" t="s">
        <v>4159</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0.31193250934450001</v>
      </c>
      <c r="D19" s="436">
        <f>SUMIFS('EPA Export Aggregation'!G:G,'EPA Export Aggregation'!$A:$A,$B19,'EPA Export Aggregation'!$D:$D,$A$1)*IF($A19="CH4",About!$D$58,IF($A19="N2O",About!$D$59,1))</f>
        <v>0.31429455517560001</v>
      </c>
      <c r="E19" s="436">
        <f>SUMIFS('EPA Export Aggregation'!H:H,'EPA Export Aggregation'!$A:$A,$B19,'EPA Export Aggregation'!$D:$D,$A$1)*IF($A19="CH4",About!$D$58,IF($A19="N2O",About!$D$59,1))</f>
        <v>0.29852689320659997</v>
      </c>
      <c r="F19" s="436">
        <f>SUMIFS('EPA Export Aggregation'!I:I,'EPA Export Aggregation'!$A:$A,$B19,'EPA Export Aggregation'!$D:$D,$A$1)*IF($A19="CH4",About!$D$58,IF($A19="N2O",About!$D$59,1))</f>
        <v>0.3344013412497</v>
      </c>
      <c r="G19" s="436">
        <f>SUMIFS('EPA Export Aggregation'!J:J,'EPA Export Aggregation'!$A:$A,$B19,'EPA Export Aggregation'!$D:$D,$A$1)*IF($A19="CH4",About!$D$58,IF($A19="N2O",About!$D$59,1))</f>
        <v>0.29341920674330002</v>
      </c>
      <c r="H19" s="436">
        <f>SUMIFS('EPA Export Aggregation'!K:K,'EPA Export Aggregation'!$A:$A,$B19,'EPA Export Aggregation'!$D:$D,$A$1)*IF($A19="CH4",About!$D$58,IF($A19="N2O",About!$D$59,1))</f>
        <v>0.30018090815350001</v>
      </c>
      <c r="I19" s="436">
        <f>SUMIFS('EPA Export Aggregation'!L:L,'EPA Export Aggregation'!$A:$A,$B19,'EPA Export Aggregation'!$D:$D,$A$1)*IF($A19="CH4",About!$D$58,IF($A19="N2O",About!$D$59,1))</f>
        <v>0.32114131261470003</v>
      </c>
      <c r="J19" s="436">
        <f>SUMIFS('EPA Export Aggregation'!M:M,'EPA Export Aggregation'!$A:$A,$B19,'EPA Export Aggregation'!$D:$D,$A$1)*IF($A19="CH4",About!$D$58,IF($A19="N2O",About!$D$59,1))</f>
        <v>0.32455015469990001</v>
      </c>
      <c r="K19" s="436">
        <f>SUMIFS('EPA Export Aggregation'!N:N,'EPA Export Aggregation'!$A:$A,$B19,'EPA Export Aggregation'!$D:$D,$A$1)*IF($A19="CH4",About!$D$58,IF($A19="N2O",About!$D$59,1))</f>
        <v>0.32876267756119998</v>
      </c>
      <c r="L19" s="436">
        <f>SUMIFS('EPA Export Aggregation'!O:O,'EPA Export Aggregation'!$A:$A,$B19,'EPA Export Aggregation'!$D:$D,$A$1)*IF($A19="CH4",About!$D$58,IF($A19="N2O",About!$D$59,1))</f>
        <v>0.34107355759680003</v>
      </c>
      <c r="M19" s="436">
        <f>SUMIFS('EPA Export Aggregation'!P:P,'EPA Export Aggregation'!$A:$A,$B19,'EPA Export Aggregation'!$D:$D,$A$1)*IF($A19="CH4",About!$D$58,IF($A19="N2O",About!$D$59,1))</f>
        <v>0.34545275137260001</v>
      </c>
      <c r="N19" s="436">
        <f>SUMIFS('EPA Export Aggregation'!Q:Q,'EPA Export Aggregation'!$A:$A,$B19,'EPA Export Aggregation'!$D:$D,$A$1)*IF($A19="CH4",About!$D$58,IF($A19="N2O",About!$D$59,1))</f>
        <v>0.2761662080094</v>
      </c>
      <c r="O19" s="436">
        <f>SUMIFS('EPA Export Aggregation'!R:R,'EPA Export Aggregation'!$A:$A,$B19,'EPA Export Aggregation'!$D:$D,$A$1)*IF($A19="CH4",About!$D$58,IF($A19="N2O",About!$D$59,1))</f>
        <v>0.29720652804570002</v>
      </c>
      <c r="P19" s="436">
        <f>SUMIFS('EPA Export Aggregation'!S:S,'EPA Export Aggregation'!$A:$A,$B19,'EPA Export Aggregation'!$D:$D,$A$1)*IF($A19="CH4",About!$D$58,IF($A19="N2O",About!$D$59,1))</f>
        <v>0.29987904035439999</v>
      </c>
      <c r="Q19" s="436">
        <f>SUMIFS('EPA Export Aggregation'!T:T,'EPA Export Aggregation'!$A:$A,$B19,'EPA Export Aggregation'!$D:$D,$A$1)*IF($A19="CH4",About!$D$58,IF($A19="N2O",About!$D$59,1))</f>
        <v>0.29429985614589999</v>
      </c>
      <c r="R19" s="436">
        <f>SUMIFS('EPA Export Aggregation'!U:U,'EPA Export Aggregation'!$A:$A,$B19,'EPA Export Aggregation'!$D:$D,$A$1)*IF($A19="CH4",About!$D$58,IF($A19="N2O",About!$D$59,1))</f>
        <v>0.31825443844189999</v>
      </c>
      <c r="S19" s="436">
        <f>SUMIFS('EPA Export Aggregation'!V:V,'EPA Export Aggregation'!$A:$A,$B19,'EPA Export Aggregation'!$D:$D,$A$1)*IF($A19="CH4",About!$D$58,IF($A19="N2O",About!$D$59,1))</f>
        <v>0.37530815903260001</v>
      </c>
      <c r="T19" s="436">
        <f>SUMIFS('EPA Export Aggregation'!W:W,'EPA Export Aggregation'!$A:$A,$B19,'EPA Export Aggregation'!$D:$D,$A$1)*IF($A19="CH4",About!$D$58,IF($A19="N2O",About!$D$59,1))</f>
        <v>0.38571804819630001</v>
      </c>
      <c r="U19" s="436">
        <f>SUMIFS('EPA Export Aggregation'!X:X,'EPA Export Aggregation'!$A:$A,$B19,'EPA Export Aggregation'!$D:$D,$A$1)*IF($A19="CH4",About!$D$58,IF($A19="N2O",About!$D$59,1))</f>
        <v>0.39566975770469998</v>
      </c>
      <c r="V19" s="436">
        <f>SUMIFS('EPA Export Aggregation'!Y:Y,'EPA Export Aggregation'!$A:$A,$B19,'EPA Export Aggregation'!$D:$D,$A$1)*IF($A19="CH4",About!$D$58,IF($A19="N2O",About!$D$59,1))</f>
        <v>0.32143232287239998</v>
      </c>
      <c r="W19" s="436">
        <f>SUMIFS('EPA Export Aggregation'!Z:Z,'EPA Export Aggregation'!$A:$A,$B19,'EPA Export Aggregation'!$D:$D,$A$1)*IF($A19="CH4",About!$D$58,IF($A19="N2O",About!$D$59,1))</f>
        <v>0.3603401</v>
      </c>
      <c r="X19" s="436">
        <f>SUMIFS('EPA Export Aggregation'!AA:AA,'EPA Export Aggregation'!$A:$A,$B19,'EPA Export Aggregation'!$D:$D,$A$1)*IF($A19="CH4",About!$D$58,IF($A19="N2O",About!$D$59,1))</f>
        <v>0.35649619999999999</v>
      </c>
      <c r="Y19" s="436">
        <f>SUMIFS('EPA Export Aggregation'!AB:AB,'EPA Export Aggregation'!$A:$A,$B19,'EPA Export Aggregation'!$D:$D,$A$1)*IF($A19="CH4",About!$D$58,IF($A19="N2O",About!$D$59,1))</f>
        <v>0.34998760000000001</v>
      </c>
      <c r="Z19" s="436">
        <f>SUMIFS('EPA Export Aggregation'!AC:AC,'EPA Export Aggregation'!$A:$A,$B19,'EPA Export Aggregation'!$D:$D,$A$1)*IF($A19="CH4",About!$D$58,IF($A19="N2O",About!$D$59,1))</f>
        <v>0.35638560000000002</v>
      </c>
      <c r="AA19" s="436">
        <f>SUMIFS('EPA Export Aggregation'!AD:AD,'EPA Export Aggregation'!$A:$A,$B19,'EPA Export Aggregation'!$D:$D,$A$1)*IF($A19="CH4",About!$D$58,IF($A19="N2O",About!$D$59,1))</f>
        <v>0.3500238</v>
      </c>
      <c r="AB19" s="436">
        <f>SUMIFS('EPA Export Aggregation'!AE:AE,'EPA Export Aggregation'!$A:$A,$B19,'EPA Export Aggregation'!$D:$D,$A$1)*IF($A19="CH4",About!$D$58,IF($A19="N2O",About!$D$59,1))</f>
        <v>0.3373082</v>
      </c>
      <c r="AC19" s="436">
        <f>SUMIFS('EPA Export Aggregation'!AF:AF,'EPA Export Aggregation'!$A:$A,$B19,'EPA Export Aggregation'!$D:$D,$A$1)*IF($A19="CH4",About!$D$58,IF($A19="N2O",About!$D$59,1))</f>
        <v>0.17428260000000001</v>
      </c>
      <c r="AD19" s="436">
        <f>SUMIFS('EPA Export Aggregation'!AG:AG,'EPA Export Aggregation'!$A:$A,$B19,'EPA Export Aggregation'!$D:$D,$A$1)*IF($A19="CH4",About!$D$58,IF($A19="N2O",About!$D$59,1))</f>
        <v>0.19361700000000001</v>
      </c>
      <c r="AE19" s="436">
        <f>SUMIFS('EPA Export Aggregation'!AH:AH,'EPA Export Aggregation'!$A:$A,$B19,'EPA Export Aggregation'!$D:$D,$A$1)*IF($A19="CH4",About!$D$58,IF($A19="N2O",About!$D$59,1))</f>
        <v>0.17942440000000001</v>
      </c>
      <c r="AF19" s="436">
        <f>SUMIFS('EPA Export Aggregation'!AI:AI,'EPA Export Aggregation'!$A:$A,$B19,'EPA Export Aggregation'!$D:$D,$A$1)*IF($A19="CH4",About!$D$58,IF($A19="N2O",About!$D$59,1))</f>
        <v>0.1835098</v>
      </c>
      <c r="AG19" s="436">
        <f>SUMIFS('EPA Export Aggregation'!AJ:AJ,'EPA Export Aggregation'!$A:$A,$B19,'EPA Export Aggregation'!$D:$D,$A$1)*IF($A19="CH4",About!$D$58,IF($A19="N2O",About!$D$59,1))</f>
        <v>0.17602519999999999</v>
      </c>
      <c r="AH19" s="436">
        <f>SUMIFS('EPA Export Aggregation'!AK:AK,'EPA Export Aggregation'!$A:$A,$B19,'EPA Export Aggregation'!$D:$D,$A$1)*IF($A19="CH4",About!$D$58,IF($A19="N2O",About!$D$59,1))</f>
        <v>0.1500446</v>
      </c>
    </row>
    <row r="20" spans="1:34" x14ac:dyDescent="0.75">
      <c r="A20" s="435" t="s">
        <v>2220</v>
      </c>
      <c r="B20" s="408" t="s">
        <v>4144</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1.3457271325000001E-2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3.7437016905999998E-3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3.157408759E-4</v>
      </c>
      <c r="Y76" s="436">
        <f>SUMIFS('EPA Export Aggregation'!AB:AB,'EPA Export Aggregation'!$A:$A,$B76,'EPA Export Aggregation'!$D:$D,$A$1)*IF($A76="CH4",About!$D$58,IF($A76="N2O",About!$D$59,1))</f>
        <v>3.4359379630000001E-4</v>
      </c>
      <c r="Z76" s="436">
        <f>SUMIFS('EPA Export Aggregation'!AC:AC,'EPA Export Aggregation'!$A:$A,$B76,'EPA Export Aggregation'!$D:$D,$A$1)*IF($A76="CH4",About!$D$58,IF($A76="N2O",About!$D$59,1))</f>
        <v>1.27077672E-5</v>
      </c>
      <c r="AA76" s="436">
        <f>SUMIFS('EPA Export Aggregation'!AD:AD,'EPA Export Aggregation'!$A:$A,$B76,'EPA Export Aggregation'!$D:$D,$A$1)*IF($A76="CH4",About!$D$58,IF($A76="N2O",About!$D$59,1))</f>
        <v>2.4630232899999999E-5</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0.20215721799299999</v>
      </c>
      <c r="D79" s="436">
        <f>SUMIFS('EPA Export Aggregation'!G:G,'EPA Export Aggregation'!$A:$A,$B79,'EPA Export Aggregation'!$D:$D,$A$1)*IF($A79="CH4",About!$D$58,IF($A79="N2O",About!$D$59,1))</f>
        <v>0.18756665753400001</v>
      </c>
      <c r="E79" s="436">
        <f>SUMIFS('EPA Export Aggregation'!H:H,'EPA Export Aggregation'!$A:$A,$B79,'EPA Export Aggregation'!$D:$D,$A$1)*IF($A79="CH4",About!$D$58,IF($A79="N2O",About!$D$59,1))</f>
        <v>0.16846902683699999</v>
      </c>
      <c r="F79" s="436">
        <f>SUMIFS('EPA Export Aggregation'!I:I,'EPA Export Aggregation'!$A:$A,$B79,'EPA Export Aggregation'!$D:$D,$A$1)*IF($A79="CH4",About!$D$58,IF($A79="N2O",About!$D$59,1))</f>
        <v>0.128010165195</v>
      </c>
      <c r="G79" s="436">
        <f>SUMIFS('EPA Export Aggregation'!J:J,'EPA Export Aggregation'!$A:$A,$B79,'EPA Export Aggregation'!$D:$D,$A$1)*IF($A79="CH4",About!$D$58,IF($A79="N2O",About!$D$59,1))</f>
        <v>7.4485483355999998E-2</v>
      </c>
      <c r="H79" s="436">
        <f>SUMIFS('EPA Export Aggregation'!K:K,'EPA Export Aggregation'!$A:$A,$B79,'EPA Export Aggregation'!$D:$D,$A$1)*IF($A79="CH4",About!$D$58,IF($A79="N2O",About!$D$59,1))</f>
        <v>8.4168959055000006E-2</v>
      </c>
      <c r="I79" s="436">
        <f>SUMIFS('EPA Export Aggregation'!L:L,'EPA Export Aggregation'!$A:$A,$B79,'EPA Export Aggregation'!$D:$D,$A$1)*IF($A79="CH4",About!$D$58,IF($A79="N2O",About!$D$59,1))</f>
        <v>5.6346503036999999E-2</v>
      </c>
      <c r="J79" s="436">
        <f>SUMIFS('EPA Export Aggregation'!M:M,'EPA Export Aggregation'!$A:$A,$B79,'EPA Export Aggregation'!$D:$D,$A$1)*IF($A79="CH4",About!$D$58,IF($A79="N2O",About!$D$59,1))</f>
        <v>6.8574474279E-2</v>
      </c>
      <c r="K79" s="436">
        <f>SUMIFS('EPA Export Aggregation'!N:N,'EPA Export Aggregation'!$A:$A,$B79,'EPA Export Aggregation'!$D:$D,$A$1)*IF($A79="CH4",About!$D$58,IF($A79="N2O",About!$D$59,1))</f>
        <v>7.5337661333999995E-2</v>
      </c>
      <c r="L79" s="436">
        <f>SUMIFS('EPA Export Aggregation'!O:O,'EPA Export Aggregation'!$A:$A,$B79,'EPA Export Aggregation'!$D:$D,$A$1)*IF($A79="CH4",About!$D$58,IF($A79="N2O",About!$D$59,1))</f>
        <v>5.1324714675000001E-2</v>
      </c>
      <c r="M79" s="436">
        <f>SUMIFS('EPA Export Aggregation'!P:P,'EPA Export Aggregation'!$A:$A,$B79,'EPA Export Aggregation'!$D:$D,$A$1)*IF($A79="CH4",About!$D$58,IF($A79="N2O",About!$D$59,1))</f>
        <v>5.2827087564000001E-2</v>
      </c>
      <c r="N79" s="436">
        <f>SUMIFS('EPA Export Aggregation'!Q:Q,'EPA Export Aggregation'!$A:$A,$B79,'EPA Export Aggregation'!$D:$D,$A$1)*IF($A79="CH4",About!$D$58,IF($A79="N2O",About!$D$59,1))</f>
        <v>5.8174087731000003E-2</v>
      </c>
      <c r="O79" s="436">
        <f>SUMIFS('EPA Export Aggregation'!R:R,'EPA Export Aggregation'!$A:$A,$B79,'EPA Export Aggregation'!$D:$D,$A$1)*IF($A79="CH4",About!$D$58,IF($A79="N2O",About!$D$59,1))</f>
        <v>4.6353300053999999E-2</v>
      </c>
      <c r="P79" s="436">
        <f>SUMIFS('EPA Export Aggregation'!S:S,'EPA Export Aggregation'!$A:$A,$B79,'EPA Export Aggregation'!$D:$D,$A$1)*IF($A79="CH4",About!$D$58,IF($A79="N2O",About!$D$59,1))</f>
        <v>2.8954394769E-2</v>
      </c>
      <c r="Q79" s="436">
        <f>SUMIFS('EPA Export Aggregation'!T:T,'EPA Export Aggregation'!$A:$A,$B79,'EPA Export Aggregation'!$D:$D,$A$1)*IF($A79="CH4",About!$D$58,IF($A79="N2O",About!$D$59,1))</f>
        <v>2.3606289345E-2</v>
      </c>
      <c r="R79" s="436">
        <f>SUMIFS('EPA Export Aggregation'!U:U,'EPA Export Aggregation'!$A:$A,$B79,'EPA Export Aggregation'!$D:$D,$A$1)*IF($A79="CH4",About!$D$58,IF($A79="N2O",About!$D$59,1))</f>
        <v>2.7152224581000001E-2</v>
      </c>
      <c r="S79" s="436">
        <f>SUMIFS('EPA Export Aggregation'!V:V,'EPA Export Aggregation'!$A:$A,$B79,'EPA Export Aggregation'!$D:$D,$A$1)*IF($A79="CH4",About!$D$58,IF($A79="N2O",About!$D$59,1))</f>
        <v>0.119754990726</v>
      </c>
      <c r="T79" s="436">
        <f>SUMIFS('EPA Export Aggregation'!W:W,'EPA Export Aggregation'!$A:$A,$B79,'EPA Export Aggregation'!$D:$D,$A$1)*IF($A79="CH4",About!$D$58,IF($A79="N2O",About!$D$59,1))</f>
        <v>6.8068190585999999E-2</v>
      </c>
      <c r="U79" s="436">
        <f>SUMIFS('EPA Export Aggregation'!X:X,'EPA Export Aggregation'!$A:$A,$B79,'EPA Export Aggregation'!$D:$D,$A$1)*IF($A79="CH4",About!$D$58,IF($A79="N2O",About!$D$59,1))</f>
        <v>3.2260373789999998E-2</v>
      </c>
      <c r="V79" s="436">
        <f>SUMIFS('EPA Export Aggregation'!Y:Y,'EPA Export Aggregation'!$A:$A,$B79,'EPA Export Aggregation'!$D:$D,$A$1)*IF($A79="CH4",About!$D$58,IF($A79="N2O",About!$D$59,1))</f>
        <v>1.9195292316E-2</v>
      </c>
      <c r="W79" s="436">
        <f>SUMIFS('EPA Export Aggregation'!Z:Z,'EPA Export Aggregation'!$A:$A,$B79,'EPA Export Aggregation'!$D:$D,$A$1)*IF($A79="CH4",About!$D$58,IF($A79="N2O",About!$D$59,1))</f>
        <v>4.1505125979000003E-2</v>
      </c>
      <c r="X79" s="436">
        <f>SUMIFS('EPA Export Aggregation'!AA:AA,'EPA Export Aggregation'!$A:$A,$B79,'EPA Export Aggregation'!$D:$D,$A$1)*IF($A79="CH4",About!$D$58,IF($A79="N2O",About!$D$59,1))</f>
        <v>5.8481862365999997E-2</v>
      </c>
      <c r="Y79" s="436">
        <f>SUMIFS('EPA Export Aggregation'!AB:AB,'EPA Export Aggregation'!$A:$A,$B79,'EPA Export Aggregation'!$D:$D,$A$1)*IF($A79="CH4",About!$D$58,IF($A79="N2O",About!$D$59,1))</f>
        <v>6.1940693076000003E-2</v>
      </c>
      <c r="Z79" s="436">
        <f>SUMIFS('EPA Export Aggregation'!AC:AC,'EPA Export Aggregation'!$A:$A,$B79,'EPA Export Aggregation'!$D:$D,$A$1)*IF($A79="CH4",About!$D$58,IF($A79="N2O",About!$D$59,1))</f>
        <v>6.3431098404000005E-2</v>
      </c>
      <c r="AA79" s="436">
        <f>SUMIFS('EPA Export Aggregation'!AD:AD,'EPA Export Aggregation'!$A:$A,$B79,'EPA Export Aggregation'!$D:$D,$A$1)*IF($A79="CH4",About!$D$58,IF($A79="N2O",About!$D$59,1))</f>
        <v>7.8628877175E-2</v>
      </c>
      <c r="AB79" s="436">
        <f>SUMIFS('EPA Export Aggregation'!AE:AE,'EPA Export Aggregation'!$A:$A,$B79,'EPA Export Aggregation'!$D:$D,$A$1)*IF($A79="CH4",About!$D$58,IF($A79="N2O",About!$D$59,1))</f>
        <v>0.111023134839</v>
      </c>
      <c r="AC79" s="436">
        <f>SUMIFS('EPA Export Aggregation'!AF:AF,'EPA Export Aggregation'!$A:$A,$B79,'EPA Export Aggregation'!$D:$D,$A$1)*IF($A79="CH4",About!$D$58,IF($A79="N2O",About!$D$59,1))</f>
        <v>4.9146879801E-2</v>
      </c>
      <c r="AD79" s="436">
        <f>SUMIFS('EPA Export Aggregation'!AG:AG,'EPA Export Aggregation'!$A:$A,$B79,'EPA Export Aggregation'!$D:$D,$A$1)*IF($A79="CH4",About!$D$58,IF($A79="N2O",About!$D$59,1))</f>
        <v>4.3329552197999999E-2</v>
      </c>
      <c r="AE79" s="436">
        <f>SUMIFS('EPA Export Aggregation'!AH:AH,'EPA Export Aggregation'!$A:$A,$B79,'EPA Export Aggregation'!$D:$D,$A$1)*IF($A79="CH4",About!$D$58,IF($A79="N2O",About!$D$59,1))</f>
        <v>5.5699512297000001E-2</v>
      </c>
      <c r="AF79" s="436">
        <f>SUMIFS('EPA Export Aggregation'!AI:AI,'EPA Export Aggregation'!$A:$A,$B79,'EPA Export Aggregation'!$D:$D,$A$1)*IF($A79="CH4",About!$D$58,IF($A79="N2O",About!$D$59,1))</f>
        <v>4.1270871197999999E-2</v>
      </c>
      <c r="AG79" s="436">
        <f>SUMIFS('EPA Export Aggregation'!AJ:AJ,'EPA Export Aggregation'!$A:$A,$B79,'EPA Export Aggregation'!$D:$D,$A$1)*IF($A79="CH4",About!$D$58,IF($A79="N2O",About!$D$59,1))</f>
        <v>5.5063595994E-2</v>
      </c>
      <c r="AH79" s="436">
        <f>SUMIFS('EPA Export Aggregation'!AK:AK,'EPA Export Aggregation'!$A:$A,$B79,'EPA Export Aggregation'!$D:$D,$A$1)*IF($A79="CH4",About!$D$58,IF($A79="N2O",About!$D$59,1))</f>
        <v>6.7249542428999998E-2</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2.6076514982619999E-4</v>
      </c>
      <c r="Y80" s="436">
        <f>SUMIFS('EPA Export Aggregation'!AB:AB,'EPA Export Aggregation'!$A:$A,$B80,'EPA Export Aggregation'!$D:$D,$A$1)*IF($A80="CH4",About!$D$58,IF($A80="N2O",About!$D$59,1))</f>
        <v>2.552702700544E-4</v>
      </c>
      <c r="Z80" s="436">
        <f>SUMIFS('EPA Export Aggregation'!AC:AC,'EPA Export Aggregation'!$A:$A,$B80,'EPA Export Aggregation'!$D:$D,$A$1)*IF($A80="CH4",About!$D$58,IF($A80="N2O",About!$D$59,1))</f>
        <v>1.381321641632E-4</v>
      </c>
      <c r="AA80" s="436">
        <f>SUMIFS('EPA Export Aggregation'!AD:AD,'EPA Export Aggregation'!$A:$A,$B80,'EPA Export Aggregation'!$D:$D,$A$1)*IF($A80="CH4",About!$D$58,IF($A80="N2O",About!$D$59,1))</f>
        <v>2.6605415362980001E-4</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2.9175250000000002E-5</v>
      </c>
      <c r="Y84" s="436">
        <f>SUMIFS('EPA Export Aggregation'!AB:AB,'EPA Export Aggregation'!$A:$A,$B84,'EPA Export Aggregation'!$D:$D,$A$1)*IF($A84="CH4",About!$D$58,IF($A84="N2O",About!$D$59,1))</f>
        <v>3.070745E-5</v>
      </c>
      <c r="Z84" s="436">
        <f>SUMIFS('EPA Export Aggregation'!AC:AC,'EPA Export Aggregation'!$A:$A,$B84,'EPA Export Aggregation'!$D:$D,$A$1)*IF($A84="CH4",About!$D$58,IF($A84="N2O",About!$D$59,1))</f>
        <v>3.553435E-5</v>
      </c>
      <c r="AA84" s="436">
        <f>SUMIFS('EPA Export Aggregation'!AD:AD,'EPA Export Aggregation'!$A:$A,$B84,'EPA Export Aggregation'!$D:$D,$A$1)*IF($A84="CH4",About!$D$58,IF($A84="N2O",About!$D$59,1))</f>
        <v>7.1009949999999996E-5</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2024-07-30T21:45:51Z</dcterms:modified>
</cp:coreProperties>
</file>