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6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SD\elec\EIaE\"/>
    </mc:Choice>
  </mc:AlternateContent>
  <xr:revisionPtr revIDLastSave="0" documentId="8_{E6646814-FD78-4CDA-BDEF-8C7A4667D51B}" xr6:coauthVersionLast="47" xr6:coauthVersionMax="47" xr10:uidLastSave="{00000000-0000-0000-0000-000000000000}"/>
  <bookViews>
    <workbookView xWindow="1170" yWindow="1170" windowWidth="21600" windowHeight="12330" firstSheet="23" activeTab="23"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state specific adjustments" sheetId="39" r:id="rId25"/>
    <sheet name="Imports_new" sheetId="28" r:id="rId26"/>
    <sheet name="exports" sheetId="20" r:id="rId27"/>
    <sheet name="EIaE-BIE" sheetId="3" r:id="rId28"/>
    <sheet name="EIaE-BEE" sheetId="5" r:id="rId29"/>
    <sheet name="EIaE-IEP" sheetId="9" r:id="rId30"/>
    <sheet name="EIaE-BEEP" sheetId="10" r:id="rId31"/>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38" i="34" l="1"/>
  <c r="E29" i="38"/>
  <c r="H13" i="38"/>
  <c r="F22" i="38" s="1"/>
  <c r="G3" i="38"/>
  <c r="E58" i="38" s="1"/>
  <c r="H3" i="38"/>
  <c r="F58" i="38" s="1"/>
  <c r="G4" i="38"/>
  <c r="E21" i="38" s="1"/>
  <c r="H4" i="38"/>
  <c r="F21" i="38" s="1"/>
  <c r="G5" i="38"/>
  <c r="E54" i="38" s="1"/>
  <c r="H5" i="38"/>
  <c r="F54" i="38" s="1"/>
  <c r="G6" i="38"/>
  <c r="E47" i="38" s="1"/>
  <c r="H6" i="38"/>
  <c r="F47" i="38" s="1"/>
  <c r="G7" i="38"/>
  <c r="E24" i="38" s="1"/>
  <c r="H7" i="38"/>
  <c r="F45" i="38" s="1"/>
  <c r="G8" i="38"/>
  <c r="E40" i="38" s="1"/>
  <c r="H8" i="38"/>
  <c r="F29" i="38" s="1"/>
  <c r="G9" i="38"/>
  <c r="E56" i="38" s="1"/>
  <c r="H9" i="38"/>
  <c r="F56" i="38" s="1"/>
  <c r="G10" i="38"/>
  <c r="E32" i="38" s="1"/>
  <c r="H10" i="38"/>
  <c r="F32" i="38" s="1"/>
  <c r="G11" i="38"/>
  <c r="H11" i="38"/>
  <c r="G12" i="38"/>
  <c r="E27" i="38" s="1"/>
  <c r="H12" i="38"/>
  <c r="F27" i="38" s="1"/>
  <c r="G13" i="38"/>
  <c r="E59" i="38" s="1"/>
  <c r="F4" i="38"/>
  <c r="D21" i="38" s="1"/>
  <c r="F5" i="38"/>
  <c r="D54" i="38" s="1"/>
  <c r="F6" i="38"/>
  <c r="D47" i="38" s="1"/>
  <c r="F7" i="38"/>
  <c r="D35" i="38" s="1"/>
  <c r="F8" i="38"/>
  <c r="D30" i="38" s="1"/>
  <c r="F9" i="38"/>
  <c r="D51" i="38" s="1"/>
  <c r="F10" i="38"/>
  <c r="D25" i="38" s="1"/>
  <c r="F11" i="38"/>
  <c r="F12" i="38"/>
  <c r="D27" i="38" s="1"/>
  <c r="F13" i="38"/>
  <c r="D59" i="38" s="1"/>
  <c r="F3" i="38"/>
  <c r="D58" i="38" s="1"/>
  <c r="D18" i="38" l="1"/>
  <c r="D56" i="38"/>
  <c r="F44" i="38"/>
  <c r="F42" i="38"/>
  <c r="D32" i="38"/>
  <c r="F18" i="38"/>
  <c r="E53" i="38"/>
  <c r="D42" i="38"/>
  <c r="F28" i="38"/>
  <c r="D64" i="38"/>
  <c r="F52" i="38"/>
  <c r="D40" i="38"/>
  <c r="F26" i="38"/>
  <c r="E63" i="38"/>
  <c r="F50" i="38"/>
  <c r="E39" i="38"/>
  <c r="D26" i="38"/>
  <c r="E61" i="38"/>
  <c r="D50" i="38"/>
  <c r="E37" i="38"/>
  <c r="D24" i="38"/>
  <c r="F60" i="38"/>
  <c r="D48" i="38"/>
  <c r="F36" i="38"/>
  <c r="E45" i="38"/>
  <c r="F34" i="38"/>
  <c r="E20" i="38"/>
  <c r="E18" i="38"/>
  <c r="F63" i="38"/>
  <c r="D61" i="38"/>
  <c r="F55" i="38"/>
  <c r="D53" i="38"/>
  <c r="E50" i="38"/>
  <c r="D45" i="38"/>
  <c r="E42" i="38"/>
  <c r="F39" i="38"/>
  <c r="D37" i="38"/>
  <c r="E34" i="38"/>
  <c r="F31" i="38"/>
  <c r="D29" i="38"/>
  <c r="E26" i="38"/>
  <c r="F23" i="38"/>
  <c r="F20" i="38"/>
  <c r="F65" i="38"/>
  <c r="D63" i="38"/>
  <c r="E60" i="38"/>
  <c r="F57" i="38"/>
  <c r="D55" i="38"/>
  <c r="E52" i="38"/>
  <c r="F49" i="38"/>
  <c r="E44" i="38"/>
  <c r="F41" i="38"/>
  <c r="D39" i="38"/>
  <c r="E36" i="38"/>
  <c r="F33" i="38"/>
  <c r="D31" i="38"/>
  <c r="E28" i="38"/>
  <c r="F25" i="38"/>
  <c r="D23" i="38"/>
  <c r="D20" i="38"/>
  <c r="D34" i="38"/>
  <c r="E23" i="38"/>
  <c r="E65" i="38"/>
  <c r="F62" i="38"/>
  <c r="D60" i="38"/>
  <c r="E57" i="38"/>
  <c r="D52" i="38"/>
  <c r="E49" i="38"/>
  <c r="F46" i="38"/>
  <c r="D44" i="38"/>
  <c r="E41" i="38"/>
  <c r="F38" i="38"/>
  <c r="D36" i="38"/>
  <c r="E33" i="38"/>
  <c r="F30" i="38"/>
  <c r="D28" i="38"/>
  <c r="E25" i="38"/>
  <c r="E22" i="38"/>
  <c r="F19" i="38"/>
  <c r="E55" i="38"/>
  <c r="D65" i="38"/>
  <c r="E62" i="38"/>
  <c r="F59" i="38"/>
  <c r="D57" i="38"/>
  <c r="F51" i="38"/>
  <c r="D49" i="38"/>
  <c r="E46" i="38"/>
  <c r="F43" i="38"/>
  <c r="D41" i="38"/>
  <c r="E38" i="38"/>
  <c r="F35" i="38"/>
  <c r="D33" i="38"/>
  <c r="E30" i="38"/>
  <c r="D22" i="38"/>
  <c r="E19" i="38"/>
  <c r="F64" i="38"/>
  <c r="D62" i="38"/>
  <c r="E51" i="38"/>
  <c r="F48" i="38"/>
  <c r="D46" i="38"/>
  <c r="E43" i="38"/>
  <c r="F40" i="38"/>
  <c r="D38" i="38"/>
  <c r="E35" i="38"/>
  <c r="F24" i="38"/>
  <c r="D19" i="38"/>
  <c r="E31" i="38"/>
  <c r="E64" i="38"/>
  <c r="F61" i="38"/>
  <c r="F53" i="38"/>
  <c r="E48" i="38"/>
  <c r="D43" i="38"/>
  <c r="F37" i="38"/>
  <c r="A6" i="34"/>
  <c r="G6" i="34" s="1"/>
  <c r="O6" i="34" s="1"/>
  <c r="A7" i="34"/>
  <c r="G7" i="34" s="1"/>
  <c r="O7" i="34" s="1"/>
  <c r="A8" i="34"/>
  <c r="F8" i="34" s="1"/>
  <c r="N8" i="34" s="1"/>
  <c r="A9" i="34"/>
  <c r="F9" i="34" s="1"/>
  <c r="N9" i="34" s="1"/>
  <c r="A10" i="34"/>
  <c r="G10" i="34" s="1"/>
  <c r="O10" i="34" s="1"/>
  <c r="A11" i="34"/>
  <c r="G11" i="34" s="1"/>
  <c r="O11" i="34" s="1"/>
  <c r="A12" i="34"/>
  <c r="G12" i="34" s="1"/>
  <c r="O12" i="34" s="1"/>
  <c r="A13" i="34"/>
  <c r="G13" i="34" s="1"/>
  <c r="O13" i="34" s="1"/>
  <c r="A14" i="34"/>
  <c r="G14" i="34" s="1"/>
  <c r="O14" i="34" s="1"/>
  <c r="A15" i="34"/>
  <c r="G15" i="34" s="1"/>
  <c r="O15" i="34" s="1"/>
  <c r="A16" i="34"/>
  <c r="F16" i="34" s="1"/>
  <c r="N16" i="34" s="1"/>
  <c r="A17" i="34"/>
  <c r="F17" i="34" s="1"/>
  <c r="N17" i="34" s="1"/>
  <c r="A18" i="34"/>
  <c r="G18" i="34" s="1"/>
  <c r="O18" i="34" s="1"/>
  <c r="A19" i="34"/>
  <c r="G19" i="34" s="1"/>
  <c r="O19" i="34" s="1"/>
  <c r="A20" i="34"/>
  <c r="G20" i="34" s="1"/>
  <c r="O20" i="34" s="1"/>
  <c r="A21" i="34"/>
  <c r="G21" i="34" s="1"/>
  <c r="O21" i="34" s="1"/>
  <c r="A22" i="34"/>
  <c r="G22" i="34" s="1"/>
  <c r="O22" i="34" s="1"/>
  <c r="A23" i="34"/>
  <c r="G23" i="34" s="1"/>
  <c r="O23" i="34" s="1"/>
  <c r="A24" i="34"/>
  <c r="F24" i="34" s="1"/>
  <c r="N24" i="34" s="1"/>
  <c r="A25" i="34"/>
  <c r="F25" i="34" s="1"/>
  <c r="N25" i="34" s="1"/>
  <c r="A26" i="34"/>
  <c r="G26" i="34" s="1"/>
  <c r="O26" i="34" s="1"/>
  <c r="A27" i="34"/>
  <c r="G27" i="34" s="1"/>
  <c r="O27" i="34" s="1"/>
  <c r="A28" i="34"/>
  <c r="G28" i="34" s="1"/>
  <c r="O28" i="34" s="1"/>
  <c r="A29" i="34"/>
  <c r="G29" i="34" s="1"/>
  <c r="O29" i="34" s="1"/>
  <c r="A30" i="34"/>
  <c r="G30" i="34" s="1"/>
  <c r="O30" i="34" s="1"/>
  <c r="A31" i="34"/>
  <c r="G31" i="34" s="1"/>
  <c r="O31" i="34" s="1"/>
  <c r="A32" i="34"/>
  <c r="F32" i="34" s="1"/>
  <c r="N32" i="34" s="1"/>
  <c r="A33" i="34"/>
  <c r="F33" i="34" s="1"/>
  <c r="N33" i="34" s="1"/>
  <c r="A34" i="34"/>
  <c r="G34" i="34" s="1"/>
  <c r="O34" i="34" s="1"/>
  <c r="A35" i="34"/>
  <c r="G35" i="34" s="1"/>
  <c r="O35" i="34" s="1"/>
  <c r="A36" i="34"/>
  <c r="G36" i="34" s="1"/>
  <c r="O36" i="34" s="1"/>
  <c r="A37" i="34"/>
  <c r="G37" i="34" s="1"/>
  <c r="O37" i="34" s="1"/>
  <c r="A38" i="34"/>
  <c r="G38" i="34" s="1"/>
  <c r="A39" i="34"/>
  <c r="G39" i="34" s="1"/>
  <c r="O39" i="34" s="1"/>
  <c r="A40" i="34"/>
  <c r="F40" i="34" s="1"/>
  <c r="N40" i="34" s="1"/>
  <c r="A41" i="34"/>
  <c r="F41" i="34" s="1"/>
  <c r="N41" i="34" s="1"/>
  <c r="A42" i="34"/>
  <c r="G42" i="34" s="1"/>
  <c r="O42" i="34" s="1"/>
  <c r="A43" i="34"/>
  <c r="G43" i="34" s="1"/>
  <c r="O43" i="34" s="1"/>
  <c r="A44" i="34"/>
  <c r="G44" i="34" s="1"/>
  <c r="O44" i="34" s="1"/>
  <c r="A45" i="34"/>
  <c r="G45" i="34" s="1"/>
  <c r="O45" i="34" s="1"/>
  <c r="A46" i="34"/>
  <c r="G46" i="34" s="1"/>
  <c r="O46" i="34" s="1"/>
  <c r="A47" i="34"/>
  <c r="G47" i="34" s="1"/>
  <c r="O47" i="34" s="1"/>
  <c r="A48" i="34"/>
  <c r="F48" i="34" s="1"/>
  <c r="N48" i="34" s="1"/>
  <c r="A49" i="34"/>
  <c r="F49" i="34" s="1"/>
  <c r="N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N5" i="34" s="1"/>
  <c r="F47" i="34"/>
  <c r="N47" i="34" s="1"/>
  <c r="F39" i="34"/>
  <c r="N39" i="34" s="1"/>
  <c r="F31" i="34"/>
  <c r="N31" i="34" s="1"/>
  <c r="F23" i="34"/>
  <c r="N23" i="34" s="1"/>
  <c r="F15" i="34"/>
  <c r="N15" i="34" s="1"/>
  <c r="F7" i="34"/>
  <c r="N7" i="34" s="1"/>
  <c r="G49" i="34"/>
  <c r="O49" i="34" s="1"/>
  <c r="G41" i="34"/>
  <c r="O41" i="34" s="1"/>
  <c r="G33" i="34"/>
  <c r="O33" i="34" s="1"/>
  <c r="G25" i="34"/>
  <c r="O25" i="34" s="1"/>
  <c r="G17" i="34"/>
  <c r="O17" i="34" s="1"/>
  <c r="G9" i="34"/>
  <c r="F54" i="34"/>
  <c r="N54" i="34" s="1"/>
  <c r="F46" i="34"/>
  <c r="N46" i="34" s="1"/>
  <c r="F38" i="34"/>
  <c r="N38" i="34" s="1"/>
  <c r="F30" i="34"/>
  <c r="N30" i="34" s="1"/>
  <c r="F22" i="34"/>
  <c r="N22" i="34" s="1"/>
  <c r="F14" i="34"/>
  <c r="N14" i="34" s="1"/>
  <c r="F6" i="34"/>
  <c r="N6" i="34" s="1"/>
  <c r="G48" i="34"/>
  <c r="O48" i="34" s="1"/>
  <c r="G40" i="34"/>
  <c r="O40" i="34" s="1"/>
  <c r="G32" i="34"/>
  <c r="O32" i="34" s="1"/>
  <c r="G24" i="34"/>
  <c r="O24" i="34" s="1"/>
  <c r="G16" i="34"/>
  <c r="O16" i="34" s="1"/>
  <c r="G8" i="34"/>
  <c r="O8" i="34" s="1"/>
  <c r="F53" i="34"/>
  <c r="N53" i="34" s="1"/>
  <c r="F45" i="34"/>
  <c r="N45" i="34" s="1"/>
  <c r="F37" i="34"/>
  <c r="N37" i="34" s="1"/>
  <c r="F29" i="34"/>
  <c r="N29" i="34" s="1"/>
  <c r="F21" i="34"/>
  <c r="N21" i="34" s="1"/>
  <c r="F13" i="34"/>
  <c r="N13" i="34" s="1"/>
  <c r="F52" i="34"/>
  <c r="N52" i="34" s="1"/>
  <c r="F44" i="34"/>
  <c r="N44" i="34" s="1"/>
  <c r="F36" i="34"/>
  <c r="N36" i="34" s="1"/>
  <c r="F28" i="34"/>
  <c r="N28" i="34" s="1"/>
  <c r="F20" i="34"/>
  <c r="N20" i="34" s="1"/>
  <c r="F12" i="34"/>
  <c r="N12" i="34" s="1"/>
  <c r="F51" i="34"/>
  <c r="N51" i="34" s="1"/>
  <c r="F43" i="34"/>
  <c r="N43" i="34" s="1"/>
  <c r="F35" i="34"/>
  <c r="N35" i="34" s="1"/>
  <c r="F27" i="34"/>
  <c r="N27" i="34" s="1"/>
  <c r="F19" i="34"/>
  <c r="N19" i="34" s="1"/>
  <c r="F11" i="34"/>
  <c r="N11" i="34" s="1"/>
  <c r="F50" i="34"/>
  <c r="N50" i="34" s="1"/>
  <c r="F42" i="34"/>
  <c r="N42" i="34" s="1"/>
  <c r="F34" i="34"/>
  <c r="N34" i="34" s="1"/>
  <c r="F26" i="34"/>
  <c r="N26" i="34" s="1"/>
  <c r="F18" i="34"/>
  <c r="N18" i="34" s="1"/>
  <c r="F10" i="34"/>
  <c r="N10" i="34" s="1"/>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H47" i="34" l="1"/>
  <c r="I47" i="34" s="1"/>
  <c r="G2" i="10"/>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I50" i="34" s="1"/>
  <c r="H9" i="34"/>
  <c r="I9" i="34" s="1"/>
  <c r="O9" i="34"/>
  <c r="H23" i="34"/>
  <c r="I23" i="34" s="1"/>
  <c r="H34" i="34"/>
  <c r="I34" i="34" s="1"/>
  <c r="K25" i="34"/>
  <c r="L25" i="34"/>
  <c r="H10" i="34"/>
  <c r="I10" i="34" s="1"/>
  <c r="H27" i="34"/>
  <c r="I27" i="34" s="1"/>
  <c r="H44" i="34"/>
  <c r="I44" i="34" s="1"/>
  <c r="H22" i="34"/>
  <c r="I22" i="34" s="1"/>
  <c r="I28" i="34"/>
  <c r="I39" i="34"/>
  <c r="I36"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L6" i="26"/>
  <c r="O10" i="26"/>
  <c r="K6" i="26"/>
  <c r="F10" i="26"/>
  <c r="N11" i="26"/>
  <c r="N14" i="26" s="1"/>
  <c r="U10" i="26"/>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U14" i="26" l="1"/>
  <c r="I15" i="26"/>
  <c r="G15" i="26"/>
  <c r="W14" i="26"/>
  <c r="J14" i="26"/>
  <c r="P14" i="26"/>
  <c r="G14" i="26"/>
  <c r="E14" i="26"/>
  <c r="W15" i="26"/>
  <c r="AC14" i="26"/>
  <c r="AB15" i="26"/>
  <c r="Q14" i="26"/>
  <c r="AE14" i="26"/>
  <c r="H14" i="26"/>
  <c r="V15" i="26"/>
  <c r="AC15" i="26"/>
  <c r="AA15" i="26"/>
  <c r="D5" i="28"/>
  <c r="E5" i="28" s="1"/>
  <c r="E24" i="28" s="1"/>
  <c r="E16" i="3" s="1"/>
  <c r="E2" i="20"/>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F2" i="20" l="1"/>
  <c r="D2" i="5" s="1"/>
  <c r="C2" i="5"/>
  <c r="D17" i="28"/>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E2" i="5" s="1"/>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AH14"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F2" i="5" s="1"/>
  <c r="C33" i="23"/>
  <c r="D33" i="23" s="1"/>
  <c r="B85" i="28"/>
  <c r="AB134" i="28"/>
  <c r="AC121" i="28"/>
  <c r="AE114" i="28"/>
  <c r="AD128" i="28"/>
  <c r="AE118" i="28"/>
  <c r="AD127" i="28"/>
  <c r="AD120" i="28"/>
  <c r="AC126" i="28"/>
  <c r="AB125" i="28"/>
  <c r="AC119" i="28"/>
  <c r="AC133" i="28"/>
  <c r="AC132" i="28"/>
  <c r="AD116" i="28"/>
  <c r="AC115" i="28"/>
  <c r="AB129" i="28"/>
  <c r="AD117" i="28"/>
  <c r="AC130" i="28"/>
  <c r="AI10"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AI11" i="26" l="1"/>
  <c r="AH15" i="26"/>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G2" i="5" s="1"/>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H2" i="5" s="1"/>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I2" i="5" s="1"/>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G1242" i="22"/>
  <c r="I1240" i="22"/>
  <c r="K1252" i="22"/>
  <c r="M1250" i="22"/>
  <c r="K1247" i="22"/>
  <c r="M1245" i="22"/>
  <c r="K1242" i="22"/>
  <c r="M1240" i="22"/>
  <c r="N1249" i="22"/>
  <c r="P1247" i="22"/>
  <c r="I1245" i="22"/>
  <c r="K1243"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Q1401"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J1248" i="22" l="1"/>
  <c r="O1252" i="22"/>
  <c r="L1245" i="22"/>
  <c r="L1250" i="22"/>
  <c r="P1240" i="22"/>
  <c r="H1245" i="22"/>
  <c r="M1393" i="22"/>
  <c r="H1250" i="22"/>
  <c r="J1242" i="22"/>
  <c r="J1247" i="22"/>
  <c r="J1252" i="22"/>
  <c r="N1242" i="22"/>
  <c r="F1247" i="22"/>
  <c r="L1393" i="22"/>
  <c r="H1447" i="22"/>
  <c r="M1151" i="22"/>
  <c r="I1253" i="22"/>
  <c r="K1245" i="22"/>
  <c r="K1250" i="22"/>
  <c r="O1240" i="22"/>
  <c r="O1245" i="22"/>
  <c r="R1251" i="22"/>
  <c r="K1399" i="22"/>
  <c r="J1442" i="22"/>
  <c r="P1239" i="22"/>
  <c r="I1247" i="22"/>
  <c r="I1252" i="22"/>
  <c r="M1242" i="22"/>
  <c r="M1247" i="22"/>
  <c r="O1390" i="22"/>
  <c r="R1441" i="22"/>
  <c r="I1239" i="22"/>
  <c r="Q1242" i="22"/>
  <c r="J1250" i="22"/>
  <c r="N1240" i="22"/>
  <c r="N1245" i="22"/>
  <c r="N1250" i="22"/>
  <c r="J1396" i="22"/>
  <c r="J1240" i="22"/>
  <c r="O1244" i="22"/>
  <c r="H1252" i="22"/>
  <c r="L1242" i="22"/>
  <c r="L1247" i="22"/>
  <c r="L1252" i="22"/>
  <c r="F1394" i="22"/>
  <c r="H1397" i="22"/>
  <c r="N1403" i="22"/>
  <c r="K1394" i="22"/>
  <c r="J1400" i="22"/>
  <c r="I1399" i="22"/>
  <c r="K1438" i="22"/>
  <c r="I1447" i="22"/>
  <c r="L1447" i="22"/>
  <c r="J1160" i="22"/>
  <c r="K1031" i="22"/>
  <c r="J1443" i="22"/>
  <c r="L1437" i="22"/>
  <c r="O1437" i="22"/>
  <c r="O1360" i="22"/>
  <c r="H1040" i="22"/>
  <c r="P1401" i="22"/>
  <c r="R1392" i="22"/>
  <c r="J1399" i="22"/>
  <c r="O1402" i="22"/>
  <c r="O1393" i="22"/>
  <c r="M1399" i="22"/>
  <c r="I1390" i="22"/>
  <c r="I1448" i="22"/>
  <c r="F1443" i="22"/>
  <c r="I1443" i="22"/>
  <c r="G1360" i="22"/>
  <c r="I1034" i="22"/>
  <c r="G1399" i="22"/>
  <c r="L1400" i="22"/>
  <c r="Q1389" i="22"/>
  <c r="O1389" i="22"/>
  <c r="J1389" i="22"/>
  <c r="R1394" i="22"/>
  <c r="R1400" i="22"/>
  <c r="L1391" i="22"/>
  <c r="Q1437" i="22"/>
  <c r="M1448" i="22"/>
  <c r="Q1362" i="22"/>
  <c r="L1398" i="22"/>
  <c r="P1392" i="22"/>
  <c r="R1401" i="22"/>
  <c r="F1393" i="22"/>
  <c r="P1398" i="22"/>
  <c r="H1390" i="22"/>
  <c r="H1395" i="22"/>
  <c r="P1442" i="22"/>
  <c r="K1439" i="22"/>
  <c r="R1365" i="22"/>
  <c r="N1395" i="22"/>
  <c r="O1397" i="22"/>
  <c r="J1403" i="22"/>
  <c r="I1394" i="22"/>
  <c r="H1400" i="22"/>
  <c r="K1391" i="22"/>
  <c r="K1396" i="22"/>
  <c r="L1443" i="22"/>
  <c r="O1447" i="22"/>
  <c r="R1444" i="22"/>
  <c r="F1363" i="22"/>
  <c r="F1390" i="22"/>
  <c r="K1401" i="22"/>
  <c r="I1392" i="22"/>
  <c r="R1397" i="22"/>
  <c r="L1389" i="22"/>
  <c r="G1395" i="22"/>
  <c r="K1400" i="22"/>
  <c r="G1436" i="22"/>
  <c r="K1437" i="22"/>
  <c r="P1435" i="22"/>
  <c r="Q1366" i="22"/>
  <c r="L1157" i="22"/>
  <c r="Q1239" i="22"/>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J2" i="5" s="1"/>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AM10" i="26"/>
  <c r="AL14" i="26"/>
  <c r="AL15" i="26"/>
  <c r="AM11" i="26"/>
  <c r="AF93" i="23"/>
  <c r="AG87" i="23"/>
  <c r="AG93" i="23" s="1"/>
  <c r="AF101" i="23"/>
  <c r="AG88" i="23"/>
  <c r="AG101" i="23" s="1"/>
  <c r="AF96" i="23"/>
  <c r="AG82" i="23"/>
  <c r="AG96" i="23" s="1"/>
  <c r="AF100" i="23"/>
  <c r="AF99" i="23"/>
  <c r="AG83" i="23"/>
  <c r="AF92" i="23"/>
  <c r="AG86" i="23"/>
  <c r="AG92" i="23" s="1"/>
  <c r="B64" i="23" l="1"/>
  <c r="K70" i="23"/>
  <c r="B62" i="23"/>
  <c r="C64" i="23"/>
  <c r="H73" i="23"/>
  <c r="D66" i="23"/>
  <c r="B61" i="23"/>
  <c r="G73" i="23"/>
  <c r="K72" i="23"/>
  <c r="M68" i="23"/>
  <c r="M67" i="23"/>
  <c r="K65" i="23"/>
  <c r="F68" i="23"/>
  <c r="M70" i="23"/>
  <c r="G60" i="23"/>
  <c r="E70" i="23"/>
  <c r="H62" i="23"/>
  <c r="C73"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K2" i="5" s="1"/>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L2" i="5" s="1"/>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M2" i="5" s="1"/>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N2" i="5" s="1"/>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O2" i="5" s="1"/>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P2" i="5" s="1"/>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Q2" i="5" s="1"/>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R2" i="5" s="1"/>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S2" i="5" s="1"/>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T2" i="5" s="1"/>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U2" i="5" s="1"/>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V2" i="5" s="1"/>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W2" i="5" s="1"/>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X2" i="5" s="1"/>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Y2" i="5" s="1"/>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Z2" i="5" s="1"/>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AA2" i="5" s="1"/>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B2" i="5" s="1"/>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C2" i="5" s="1"/>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D2" i="5" s="1"/>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E2" i="5" s="1"/>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sharedStrings.xml><?xml version="1.0" encoding="utf-8"?>
<sst xmlns="http://schemas.openxmlformats.org/spreadsheetml/2006/main" count="15219" uniqueCount="1084">
  <si>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</si>
  <si>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</si>
  <si>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</si>
  <si>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</si>
  <si>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</si>
  <si>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</si>
  <si>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</si>
  <si>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</si>
  <si>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</si>
  <si>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</si>
  <si>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</si>
  <si>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</si>
  <si>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</si>
  <si>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</si>
  <si>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</si>
  <si>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</si>
  <si>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</si>
  <si>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</si>
  <si>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</si>
  <si>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</si>
  <si>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</si>
  <si>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</si>
  <si>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</si>
  <si>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</si>
  <si>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</si>
  <si>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</si>
  <si>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</si>
  <si>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</si>
  <si>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</si>
  <si>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</si>
  <si>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</si>
  <si>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</si>
  <si>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</si>
  <si>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</si>
  <si>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</si>
  <si>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</si>
  <si>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</si>
  <si>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</si>
  <si>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</si>
  <si>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</si>
  <si>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</si>
  <si>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</si>
  <si>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</si>
  <si>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</si>
  <si>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</si>
  <si>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</si>
  <si>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</si>
  <si>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</si>
  <si>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</si>
  <si>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</si>
  <si>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</si>
  <si>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</si>
  <si>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</si>
  <si>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</si>
  <si>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</si>
  <si>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</si>
  <si>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</si>
  <si>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</si>
  <si>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</si>
  <si>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</si>
  <si>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</si>
  <si>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</si>
  <si>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</si>
  <si>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</si>
  <si>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</si>
  <si>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</si>
  <si>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</si>
  <si>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</si>
  <si>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</si>
  <si>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</si>
  <si>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</si>
  <si>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</si>
  <si>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</si>
  <si>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</si>
  <si>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</si>
  <si>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</si>
  <si>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</si>
  <si>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</si>
  <si>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</si>
  <si>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</si>
  <si>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</si>
  <si>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</si>
  <si>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</si>
  <si>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</si>
  <si>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</si>
  <si>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</si>
  <si>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</si>
  <si>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</si>
  <si>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</si>
  <si>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</si>
  <si>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</si>
  <si>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</si>
  <si>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</si>
  <si>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</si>
  <si>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</si>
  <si>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</si>
  <si>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</si>
  <si>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</si>
  <si>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</si>
  <si>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</si>
  <si>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</si>
  <si>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</si>
  <si>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</si>
  <si>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</si>
  <si>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</si>
  <si>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</si>
  <si>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</si>
  <si>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</si>
  <si>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</si>
  <si>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</si>
  <si>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</si>
  <si>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</si>
  <si>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</si>
  <si>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</si>
  <si>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</si>
  <si>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</si>
  <si>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</si>
  <si>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</si>
  <si>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</si>
  <si>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</si>
  <si>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</si>
  <si>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</si>
  <si>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</si>
  <si>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</si>
  <si>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</si>
  <si>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</si>
  <si>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</si>
  <si>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</si>
  <si>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</si>
  <si>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</si>
  <si>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</si>
  <si>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</si>
  <si>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</si>
  <si>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</si>
  <si>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</si>
  <si>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</si>
  <si>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</si>
  <si>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</si>
  <si>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</si>
  <si>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</si>
  <si>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</si>
  <si>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</si>
  <si>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</si>
  <si>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</si>
  <si>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</si>
  <si>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</si>
  <si>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</si>
  <si>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</si>
  <si>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</si>
  <si>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</si>
  <si>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</si>
  <si>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</si>
  <si>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</si>
  <si>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</si>
  <si>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</si>
  <si>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</si>
  <si>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</si>
  <si>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</si>
  <si>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</si>
  <si>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</si>
  <si>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</si>
  <si>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</si>
  <si>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</si>
  <si>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</si>
  <si>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</si>
  <si>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</si>
  <si>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</si>
  <si>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</si>
  <si>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</si>
  <si>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</si>
  <si>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</si>
  <si>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</si>
  <si>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</si>
  <si>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</si>
  <si>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</si>
  <si>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</si>
  <si>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</si>
  <si>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</si>
  <si>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</si>
  <si>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</si>
  <si>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</si>
  <si>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</si>
  <si>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</si>
  <si>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</si>
  <si>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</si>
  <si>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</si>
  <si>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</si>
  <si>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</si>
  <si>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</si>
  <si>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</si>
  <si>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</si>
  <si>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</si>
  <si>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</si>
  <si>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</si>
  <si>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</si>
  <si>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</si>
  <si>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</si>
  <si>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</si>
  <si>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</si>
  <si>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</si>
  <si>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</si>
  <si>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</si>
  <si>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</si>
  <si>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</si>
  <si>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</si>
  <si>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</si>
  <si>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</si>
  <si>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</si>
  <si>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</si>
  <si>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</si>
  <si>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</si>
  <si>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</si>
  <si>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</si>
  <si>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</si>
  <si>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</si>
  <si>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</si>
  <si>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</si>
  <si>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</si>
  <si>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</si>
  <si>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</si>
  <si>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</si>
  <si>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</si>
  <si>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</si>
  <si>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</si>
  <si>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</si>
  <si>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</si>
  <si>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</si>
  <si>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</si>
  <si>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</si>
  <si>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</si>
  <si>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</si>
  <si>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</si>
  <si>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</si>
  <si>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</si>
  <si>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</si>
  <si>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</si>
  <si>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</si>
  <si>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</si>
  <si>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</si>
  <si>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</si>
  <si>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</si>
  <si>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</si>
  <si>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</si>
  <si>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</si>
  <si>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</si>
  <si>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</si>
  <si>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</si>
  <si>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</si>
  <si>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</si>
  <si>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</si>
  <si>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</si>
  <si>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</si>
  <si>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</si>
  <si>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</si>
  <si>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</si>
  <si>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</si>
  <si>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</si>
  <si>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</si>
  <si>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</si>
  <si>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</si>
  <si>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</si>
  <si>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</si>
  <si>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</si>
  <si>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</si>
  <si>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</si>
  <si>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</si>
  <si>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</si>
  <si>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</si>
  <si>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</si>
  <si>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</si>
  <si>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</si>
  <si>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</si>
  <si>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</si>
  <si>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</si>
  <si>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</si>
  <si>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</si>
  <si>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</si>
  <si>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</si>
  <si>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</si>
  <si>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</si>
  <si>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</si>
  <si>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</si>
  <si>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</si>
  <si>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</si>
  <si>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</si>
  <si>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</si>
  <si>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</si>
  <si>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</si>
  <si>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</si>
  <si>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</si>
  <si>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</si>
  <si>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</si>
  <si>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</si>
  <si>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</si>
  <si>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</si>
  <si>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</si>
  <si>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</si>
  <si>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</si>
  <si>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</si>
  <si>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</si>
  <si>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</si>
  <si>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</si>
  <si>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</si>
  <si>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</si>
  <si>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</si>
  <si>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</si>
  <si>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</si>
  <si>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</si>
  <si>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</si>
  <si>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</si>
  <si>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</si>
  <si>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</si>
  <si>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</si>
  <si>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</si>
  <si>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</si>
  <si>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</si>
  <si>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</si>
  <si>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</si>
  <si>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</si>
  <si>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</si>
  <si>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</si>
  <si>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</si>
  <si>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</si>
  <si>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</si>
  <si>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</si>
  <si>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</si>
  <si>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</si>
  <si>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</si>
  <si>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</si>
  <si>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</si>
  <si>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</si>
  <si>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</si>
  <si>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</si>
  <si>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</si>
  <si>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</si>
  <si>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</si>
  <si>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</si>
  <si>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</si>
  <si>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</si>
  <si>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</si>
  <si>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</si>
  <si>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</si>
  <si>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</si>
  <si>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</si>
  <si>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</si>
  <si>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</si>
  <si>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</si>
  <si>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</si>
  <si>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</si>
  <si>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</si>
  <si>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</si>
  <si>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</si>
  <si>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</si>
  <si>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</si>
  <si>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</si>
  <si>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</si>
  <si>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</si>
  <si>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</si>
  <si>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</si>
  <si>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</si>
  <si>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</si>
  <si>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</si>
  <si>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</si>
  <si>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</si>
  <si>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</si>
  <si>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</si>
  <si>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</si>
  <si>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</si>
  <si>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</si>
  <si>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</si>
  <si>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</si>
  <si>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</si>
  <si>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</si>
  <si>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</si>
  <si>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</si>
  <si>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</si>
  <si>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</si>
  <si>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</si>
  <si>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</si>
  <si>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</si>
  <si>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</si>
  <si>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</si>
  <si>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</si>
  <si>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</si>
  <si>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</si>
  <si>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</si>
  <si>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</si>
  <si>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</si>
  <si>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</si>
  <si>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</si>
  <si>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</si>
  <si>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</si>
  <si>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</si>
  <si>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</si>
  <si>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</si>
  <si>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</si>
  <si>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</si>
  <si>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</si>
  <si>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</si>
  <si>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</si>
  <si>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</si>
  <si>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</si>
  <si>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</si>
  <si>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</si>
  <si>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</si>
  <si>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</si>
  <si>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</si>
  <si>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</si>
  <si>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</si>
  <si>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</si>
  <si>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</si>
  <si>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</si>
  <si>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</si>
  <si>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</si>
  <si>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</si>
  <si>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</si>
  <si>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</si>
  <si>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</si>
  <si>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</si>
  <si>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</si>
  <si>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</si>
  <si>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</si>
  <si>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</si>
  <si>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</si>
  <si>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</si>
  <si>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</si>
  <si>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</si>
  <si>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</si>
  <si>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</si>
  <si>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</si>
  <si>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</si>
  <si>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</si>
  <si>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</si>
  <si>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</si>
  <si>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</si>
  <si>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</si>
  <si>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</si>
  <si>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</si>
  <si>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</si>
  <si>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</si>
  <si>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</si>
  <si>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</si>
  <si>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</si>
  <si>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</si>
  <si>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</si>
  <si>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</si>
  <si>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</si>
  <si>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</si>
  <si>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</si>
  <si>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</si>
  <si>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</si>
  <si>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</si>
  <si>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</si>
  <si>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</si>
  <si>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</si>
  <si>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</si>
  <si>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</si>
  <si>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</si>
  <si>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</si>
  <si>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</si>
  <si>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</si>
  <si>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</si>
  <si>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</si>
  <si>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</si>
  <si>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</si>
  <si>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</si>
  <si>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</si>
  <si>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</si>
  <si>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</si>
  <si>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</si>
  <si>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</si>
  <si>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</si>
  <si>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</si>
  <si>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</si>
  <si>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</si>
  <si>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</si>
  <si>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</si>
  <si>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</si>
  <si>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</si>
  <si>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</si>
  <si>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</si>
  <si>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</si>
  <si>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</si>
  <si>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</si>
  <si>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</si>
  <si>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</si>
  <si>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</si>
  <si>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</si>
  <si>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</si>
  <si>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</si>
  <si>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</si>
  <si>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</si>
  <si>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</si>
  <si>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</si>
  <si>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</si>
  <si>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</si>
  <si>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</si>
  <si>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</si>
  <si>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</si>
  <si>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</si>
  <si>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</si>
  <si>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</si>
  <si>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</si>
  <si>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</si>
  <si>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</si>
  <si>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</si>
  <si>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</si>
  <si>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</si>
  <si>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</si>
  <si>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</si>
  <si>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</si>
  <si>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</si>
  <si>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</si>
  <si>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</si>
  <si>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</si>
  <si>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</si>
  <si>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</si>
  <si>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</si>
  <si>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</si>
  <si>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</si>
  <si>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</si>
  <si>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</si>
  <si>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</si>
  <si>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</si>
  <si>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</si>
  <si>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</si>
  <si>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</si>
  <si>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</si>
  <si>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</si>
  <si>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</si>
  <si>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</si>
  <si>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</si>
  <si>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</si>
  <si>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</si>
  <si>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</si>
  <si>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</si>
  <si>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</si>
  <si>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</si>
  <si>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</si>
  <si>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</si>
  <si>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</si>
  <si>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</si>
  <si>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</si>
  <si>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</si>
  <si>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</si>
  <si>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</si>
  <si>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</si>
  <si>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</si>
  <si>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</si>
  <si>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</si>
  <si>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</si>
  <si>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</si>
  <si>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</si>
  <si>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</si>
  <si>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</si>
  <si>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</si>
  <si>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</si>
  <si>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</si>
  <si>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</si>
  <si>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</si>
  <si>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</si>
  <si>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</si>
  <si>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</si>
  <si>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</si>
  <si>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</si>
  <si>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</si>
  <si>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</si>
  <si>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</si>
  <si>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</si>
  <si>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</si>
  <si>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</si>
  <si>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</si>
  <si>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</si>
  <si>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</si>
  <si>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</si>
  <si>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</si>
  <si>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</si>
  <si>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</si>
  <si>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</si>
  <si>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</si>
  <si>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</si>
  <si>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</si>
  <si>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</si>
  <si>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</si>
  <si>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</si>
  <si>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</si>
  <si>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</si>
  <si>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</si>
  <si>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</si>
  <si>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</si>
  <si>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</si>
  <si>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</si>
  <si>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</si>
  <si>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</si>
  <si>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</si>
  <si>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</si>
  <si>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</si>
  <si>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</si>
  <si>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</si>
  <si>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</si>
  <si>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</si>
  <si>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</si>
  <si>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</si>
  <si>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</si>
  <si>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</si>
  <si>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</si>
  <si>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</si>
  <si>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</si>
  <si>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</si>
  <si>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</si>
  <si>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</si>
  <si>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</si>
  <si>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</si>
  <si>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</si>
  <si>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</si>
  <si>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</si>
  <si>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</si>
  <si>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</si>
  <si>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</si>
  <si>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</si>
  <si>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</si>
  <si>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</si>
  <si>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</si>
  <si>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</si>
  <si>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</si>
  <si>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</si>
  <si>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</si>
  <si>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</si>
  <si>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</si>
  <si>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</si>
  <si>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</si>
  <si>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</si>
  <si>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</si>
  <si>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</si>
  <si>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</si>
  <si>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</si>
  <si>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</si>
  <si>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</si>
  <si>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</si>
  <si>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</si>
  <si>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</si>
  <si>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</si>
  <si>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</si>
  <si>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</si>
  <si>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</si>
  <si>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</si>
  <si>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</si>
  <si>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</si>
  <si>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</si>
  <si>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</si>
  <si>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</si>
  <si>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</si>
  <si>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</si>
  <si>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</si>
  <si>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</si>
  <si>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</si>
  <si>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</si>
  <si>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</si>
  <si>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</si>
  <si>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</si>
  <si>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</si>
  <si>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</si>
  <si>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</si>
  <si>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</si>
  <si>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</si>
  <si>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</si>
  <si>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</si>
  <si>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</si>
  <si>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</si>
  <si>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</si>
  <si>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</si>
  <si>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</si>
  <si>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</si>
  <si>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</si>
  <si>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</si>
  <si>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</si>
  <si>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</si>
  <si>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</si>
  <si>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</si>
  <si>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</si>
  <si>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</si>
  <si>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</si>
  <si>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</si>
  <si>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</si>
  <si>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</si>
  <si>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</si>
  <si>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</si>
  <si>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</si>
  <si>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</si>
  <si>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</si>
  <si>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</si>
  <si>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</si>
  <si>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</si>
  <si>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</si>
  <si>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</si>
  <si>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</si>
  <si>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</si>
  <si>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</si>
  <si>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</si>
  <si>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</si>
  <si>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</si>
  <si>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</si>
  <si>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</si>
  <si>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</si>
  <si>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</si>
  <si>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</si>
  <si>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</si>
  <si>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</si>
  <si>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</si>
  <si>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</si>
  <si>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</si>
  <si>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</si>
  <si>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</si>
  <si>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</si>
  <si>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</si>
  <si>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</si>
  <si>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</si>
  <si>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</si>
  <si>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</si>
  <si>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</si>
  <si>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</si>
  <si>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</si>
  <si>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</si>
  <si>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</si>
  <si>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</si>
  <si>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</si>
  <si>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</si>
  <si>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</si>
  <si>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</si>
  <si>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</si>
  <si>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</si>
  <si>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</si>
  <si>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</si>
  <si>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</si>
  <si>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</si>
  <si>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</si>
  <si>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</si>
  <si>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</si>
  <si>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</si>
  <si>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</si>
  <si>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</si>
  <si>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</si>
  <si>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</si>
  <si>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</si>
  <si>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</si>
  <si>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</si>
  <si>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</si>
  <si>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</si>
  <si>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</si>
  <si>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</si>
  <si>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</si>
  <si>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</si>
  <si>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</si>
  <si>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</si>
  <si>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</si>
  <si>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</si>
  <si>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</si>
  <si>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</si>
  <si>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</si>
  <si>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</si>
  <si>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</si>
  <si>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</si>
  <si>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</si>
  <si>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</si>
  <si>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</si>
  <si>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</si>
  <si>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</si>
  <si>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</si>
  <si>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</si>
  <si>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</si>
  <si>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</si>
  <si>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</si>
  <si>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</si>
  <si>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</si>
  <si>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</si>
  <si>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</si>
  <si>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</si>
  <si>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</si>
  <si>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</si>
  <si>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</si>
  <si>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</si>
  <si>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</si>
  <si>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</si>
  <si>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</si>
  <si>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</si>
  <si>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</si>
  <si>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</si>
  <si>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</si>
  <si>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</si>
  <si>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</si>
  <si>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</si>
  <si>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</si>
  <si>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</si>
  <si>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</si>
  <si>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</si>
  <si>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</si>
  <si>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</si>
  <si>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</si>
  <si>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</si>
  <si>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</si>
  <si>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</si>
  <si>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</si>
  <si>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</si>
  <si>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</si>
  <si>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</si>
  <si>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</si>
  <si>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</si>
  <si>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</si>
  <si>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</si>
  <si>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</si>
  <si>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</si>
  <si>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</si>
  <si>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</si>
  <si>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</si>
  <si>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</si>
  <si>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</si>
  <si>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</si>
  <si>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</si>
  <si>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</si>
  <si>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</si>
  <si>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</si>
  <si>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</si>
  <si>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</si>
  <si>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</si>
  <si>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</si>
  <si>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</si>
  <si>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</si>
  <si>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</si>
  <si>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</si>
  <si>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</si>
  <si>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</si>
  <si>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</si>
  <si>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</si>
  <si>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</si>
  <si>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</si>
  <si>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</si>
  <si>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</si>
  <si>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</si>
  <si>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</si>
  <si>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</si>
  <si>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</si>
  <si>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</si>
  <si>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</si>
  <si>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</si>
  <si>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</si>
  <si>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</si>
  <si>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</si>
  <si>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</si>
  <si>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</si>
  <si>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</si>
  <si>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</si>
  <si>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</si>
  <si>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</si>
  <si>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</si>
  <si>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</si>
  <si>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</si>
  <si>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</si>
  <si>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</si>
  <si>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</si>
  <si>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</si>
  <si>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</si>
  <si>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</si>
  <si>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</si>
  <si>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</si>
  <si>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</si>
  <si>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</si>
  <si>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</si>
  <si>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</si>
  <si>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</si>
  <si>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</si>
  <si>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</si>
  <si>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</si>
  <si>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</si>
  <si>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</si>
  <si>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</si>
  <si>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</si>
  <si>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</si>
  <si>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</si>
  <si>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</si>
  <si>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</si>
  <si>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</si>
  <si>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</si>
  <si>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</si>
  <si>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</si>
  <si>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</si>
  <si>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</si>
  <si>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</si>
  <si>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</si>
  <si>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</si>
  <si>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</si>
  <si>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</si>
  <si>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</si>
  <si>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</si>
  <si>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</si>
  <si>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</si>
  <si>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</si>
  <si>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</si>
  <si>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</si>
  <si>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</si>
  <si>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</si>
  <si>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</si>
  <si>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</si>
  <si>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</si>
  <si>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</si>
  <si>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</si>
  <si>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</si>
  <si>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</si>
  <si>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</si>
  <si>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</si>
  <si>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</si>
  <si>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</si>
  <si>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</si>
  <si>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</si>
  <si>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</si>
  <si>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</si>
  <si>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</si>
  <si>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</si>
  <si>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</si>
  <si>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</si>
  <si>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</si>
  <si>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</si>
  <si>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</si>
  <si>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</si>
  <si>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</si>
  <si>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</si>
  <si>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</si>
  <si>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</si>
  <si>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</si>
  <si>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</si>
  <si>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</si>
  <si>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</si>
  <si>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</si>
  <si>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</si>
  <si>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</si>
  <si>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</si>
  <si>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</si>
  <si>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</si>
  <si>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</si>
  <si>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</si>
  <si>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</si>
  <si>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</si>
  <si>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</si>
  <si>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</si>
  <si>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</si>
  <si>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</si>
  <si>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</si>
  <si>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</si>
  <si>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</si>
  <si>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</si>
  <si>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</si>
  <si>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</si>
  <si>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</si>
  <si>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</si>
  <si>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</si>
  <si>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</si>
  <si>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</si>
  <si>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</si>
  <si>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</si>
  <si>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</si>
  <si>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</si>
  <si>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</si>
  <si>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</si>
  <si>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</si>
  <si>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</si>
  <si>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</si>
  <si>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</si>
  <si>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</si>
  <si>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</si>
  <si>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</si>
  <si>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</si>
  <si>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</si>
  <si>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</si>
  <si>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</si>
  <si>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</si>
  <si>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</si>
  <si>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</si>
  <si>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</si>
  <si>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</si>
  <si>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</si>
  <si>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</si>
  <si>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</si>
  <si>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</si>
  <si>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</si>
  <si>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</si>
  <si>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</si>
  <si>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</si>
  <si>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</si>
  <si>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</si>
  <si>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</si>
  <si>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</si>
  <si>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</si>
  <si>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</si>
  <si>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</si>
  <si>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</si>
  <si>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</si>
  <si>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</si>
  <si>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</si>
  <si>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</si>
  <si>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</si>
  <si>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</si>
  <si>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</si>
  <si>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</si>
  <si>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</si>
  <si>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</si>
  <si>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</si>
  <si>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</si>
  <si>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</si>
  <si>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</si>
  <si>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</si>
  <si>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</si>
  <si>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</si>
  <si>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</si>
  <si>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</si>
  <si>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</si>
  <si>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</si>
  <si>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</si>
  <si>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</si>
  <si>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</si>
  <si>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</si>
  <si>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</si>
  <si>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</si>
  <si>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</si>
  <si>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</si>
  <si>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</si>
  <si>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</si>
  <si>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</si>
  <si>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</si>
  <si>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</si>
  <si>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</si>
  <si>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</si>
  <si>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</si>
  <si>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</si>
  <si>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</si>
  <si>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</si>
  <si>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</si>
  <si>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</si>
  <si>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</si>
  <si>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</si>
  <si>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</si>
  <si>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</si>
  <si>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</si>
  <si>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</si>
  <si>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</si>
  <si>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</si>
  <si>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</si>
  <si>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</si>
  <si>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</si>
  <si>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</si>
  <si>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</si>
  <si>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</si>
  <si>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</si>
  <si>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</si>
  <si>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</si>
  <si>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</si>
  <si>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</si>
  <si>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</si>
  <si>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</si>
  <si>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</si>
  <si>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</si>
  <si>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</si>
  <si>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</si>
  <si>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</si>
  <si>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</si>
  <si>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</si>
  <si>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</si>
  <si>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</si>
  <si>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</si>
  <si>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</si>
  <si>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</si>
  <si>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</si>
  <si>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</si>
  <si>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</si>
  <si>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</si>
  <si>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</si>
  <si>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</si>
  <si>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</si>
  <si>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</si>
  <si>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</si>
  <si>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</si>
  <si>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</si>
  <si>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</si>
  <si>
    <t>VT was not aligning with historical generation expectations, adjusted exports down to better align</t>
  </si>
  <si>
    <t>WV is expected to see the majority of their capacity retired due to 111 coal power plant standards. We assume that the coal retirements in-state lead to a reduction in state exports</t>
  </si>
  <si>
    <t>West Virginia: adjusted to reduce exports when coal power plants retire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</si>
</sst>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0" fillId="0" borderId="10" applyNumberFormat="0" applyProtection="0">
      <alignment wrapText="1"/>
    </xf>
    <xf numFmtId="0" fontId="51" fillId="0" borderId="0"/>
  </cellStyleXfs>
  <cellXfs count="212">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49" fontId="0" fillId="0" borderId="0" xfId="0" applyNumberFormat="1" applyAlignment="1">
      <alignment horizontal="left"/>
    </xf>
    <xf numFmtId="2" fontId="0" fillId="3" borderId="0" xfId="10" applyNumberFormat="1" applyFont="1" applyFill="1"/>
    <xf numFmtId="0" fontId="0" fillId="0" borderId="0" xfId="10" applyNumberFormat="1" applyFont="1"/>
    <xf numFmtId="167" fontId="49" fillId="0"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6.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7"/>
  <sheetViews>
    <sheetView topLeftCell="A37" workbookViewId="0">
      <selection activeCell="A44" sqref="A44"/>
    </sheetView>
  </sheetViews>
  <sheetFormatPr defaultRowHeight="15"/>
  <cols>
    <col min="2" max="2" width="70.140625" customWidth="1"/>
    <col min="3" max="3" width="10.7109375" bestFit="1" customWidth="1"/>
    <col min="13" max="14" width="8.7109375" style="163"/>
  </cols>
  <sheetData>
    <row r="1" spans="1:13">
      <c r="A1" s="1" t="s">
        <v>0</v>
      </c>
      <c r="B1" s="85" t="s">
        <v>493</v>
      </c>
      <c r="C1" s="86">
        <v>45477</v>
      </c>
      <c r="D1" s="87"/>
      <c r="E1" s="87"/>
      <c r="F1" s="87"/>
      <c r="G1" s="87"/>
      <c r="H1" s="87"/>
      <c r="I1" s="87"/>
      <c r="J1" s="87"/>
      <c r="K1" s="85" t="s">
        <v>533</v>
      </c>
      <c r="L1" s="85" t="s">
        <v>535</v>
      </c>
      <c r="M1" s="163" t="s">
        <v>1053</v>
      </c>
    </row>
    <row r="2" spans="1:13">
      <c r="A2" s="1" t="s">
        <v>1</v>
      </c>
      <c r="B2" s="87" t="str">
        <f>LOOKUP(B1,K1:L50,L1:L50)</f>
        <v>SD</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3"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s="44" t="s">
        <v>1083</v>
      </c>
      <c r="K43" s="85" t="s">
        <v>491</v>
      </c>
      <c r="L43" s="85" t="s">
        <v>577</v>
      </c>
      <c r="M43" s="163" t="s">
        <v>1053</v>
      </c>
    </row>
    <row r="44" spans="1:13">
      <c r="K44" s="85" t="s">
        <v>490</v>
      </c>
      <c r="L44" s="85" t="s">
        <v>578</v>
      </c>
      <c r="M44" s="163" t="s">
        <v>1053</v>
      </c>
    </row>
    <row r="45" spans="1:13">
      <c r="A45" t="s">
        <v>119</v>
      </c>
      <c r="K45" s="85" t="s">
        <v>489</v>
      </c>
      <c r="L45" s="85" t="s">
        <v>579</v>
      </c>
      <c r="M45" s="163" t="s">
        <v>1053</v>
      </c>
    </row>
    <row r="46" spans="1:13">
      <c r="A46" t="s">
        <v>120</v>
      </c>
      <c r="K46" s="85" t="s">
        <v>488</v>
      </c>
      <c r="L46" s="85" t="s">
        <v>580</v>
      </c>
      <c r="M46" s="163" t="s">
        <v>1053</v>
      </c>
    </row>
    <row r="47" spans="1:13">
      <c r="A47" t="s">
        <v>121</v>
      </c>
      <c r="K47" s="85" t="s">
        <v>487</v>
      </c>
      <c r="L47" s="85" t="s">
        <v>581</v>
      </c>
      <c r="M47" s="163" t="s">
        <v>1053</v>
      </c>
    </row>
    <row r="48" spans="1:13">
      <c r="A48" t="s">
        <v>122</v>
      </c>
      <c r="K48" s="85" t="s">
        <v>486</v>
      </c>
      <c r="L48" s="85" t="s">
        <v>582</v>
      </c>
      <c r="M48" s="163" t="s">
        <v>1053</v>
      </c>
    </row>
    <row r="49" spans="1:13">
      <c r="A49" t="s">
        <v>123</v>
      </c>
      <c r="K49" s="85" t="s">
        <v>485</v>
      </c>
      <c r="L49" s="85" t="s">
        <v>583</v>
      </c>
      <c r="M49" s="163" t="s">
        <v>1053</v>
      </c>
    </row>
    <row r="50" spans="1:13">
      <c r="K50" s="85" t="s">
        <v>484</v>
      </c>
      <c r="L50" s="85" t="s">
        <v>584</v>
      </c>
      <c r="M50" s="163" t="s">
        <v>1053</v>
      </c>
    </row>
    <row r="51" spans="1:13">
      <c r="A51" t="s">
        <v>124</v>
      </c>
    </row>
    <row r="52" spans="1:13">
      <c r="A52" t="s">
        <v>125</v>
      </c>
    </row>
    <row r="54" spans="1:13">
      <c r="A54" t="s">
        <v>116</v>
      </c>
    </row>
    <row r="55" spans="1:13">
      <c r="A55" t="s">
        <v>117</v>
      </c>
    </row>
    <row r="56" spans="1:13">
      <c r="A56" t="s">
        <v>118</v>
      </c>
    </row>
    <row r="58" spans="1:13">
      <c r="A58" t="s">
        <v>134</v>
      </c>
    </row>
    <row r="59" spans="1:13">
      <c r="A59" t="s">
        <v>127</v>
      </c>
    </row>
    <row r="60" spans="1:13">
      <c r="A60" t="s">
        <v>126</v>
      </c>
    </row>
    <row r="62" spans="1:13">
      <c r="A62" s="1" t="s">
        <v>269</v>
      </c>
    </row>
    <row r="63" spans="1:13">
      <c r="A63" t="s">
        <v>270</v>
      </c>
    </row>
    <row r="64" spans="1:13">
      <c r="A64" t="s">
        <v>274</v>
      </c>
    </row>
    <row r="65" spans="1:2">
      <c r="A65" t="s">
        <v>271</v>
      </c>
    </row>
    <row r="67" spans="1:2">
      <c r="A67" s="1" t="s">
        <v>276</v>
      </c>
    </row>
    <row r="68" spans="1:2">
      <c r="A68" s="10">
        <v>2.931E-7</v>
      </c>
      <c r="B68" t="s">
        <v>275</v>
      </c>
    </row>
    <row r="69" spans="1:2">
      <c r="A69" s="11">
        <v>0.88711067149387013</v>
      </c>
      <c r="B69" t="s">
        <v>342</v>
      </c>
    </row>
    <row r="70" spans="1:2">
      <c r="A70" s="11">
        <v>0.84730412960844359</v>
      </c>
      <c r="B70" t="s">
        <v>341</v>
      </c>
    </row>
    <row r="71" spans="1:2">
      <c r="A71">
        <v>0.75350342301658668</v>
      </c>
      <c r="B71" t="s">
        <v>1066</v>
      </c>
    </row>
    <row r="72" spans="1:2">
      <c r="A72" s="90" t="s">
        <v>596</v>
      </c>
    </row>
    <row r="73" spans="1:2">
      <c r="A73" s="87" t="s">
        <v>597</v>
      </c>
    </row>
    <row r="74" spans="1:2">
      <c r="A74" s="87" t="s">
        <v>598</v>
      </c>
    </row>
    <row r="75" spans="1:2">
      <c r="A75" s="87"/>
    </row>
    <row r="76" spans="1:2">
      <c r="A76" s="87" t="s">
        <v>599</v>
      </c>
    </row>
    <row r="77" spans="1:2">
      <c r="A77" s="87" t="s">
        <v>600</v>
      </c>
    </row>
    <row r="78" spans="1:2">
      <c r="A78" s="87"/>
    </row>
    <row r="79" spans="1:2">
      <c r="A79" s="90" t="s">
        <v>601</v>
      </c>
    </row>
    <row r="80" spans="1:2">
      <c r="A80" s="87" t="s">
        <v>602</v>
      </c>
    </row>
    <row r="81" spans="1:1">
      <c r="A81" s="85" t="s">
        <v>603</v>
      </c>
    </row>
    <row r="82" spans="1:1">
      <c r="A82" s="87"/>
    </row>
    <row r="83" spans="1:1">
      <c r="A83" s="90" t="s">
        <v>604</v>
      </c>
    </row>
    <row r="84" spans="1:1">
      <c r="A84" s="87"/>
    </row>
    <row r="85" spans="1:1">
      <c r="A85" s="87" t="s">
        <v>605</v>
      </c>
    </row>
    <row r="86" spans="1:1">
      <c r="A86" s="87" t="s">
        <v>606</v>
      </c>
    </row>
    <row r="87" spans="1:1">
      <c r="A87"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5"/>
  <cols>
    <col min="1" max="1" width="51.425781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B3*About!$A$71</f>
        <v>58.019763572277178</v>
      </c>
      <c r="G3" s="161">
        <f>C3*About!$A$71</f>
        <v>28.218703191971173</v>
      </c>
      <c r="H3" s="161">
        <f>D3*About!$A$71</f>
        <v>21.572803000964875</v>
      </c>
    </row>
    <row r="4" spans="1:8">
      <c r="A4" t="s">
        <v>1069</v>
      </c>
      <c r="B4">
        <v>60.17</v>
      </c>
      <c r="C4">
        <v>40.98</v>
      </c>
      <c r="D4">
        <v>43.33</v>
      </c>
      <c r="F4" s="161">
        <f>B4*About!$A$71</f>
        <v>45.338300962908022</v>
      </c>
      <c r="G4" s="161">
        <f>C4*About!$A$71</f>
        <v>30.878570275219719</v>
      </c>
      <c r="H4" s="161">
        <f>D4*About!$A$71</f>
        <v>32.6493033193087</v>
      </c>
    </row>
    <row r="5" spans="1:8">
      <c r="A5" t="s">
        <v>1070</v>
      </c>
      <c r="B5">
        <v>41.36</v>
      </c>
      <c r="C5">
        <v>54.34</v>
      </c>
      <c r="D5">
        <v>56.01</v>
      </c>
      <c r="F5" s="161">
        <f>B5*About!$A$71</f>
        <v>31.164901575966024</v>
      </c>
      <c r="G5" s="161">
        <f>C5*About!$A$71</f>
        <v>40.945376006721325</v>
      </c>
      <c r="H5" s="161">
        <f>D5*About!$A$71</f>
        <v>42.203726723159022</v>
      </c>
    </row>
    <row r="6" spans="1:8">
      <c r="A6" t="s">
        <v>1071</v>
      </c>
      <c r="B6">
        <v>37.96</v>
      </c>
      <c r="C6">
        <v>43.94</v>
      </c>
      <c r="D6">
        <v>46.67</v>
      </c>
      <c r="F6" s="161">
        <f>B6*About!$A$71</f>
        <v>28.60298993770963</v>
      </c>
      <c r="G6" s="161">
        <f>C6*About!$A$71</f>
        <v>33.108940407348818</v>
      </c>
      <c r="H6" s="161">
        <f>D6*About!$A$71</f>
        <v>35.166004752184101</v>
      </c>
    </row>
    <row r="7" spans="1:8">
      <c r="A7" t="s">
        <v>1072</v>
      </c>
      <c r="B7">
        <v>39.340000000000003</v>
      </c>
      <c r="C7">
        <v>38.81</v>
      </c>
      <c r="D7">
        <v>43.37</v>
      </c>
      <c r="F7" s="161">
        <f>B7*About!$A$71</f>
        <v>29.642824661472524</v>
      </c>
      <c r="G7" s="161">
        <f>C7*About!$A$71</f>
        <v>29.243467847273731</v>
      </c>
      <c r="H7" s="161">
        <f>D7*About!$A$71</f>
        <v>32.679443456229365</v>
      </c>
    </row>
    <row r="8" spans="1:8">
      <c r="A8" t="s">
        <v>1080</v>
      </c>
      <c r="B8">
        <v>34.42</v>
      </c>
      <c r="C8">
        <v>35.840000000000003</v>
      </c>
      <c r="D8">
        <v>41.59</v>
      </c>
      <c r="F8" s="161">
        <f>B8*About!$A$71</f>
        <v>25.935587820230914</v>
      </c>
      <c r="G8" s="161">
        <f>C8*About!$A$71</f>
        <v>27.005562680914469</v>
      </c>
      <c r="H8" s="161">
        <f>D8*About!$A$71</f>
        <v>31.338207363259844</v>
      </c>
    </row>
    <row r="9" spans="1:8">
      <c r="A9" t="s">
        <v>1073</v>
      </c>
      <c r="B9">
        <v>34.74</v>
      </c>
      <c r="C9">
        <v>38.729999999999997</v>
      </c>
      <c r="D9">
        <v>43.19</v>
      </c>
      <c r="F9" s="161">
        <f>B9*About!$A$71</f>
        <v>26.176708915596222</v>
      </c>
      <c r="G9" s="161">
        <f>C9*About!$A$71</f>
        <v>29.183187573432399</v>
      </c>
      <c r="H9" s="161">
        <f>D9*About!$A$71</f>
        <v>32.543812840086375</v>
      </c>
    </row>
    <row r="10" spans="1:8">
      <c r="A10" t="s">
        <v>1074</v>
      </c>
      <c r="B10">
        <v>32.26</v>
      </c>
      <c r="C10">
        <v>31.85</v>
      </c>
      <c r="D10">
        <v>34.78</v>
      </c>
      <c r="F10" s="161">
        <f>B10*About!$A$71</f>
        <v>24.308020426515085</v>
      </c>
      <c r="G10" s="161">
        <f>C10*About!$A$71</f>
        <v>23.999084023078286</v>
      </c>
      <c r="H10" s="161">
        <f>D10*About!$A$71</f>
        <v>26.206849052516887</v>
      </c>
    </row>
    <row r="11" spans="1:8">
      <c r="A11" t="s">
        <v>1075</v>
      </c>
      <c r="B11">
        <v>33.049999999999997</v>
      </c>
      <c r="C11">
        <v>34.369999999999997</v>
      </c>
      <c r="D11">
        <v>36.36</v>
      </c>
      <c r="F11" s="161">
        <f>B11*About!$A$71</f>
        <v>24.903288130698186</v>
      </c>
      <c r="G11" s="161">
        <f>C11*About!$A$71</f>
        <v>25.897912649080084</v>
      </c>
      <c r="H11" s="161">
        <f>D11*About!$A$71</f>
        <v>27.397384460883092</v>
      </c>
    </row>
    <row r="12" spans="1:8">
      <c r="A12" t="s">
        <v>1076</v>
      </c>
      <c r="B12">
        <v>81.61</v>
      </c>
      <c r="C12">
        <v>73.48</v>
      </c>
      <c r="D12">
        <v>57.97</v>
      </c>
      <c r="F12" s="161">
        <f>B12*About!$A$71</f>
        <v>61.493414352383638</v>
      </c>
      <c r="G12" s="161">
        <f>C12*About!$A$71</f>
        <v>55.367431523258794</v>
      </c>
      <c r="H12" s="161">
        <f>D12*About!$A$71</f>
        <v>43.680593432271529</v>
      </c>
    </row>
    <row r="13" spans="1:8">
      <c r="A13" t="s">
        <v>1077</v>
      </c>
      <c r="B13">
        <v>59.46</v>
      </c>
      <c r="C13">
        <v>38.659999999999997</v>
      </c>
      <c r="D13">
        <v>39.130000000000003</v>
      </c>
      <c r="F13" s="161">
        <f>B13*About!$A$71</f>
        <v>44.803313532566243</v>
      </c>
      <c r="G13" s="161">
        <f>C13*About!$A$71</f>
        <v>29.130442333821239</v>
      </c>
      <c r="H13" s="161">
        <f>D13*About!$A$71</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7"/>
      <c r="C112" s="197"/>
      <c r="D112" s="197"/>
      <c r="E112" s="197"/>
      <c r="F112" s="197"/>
      <c r="G112" s="197"/>
      <c r="H112" s="197"/>
      <c r="I112" s="197"/>
      <c r="J112" s="197"/>
      <c r="K112" s="197"/>
      <c r="L112" s="197"/>
      <c r="M112" s="197"/>
      <c r="N112" s="197"/>
      <c r="O112" s="197"/>
      <c r="P112" s="197"/>
      <c r="Q112" s="197"/>
      <c r="R112" s="197"/>
      <c r="S112" s="197"/>
      <c r="T112" s="197"/>
      <c r="U112" s="197"/>
      <c r="V112" s="197"/>
      <c r="W112" s="197"/>
      <c r="X112" s="197"/>
      <c r="Y112" s="197"/>
      <c r="Z112" s="197"/>
      <c r="AA112" s="197"/>
      <c r="AB112" s="197"/>
      <c r="AC112" s="197"/>
      <c r="AD112" s="197"/>
      <c r="AE112" s="197"/>
      <c r="AF112" s="197"/>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8"/>
      <c r="C500" s="197"/>
      <c r="D500" s="197"/>
      <c r="E500" s="197"/>
      <c r="F500" s="197"/>
      <c r="G500" s="197"/>
      <c r="H500" s="197"/>
      <c r="I500" s="197"/>
      <c r="J500" s="197"/>
      <c r="K500" s="197"/>
      <c r="L500" s="197"/>
      <c r="M500" s="197"/>
      <c r="N500" s="197"/>
      <c r="O500" s="197"/>
      <c r="P500" s="197"/>
      <c r="Q500" s="197"/>
      <c r="R500" s="197"/>
      <c r="S500" s="197"/>
      <c r="T500" s="197"/>
      <c r="U500" s="197"/>
      <c r="V500" s="197"/>
      <c r="W500" s="197"/>
      <c r="X500" s="197"/>
      <c r="Y500" s="197"/>
      <c r="Z500" s="197"/>
      <c r="AA500" s="197"/>
      <c r="AB500" s="197"/>
      <c r="AC500" s="197"/>
      <c r="AD500" s="197"/>
      <c r="AE500" s="197"/>
      <c r="AF500" s="197"/>
      <c r="AG500" s="197"/>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307</v>
      </c>
    </row>
    <row r="41" spans="1:34">
      <c r="B41" s="7" t="s">
        <v>280</v>
      </c>
    </row>
    <row r="42" spans="1:34">
      <c r="B42" s="7" t="s">
        <v>31</v>
      </c>
    </row>
    <row r="43" spans="1:34">
      <c r="B43" s="7" t="s">
        <v>30</v>
      </c>
    </row>
    <row r="44" spans="1:34">
      <c r="B44" s="7" t="s">
        <v>308</v>
      </c>
    </row>
    <row r="45" spans="1:34">
      <c r="B45" s="7" t="s">
        <v>309</v>
      </c>
    </row>
    <row r="46" spans="1:34">
      <c r="B46" s="7" t="s">
        <v>310</v>
      </c>
    </row>
    <row r="112" spans="2:34"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c r="AH112" s="199"/>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00" spans="2:34" ht="15" customHeight="1">
      <c r="B500" s="200"/>
      <c r="C500" s="199"/>
      <c r="D500" s="199"/>
      <c r="E500" s="199"/>
      <c r="F500" s="199"/>
      <c r="G500" s="199"/>
      <c r="H500" s="199"/>
      <c r="I500" s="199"/>
      <c r="J500" s="199"/>
      <c r="K500" s="199"/>
      <c r="L500" s="199"/>
      <c r="M500" s="199"/>
      <c r="N500" s="199"/>
      <c r="O500" s="199"/>
      <c r="P500" s="199"/>
      <c r="Q500" s="199"/>
      <c r="R500" s="199"/>
      <c r="S500" s="199"/>
      <c r="T500" s="199"/>
      <c r="U500" s="199"/>
      <c r="V500" s="199"/>
      <c r="W500" s="199"/>
      <c r="X500" s="199"/>
      <c r="Y500" s="199"/>
      <c r="Z500" s="199"/>
      <c r="AA500" s="199"/>
      <c r="AB500" s="199"/>
      <c r="AC500" s="199"/>
      <c r="AD500" s="199"/>
      <c r="AE500" s="199"/>
      <c r="AF500" s="199"/>
      <c r="AG500"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329</v>
      </c>
    </row>
    <row r="2" spans="1:47" ht="21">
      <c r="A2" s="34" t="s">
        <v>37</v>
      </c>
    </row>
    <row r="3" spans="1:47" ht="21">
      <c r="A3" s="34" t="s">
        <v>330</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1" t="s">
        <v>408</v>
      </c>
      <c r="C146" s="202"/>
      <c r="D146" s="202"/>
      <c r="E146" s="202"/>
      <c r="F146" s="202"/>
      <c r="G146" s="202"/>
      <c r="H146" s="202"/>
      <c r="I146" s="202"/>
      <c r="J146" s="202"/>
      <c r="K146" s="202"/>
      <c r="L146" s="202"/>
      <c r="M146" s="202"/>
      <c r="N146" s="202"/>
      <c r="O146" s="202"/>
      <c r="P146" s="202"/>
      <c r="Q146" s="202"/>
      <c r="R146" s="202"/>
      <c r="S146" s="202"/>
      <c r="T146" s="202"/>
      <c r="U146" s="202"/>
      <c r="V146" s="202"/>
      <c r="W146" s="202"/>
      <c r="X146" s="202"/>
      <c r="Y146" s="202"/>
      <c r="Z146" s="202"/>
      <c r="AA146" s="202"/>
      <c r="AB146" s="202"/>
      <c r="AC146" s="202"/>
      <c r="AD146" s="202"/>
      <c r="AE146" s="202"/>
      <c r="AF146" s="202"/>
      <c r="AG146" s="202"/>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3" t="s">
        <v>182</v>
      </c>
      <c r="C112" s="204">
        <v>12.999203</v>
      </c>
      <c r="D112" s="204">
        <v>13.756338</v>
      </c>
      <c r="E112" s="204">
        <v>14.272468</v>
      </c>
      <c r="F112" s="204">
        <v>13.87274</v>
      </c>
      <c r="G112" s="204">
        <v>13.379066999999999</v>
      </c>
      <c r="H112" s="204">
        <v>13.404615</v>
      </c>
      <c r="I112" s="204">
        <v>13.498896999999999</v>
      </c>
      <c r="J112" s="204">
        <v>13.628196000000001</v>
      </c>
      <c r="K112" s="204">
        <v>13.736962</v>
      </c>
      <c r="L112" s="204">
        <v>13.932218000000001</v>
      </c>
      <c r="M112" s="204">
        <v>14.950908999999999</v>
      </c>
      <c r="N112" s="204">
        <v>15.044097000000001</v>
      </c>
      <c r="O112" s="204">
        <v>15.321702</v>
      </c>
      <c r="P112" s="204">
        <v>15.516894000000001</v>
      </c>
      <c r="Q112" s="204">
        <v>15.691060999999999</v>
      </c>
      <c r="R112" s="204">
        <v>15.773815000000001</v>
      </c>
      <c r="S112" s="204">
        <v>15.950137</v>
      </c>
      <c r="T112" s="204">
        <v>16.117809000000001</v>
      </c>
      <c r="U112" s="204">
        <v>16.291615</v>
      </c>
      <c r="V112" s="204">
        <v>16.466549000000001</v>
      </c>
      <c r="W112" s="204">
        <v>16.700437999999998</v>
      </c>
      <c r="X112" s="204">
        <v>16.943705000000001</v>
      </c>
      <c r="Y112" s="204">
        <v>17.277073000000001</v>
      </c>
      <c r="Z112" s="204">
        <v>17.574244</v>
      </c>
      <c r="AA112" s="204">
        <v>17.982026999999999</v>
      </c>
      <c r="AB112" s="204">
        <v>18.336407000000001</v>
      </c>
      <c r="AC112" s="204">
        <v>18.741672999999999</v>
      </c>
      <c r="AD112" s="204">
        <v>19.208071</v>
      </c>
      <c r="AE112" s="204">
        <v>19.600466000000001</v>
      </c>
      <c r="AF112" s="204">
        <v>20.057380999999999</v>
      </c>
      <c r="AG112" s="204">
        <v>20.632099</v>
      </c>
      <c r="AH112" s="205">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6" t="s">
        <v>305</v>
      </c>
      <c r="C146" s="207"/>
      <c r="D146" s="207"/>
      <c r="E146" s="207"/>
      <c r="F146" s="207"/>
      <c r="G146" s="207"/>
      <c r="H146" s="207"/>
      <c r="I146" s="207"/>
      <c r="J146" s="207"/>
      <c r="K146" s="207"/>
      <c r="L146" s="207"/>
      <c r="M146" s="207"/>
      <c r="N146" s="207"/>
      <c r="O146" s="207"/>
      <c r="P146" s="207"/>
      <c r="Q146" s="207"/>
      <c r="R146" s="207"/>
      <c r="S146" s="207"/>
      <c r="T146" s="207"/>
      <c r="U146" s="207"/>
      <c r="V146" s="207"/>
      <c r="W146" s="207"/>
      <c r="X146" s="207"/>
      <c r="Y146" s="207"/>
      <c r="Z146" s="207"/>
      <c r="AA146" s="207"/>
      <c r="AB146" s="207"/>
      <c r="AC146" s="207"/>
      <c r="AD146" s="207"/>
      <c r="AE146" s="207"/>
      <c r="AF146" s="207"/>
      <c r="AG146" s="207"/>
      <c r="AH146" s="30"/>
    </row>
    <row r="147" spans="2:34">
      <c r="B147" s="7" t="s">
        <v>284</v>
      </c>
    </row>
    <row r="148" spans="2:34">
      <c r="B148" s="7" t="s">
        <v>285</v>
      </c>
    </row>
    <row r="149" spans="2:34">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7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8" t="s">
        <v>608</v>
      </c>
      <c r="B3" s="209"/>
      <c r="C3" s="209"/>
      <c r="D3" s="209"/>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844</v>
      </c>
    </row>
    <row r="2" spans="1:63">
      <c r="A2" s="91" t="s">
        <v>845</v>
      </c>
    </row>
    <row r="3" spans="1:63">
      <c r="A3" s="119" t="s">
        <v>846</v>
      </c>
      <c r="B3" s="119"/>
      <c r="C3" s="119"/>
    </row>
    <row r="5" spans="1:63">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847</v>
      </c>
      <c r="B6" s="91" t="str">
        <f>About!B2</f>
        <v>SD</v>
      </c>
      <c r="C6" s="91">
        <f t="shared" ref="C6:AE6" si="1">SUMIFS(C$20:C$119,$B$20:$B$119,$B$6,$A$20:$A$119,$A$6)</f>
        <v>668183</v>
      </c>
      <c r="D6" s="91">
        <f t="shared" si="1"/>
        <v>914883</v>
      </c>
      <c r="E6" s="91">
        <f t="shared" si="1"/>
        <v>1061140</v>
      </c>
      <c r="F6" s="91">
        <f t="shared" si="1"/>
        <v>2523730</v>
      </c>
      <c r="G6" s="91">
        <f t="shared" si="1"/>
        <v>54761</v>
      </c>
      <c r="H6" s="91">
        <f t="shared" si="1"/>
        <v>0</v>
      </c>
      <c r="I6" s="91">
        <f t="shared" si="1"/>
        <v>0</v>
      </c>
      <c r="J6" s="91">
        <f t="shared" si="1"/>
        <v>0</v>
      </c>
      <c r="K6" s="91">
        <f t="shared" si="1"/>
        <v>0</v>
      </c>
      <c r="L6" s="91">
        <f t="shared" si="1"/>
        <v>0</v>
      </c>
      <c r="M6" s="91">
        <f t="shared" si="1"/>
        <v>0</v>
      </c>
      <c r="N6" s="91">
        <f t="shared" si="1"/>
        <v>2146716</v>
      </c>
      <c r="O6" s="91">
        <f t="shared" si="1"/>
        <v>2225029</v>
      </c>
      <c r="P6" s="91">
        <f t="shared" si="1"/>
        <v>2165724</v>
      </c>
      <c r="Q6" s="91">
        <f t="shared" si="1"/>
        <v>2834629</v>
      </c>
      <c r="R6" s="91">
        <f t="shared" si="1"/>
        <v>4414128</v>
      </c>
      <c r="S6" s="91">
        <f t="shared" si="1"/>
        <v>4057115</v>
      </c>
      <c r="T6" s="91">
        <f t="shared" si="1"/>
        <v>5306832</v>
      </c>
      <c r="U6" s="91">
        <f t="shared" si="1"/>
        <v>4734456</v>
      </c>
      <c r="V6" s="91">
        <f t="shared" si="1"/>
        <v>3613878</v>
      </c>
      <c r="W6" s="91">
        <f t="shared" si="1"/>
        <v>2108185</v>
      </c>
      <c r="X6" s="91">
        <f t="shared" si="1"/>
        <v>477005</v>
      </c>
      <c r="Y6" s="91">
        <f t="shared" si="1"/>
        <v>1097501</v>
      </c>
      <c r="Z6" s="91">
        <f t="shared" si="1"/>
        <v>2941389</v>
      </c>
      <c r="AA6" s="91">
        <f t="shared" si="1"/>
        <v>2162766</v>
      </c>
      <c r="AB6" s="91">
        <f t="shared" si="1"/>
        <v>3257744</v>
      </c>
      <c r="AC6" s="91">
        <f t="shared" si="1"/>
        <v>1365888</v>
      </c>
      <c r="AD6" s="91">
        <f t="shared" si="1"/>
        <v>2129763</v>
      </c>
      <c r="AE6" s="91">
        <f t="shared" si="1"/>
        <v>974354</v>
      </c>
      <c r="AF6" s="119">
        <f t="shared" ref="AF6:BK7" si="2">AE6</f>
        <v>974354</v>
      </c>
      <c r="AG6" s="119">
        <f t="shared" si="2"/>
        <v>974354</v>
      </c>
      <c r="AH6" s="119">
        <f t="shared" si="2"/>
        <v>974354</v>
      </c>
      <c r="AI6" s="119">
        <f t="shared" si="2"/>
        <v>974354</v>
      </c>
      <c r="AJ6" s="119">
        <f t="shared" si="2"/>
        <v>974354</v>
      </c>
      <c r="AK6" s="119">
        <f t="shared" si="2"/>
        <v>974354</v>
      </c>
      <c r="AL6" s="119">
        <f t="shared" si="2"/>
        <v>974354</v>
      </c>
      <c r="AM6" s="119">
        <f t="shared" si="2"/>
        <v>974354</v>
      </c>
      <c r="AN6" s="119">
        <f t="shared" si="2"/>
        <v>974354</v>
      </c>
      <c r="AO6" s="119">
        <f t="shared" si="2"/>
        <v>974354</v>
      </c>
      <c r="AP6" s="119">
        <f t="shared" si="2"/>
        <v>974354</v>
      </c>
      <c r="AQ6" s="119">
        <f t="shared" si="2"/>
        <v>974354</v>
      </c>
      <c r="AR6" s="119">
        <f t="shared" si="2"/>
        <v>974354</v>
      </c>
      <c r="AS6" s="119">
        <f t="shared" si="2"/>
        <v>974354</v>
      </c>
      <c r="AT6" s="119">
        <f t="shared" si="2"/>
        <v>974354</v>
      </c>
      <c r="AU6" s="119">
        <f t="shared" si="2"/>
        <v>974354</v>
      </c>
      <c r="AV6" s="119">
        <f t="shared" si="2"/>
        <v>974354</v>
      </c>
      <c r="AW6" s="119">
        <f t="shared" si="2"/>
        <v>974354</v>
      </c>
      <c r="AX6" s="119">
        <f t="shared" si="2"/>
        <v>974354</v>
      </c>
      <c r="AY6" s="119">
        <f t="shared" si="2"/>
        <v>974354</v>
      </c>
      <c r="AZ6" s="119">
        <f t="shared" si="2"/>
        <v>974354</v>
      </c>
      <c r="BA6" s="119">
        <f t="shared" si="2"/>
        <v>974354</v>
      </c>
      <c r="BB6" s="119">
        <f t="shared" si="2"/>
        <v>974354</v>
      </c>
      <c r="BC6" s="119">
        <f t="shared" si="2"/>
        <v>974354</v>
      </c>
      <c r="BD6" s="119">
        <f t="shared" si="2"/>
        <v>974354</v>
      </c>
      <c r="BE6" s="119">
        <f t="shared" si="2"/>
        <v>974354</v>
      </c>
      <c r="BF6" s="119">
        <f t="shared" si="2"/>
        <v>974354</v>
      </c>
      <c r="BG6" s="119">
        <f t="shared" si="2"/>
        <v>974354</v>
      </c>
      <c r="BH6" s="119">
        <f t="shared" si="2"/>
        <v>974354</v>
      </c>
      <c r="BI6" s="119">
        <f t="shared" si="2"/>
        <v>974354</v>
      </c>
      <c r="BJ6" s="119">
        <f t="shared" si="2"/>
        <v>974354</v>
      </c>
      <c r="BK6" s="119">
        <f t="shared" si="2"/>
        <v>974354</v>
      </c>
    </row>
    <row r="7" spans="1:63">
      <c r="A7" s="91" t="s">
        <v>848</v>
      </c>
      <c r="B7" s="91" t="str">
        <f>About!B2</f>
        <v>SD</v>
      </c>
      <c r="C7" s="91">
        <f t="shared" ref="C7:AE7" si="3">SUMIFS(C$20:C$119,$B$20:$B$119,$B$7,$A$20:$A$119,$A$7)</f>
        <v>0</v>
      </c>
      <c r="D7" s="91">
        <f t="shared" si="3"/>
        <v>0</v>
      </c>
      <c r="E7" s="91">
        <f t="shared" si="3"/>
        <v>0</v>
      </c>
      <c r="F7" s="91">
        <f t="shared" si="3"/>
        <v>0</v>
      </c>
      <c r="G7" s="91">
        <f t="shared" si="3"/>
        <v>0</v>
      </c>
      <c r="H7" s="91">
        <f t="shared" si="3"/>
        <v>467019</v>
      </c>
      <c r="I7" s="91">
        <f t="shared" si="3"/>
        <v>1376542</v>
      </c>
      <c r="J7" s="91">
        <f t="shared" si="3"/>
        <v>3816349</v>
      </c>
      <c r="K7" s="91">
        <f t="shared" si="3"/>
        <v>320034</v>
      </c>
      <c r="L7" s="91">
        <f t="shared" si="3"/>
        <v>1876577</v>
      </c>
      <c r="M7" s="91">
        <f t="shared" si="3"/>
        <v>424388</v>
      </c>
      <c r="N7" s="91">
        <f t="shared" si="3"/>
        <v>0</v>
      </c>
      <c r="O7" s="91">
        <f t="shared" si="3"/>
        <v>0</v>
      </c>
      <c r="P7" s="91">
        <f t="shared" si="3"/>
        <v>0</v>
      </c>
      <c r="Q7" s="91">
        <f t="shared" si="3"/>
        <v>0</v>
      </c>
      <c r="R7" s="91">
        <f t="shared" si="3"/>
        <v>0</v>
      </c>
      <c r="S7" s="91">
        <f t="shared" si="3"/>
        <v>0</v>
      </c>
      <c r="T7" s="91">
        <f t="shared" si="3"/>
        <v>0</v>
      </c>
      <c r="U7" s="91">
        <f t="shared" si="3"/>
        <v>0</v>
      </c>
      <c r="V7" s="91">
        <f t="shared" si="3"/>
        <v>0</v>
      </c>
      <c r="W7" s="91">
        <f t="shared" si="3"/>
        <v>0</v>
      </c>
      <c r="X7" s="91">
        <f t="shared" si="3"/>
        <v>0</v>
      </c>
      <c r="Y7" s="91">
        <f t="shared" si="3"/>
        <v>0</v>
      </c>
      <c r="Z7" s="91">
        <f t="shared" si="3"/>
        <v>0</v>
      </c>
      <c r="AA7" s="91">
        <f t="shared" si="3"/>
        <v>0</v>
      </c>
      <c r="AB7" s="91">
        <f t="shared" si="3"/>
        <v>0</v>
      </c>
      <c r="AC7" s="91">
        <f t="shared" si="3"/>
        <v>0</v>
      </c>
      <c r="AD7" s="91">
        <f t="shared" si="3"/>
        <v>0</v>
      </c>
      <c r="AE7" s="91">
        <f t="shared" si="3"/>
        <v>0</v>
      </c>
      <c r="AF7" s="119">
        <f>AVERAGE(U7:AE7)</f>
        <v>0</v>
      </c>
      <c r="AG7" s="119">
        <f t="shared" si="2"/>
        <v>0</v>
      </c>
      <c r="AH7" s="119">
        <f t="shared" si="2"/>
        <v>0</v>
      </c>
      <c r="AI7" s="119">
        <f t="shared" si="2"/>
        <v>0</v>
      </c>
      <c r="AJ7" s="119">
        <f t="shared" si="2"/>
        <v>0</v>
      </c>
      <c r="AK7" s="119">
        <f t="shared" si="2"/>
        <v>0</v>
      </c>
      <c r="AL7" s="119">
        <f t="shared" si="2"/>
        <v>0</v>
      </c>
      <c r="AM7" s="119">
        <f t="shared" si="2"/>
        <v>0</v>
      </c>
      <c r="AN7" s="119">
        <f t="shared" si="2"/>
        <v>0</v>
      </c>
      <c r="AO7" s="119">
        <f t="shared" si="2"/>
        <v>0</v>
      </c>
      <c r="AP7" s="119">
        <f t="shared" si="2"/>
        <v>0</v>
      </c>
      <c r="AQ7" s="119">
        <f t="shared" si="2"/>
        <v>0</v>
      </c>
      <c r="AR7" s="119">
        <f t="shared" si="2"/>
        <v>0</v>
      </c>
      <c r="AS7" s="119">
        <f t="shared" si="2"/>
        <v>0</v>
      </c>
      <c r="AT7" s="119">
        <f t="shared" si="2"/>
        <v>0</v>
      </c>
      <c r="AU7" s="119">
        <f t="shared" si="2"/>
        <v>0</v>
      </c>
      <c r="AV7" s="119">
        <f t="shared" si="2"/>
        <v>0</v>
      </c>
      <c r="AW7" s="119">
        <f t="shared" si="2"/>
        <v>0</v>
      </c>
      <c r="AX7" s="119">
        <f t="shared" si="2"/>
        <v>0</v>
      </c>
      <c r="AY7" s="119">
        <f t="shared" si="2"/>
        <v>0</v>
      </c>
      <c r="AZ7" s="119">
        <f t="shared" si="2"/>
        <v>0</v>
      </c>
      <c r="BA7" s="119">
        <f t="shared" si="2"/>
        <v>0</v>
      </c>
      <c r="BB7" s="119">
        <f t="shared" si="2"/>
        <v>0</v>
      </c>
      <c r="BC7" s="119">
        <f t="shared" si="2"/>
        <v>0</v>
      </c>
      <c r="BD7" s="119">
        <f t="shared" si="2"/>
        <v>0</v>
      </c>
      <c r="BE7" s="119">
        <f t="shared" si="2"/>
        <v>0</v>
      </c>
      <c r="BF7" s="119">
        <f t="shared" si="2"/>
        <v>0</v>
      </c>
      <c r="BG7" s="119">
        <f t="shared" si="2"/>
        <v>0</v>
      </c>
      <c r="BH7" s="119">
        <f t="shared" si="2"/>
        <v>0</v>
      </c>
      <c r="BI7" s="119">
        <f t="shared" si="2"/>
        <v>0</v>
      </c>
      <c r="BJ7" s="119">
        <f t="shared" si="2"/>
        <v>0</v>
      </c>
      <c r="BK7" s="119">
        <f t="shared" si="2"/>
        <v>0</v>
      </c>
    </row>
    <row r="9" spans="1:63">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847</v>
      </c>
      <c r="B10" s="144" t="str">
        <f>About!B2</f>
        <v>SD</v>
      </c>
      <c r="C10" s="91">
        <f t="shared" ref="C10:AE10" si="5">SUMIFS(C$122:C$219,$B$122:$B$219,$B$6,$A$122:$A$219,$A$6)</f>
        <v>0</v>
      </c>
      <c r="D10" s="91">
        <f t="shared" si="5"/>
        <v>0</v>
      </c>
      <c r="E10" s="91">
        <f t="shared" si="5"/>
        <v>0</v>
      </c>
      <c r="F10" s="91">
        <f t="shared" si="5"/>
        <v>0</v>
      </c>
      <c r="G10" s="91">
        <f t="shared" si="5"/>
        <v>0</v>
      </c>
      <c r="H10" s="91">
        <f t="shared" si="5"/>
        <v>0</v>
      </c>
      <c r="I10" s="91">
        <f t="shared" si="5"/>
        <v>0</v>
      </c>
      <c r="J10" s="91">
        <f t="shared" si="5"/>
        <v>78462</v>
      </c>
      <c r="K10" s="91">
        <f t="shared" si="5"/>
        <v>22372</v>
      </c>
      <c r="L10" s="91">
        <f t="shared" si="5"/>
        <v>271124</v>
      </c>
      <c r="M10" s="91">
        <f t="shared" si="5"/>
        <v>12872</v>
      </c>
      <c r="N10" s="91">
        <f t="shared" si="5"/>
        <v>34</v>
      </c>
      <c r="O10" s="91">
        <f t="shared" si="5"/>
        <v>363</v>
      </c>
      <c r="P10" s="91">
        <f t="shared" si="5"/>
        <v>0</v>
      </c>
      <c r="Q10" s="91">
        <f t="shared" si="5"/>
        <v>0</v>
      </c>
      <c r="R10" s="91">
        <f t="shared" si="5"/>
        <v>0</v>
      </c>
      <c r="S10" s="91">
        <f t="shared" si="5"/>
        <v>0</v>
      </c>
      <c r="T10" s="91">
        <f t="shared" si="5"/>
        <v>0</v>
      </c>
      <c r="U10" s="91">
        <f t="shared" si="5"/>
        <v>0</v>
      </c>
      <c r="V10" s="91">
        <f t="shared" si="5"/>
        <v>264</v>
      </c>
      <c r="W10" s="91">
        <f t="shared" si="5"/>
        <v>0</v>
      </c>
      <c r="X10" s="91">
        <f t="shared" si="5"/>
        <v>6</v>
      </c>
      <c r="Y10" s="91">
        <f t="shared" si="5"/>
        <v>0</v>
      </c>
      <c r="Z10" s="91">
        <f t="shared" si="5"/>
        <v>0</v>
      </c>
      <c r="AA10" s="91">
        <f t="shared" si="5"/>
        <v>0</v>
      </c>
      <c r="AB10" s="91">
        <f t="shared" si="5"/>
        <v>0</v>
      </c>
      <c r="AC10" s="91">
        <f t="shared" si="5"/>
        <v>0</v>
      </c>
      <c r="AD10" s="91">
        <f t="shared" si="5"/>
        <v>0</v>
      </c>
      <c r="AE10" s="91">
        <f t="shared" si="5"/>
        <v>0</v>
      </c>
      <c r="AF10" s="119">
        <f t="shared" ref="AF10:BK11" si="6">AE10</f>
        <v>0</v>
      </c>
      <c r="AG10" s="119">
        <f t="shared" si="6"/>
        <v>0</v>
      </c>
      <c r="AH10" s="119">
        <f t="shared" si="6"/>
        <v>0</v>
      </c>
      <c r="AI10" s="119">
        <f t="shared" si="6"/>
        <v>0</v>
      </c>
      <c r="AJ10" s="119">
        <f t="shared" si="6"/>
        <v>0</v>
      </c>
      <c r="AK10" s="119">
        <f t="shared" si="6"/>
        <v>0</v>
      </c>
      <c r="AL10" s="119">
        <f t="shared" si="6"/>
        <v>0</v>
      </c>
      <c r="AM10" s="119">
        <f t="shared" si="6"/>
        <v>0</v>
      </c>
      <c r="AN10" s="119">
        <f t="shared" si="6"/>
        <v>0</v>
      </c>
      <c r="AO10" s="119">
        <f t="shared" si="6"/>
        <v>0</v>
      </c>
      <c r="AP10" s="119">
        <f t="shared" si="6"/>
        <v>0</v>
      </c>
      <c r="AQ10" s="119">
        <f t="shared" si="6"/>
        <v>0</v>
      </c>
      <c r="AR10" s="119">
        <f t="shared" si="6"/>
        <v>0</v>
      </c>
      <c r="AS10" s="119">
        <f t="shared" si="6"/>
        <v>0</v>
      </c>
      <c r="AT10" s="119">
        <f t="shared" si="6"/>
        <v>0</v>
      </c>
      <c r="AU10" s="119">
        <f t="shared" si="6"/>
        <v>0</v>
      </c>
      <c r="AV10" s="119">
        <f t="shared" si="6"/>
        <v>0</v>
      </c>
      <c r="AW10" s="119">
        <f t="shared" si="6"/>
        <v>0</v>
      </c>
      <c r="AX10" s="119">
        <f t="shared" si="6"/>
        <v>0</v>
      </c>
      <c r="AY10" s="119">
        <f t="shared" si="6"/>
        <v>0</v>
      </c>
      <c r="AZ10" s="119">
        <f t="shared" si="6"/>
        <v>0</v>
      </c>
      <c r="BA10" s="119">
        <f t="shared" si="6"/>
        <v>0</v>
      </c>
      <c r="BB10" s="119">
        <f t="shared" si="6"/>
        <v>0</v>
      </c>
      <c r="BC10" s="119">
        <f t="shared" si="6"/>
        <v>0</v>
      </c>
      <c r="BD10" s="119">
        <f t="shared" si="6"/>
        <v>0</v>
      </c>
      <c r="BE10" s="119">
        <f t="shared" si="6"/>
        <v>0</v>
      </c>
      <c r="BF10" s="119">
        <f t="shared" si="6"/>
        <v>0</v>
      </c>
      <c r="BG10" s="119">
        <f t="shared" si="6"/>
        <v>0</v>
      </c>
      <c r="BH10" s="119">
        <f t="shared" si="6"/>
        <v>0</v>
      </c>
      <c r="BI10" s="119">
        <f t="shared" si="6"/>
        <v>0</v>
      </c>
      <c r="BJ10" s="119">
        <f t="shared" si="6"/>
        <v>0</v>
      </c>
      <c r="BK10" s="119">
        <f t="shared" si="6"/>
        <v>0</v>
      </c>
    </row>
    <row r="11" spans="1:63">
      <c r="A11" s="91" t="s">
        <v>848</v>
      </c>
      <c r="B11" s="91" t="str">
        <f>About!B2</f>
        <v>SD</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325</v>
      </c>
      <c r="K11" s="91">
        <f t="shared" si="7"/>
        <v>52309</v>
      </c>
      <c r="L11" s="91">
        <f t="shared" si="7"/>
        <v>44132</v>
      </c>
      <c r="M11" s="91">
        <f t="shared" si="7"/>
        <v>0</v>
      </c>
      <c r="N11" s="91">
        <f t="shared" si="7"/>
        <v>0</v>
      </c>
      <c r="O11" s="91">
        <f t="shared" si="7"/>
        <v>0</v>
      </c>
      <c r="P11" s="91">
        <f t="shared" si="7"/>
        <v>0</v>
      </c>
      <c r="Q11" s="91">
        <f t="shared" si="7"/>
        <v>841</v>
      </c>
      <c r="R11" s="91">
        <f t="shared" si="7"/>
        <v>150</v>
      </c>
      <c r="S11" s="91">
        <f t="shared" si="7"/>
        <v>0</v>
      </c>
      <c r="T11" s="91">
        <f t="shared" si="7"/>
        <v>35</v>
      </c>
      <c r="U11" s="91">
        <f t="shared" si="7"/>
        <v>0</v>
      </c>
      <c r="V11" s="91">
        <f t="shared" si="7"/>
        <v>0</v>
      </c>
      <c r="W11" s="91">
        <f t="shared" si="7"/>
        <v>0</v>
      </c>
      <c r="X11" s="91">
        <f t="shared" si="7"/>
        <v>0</v>
      </c>
      <c r="Y11" s="91">
        <f t="shared" si="7"/>
        <v>0</v>
      </c>
      <c r="Z11" s="91">
        <f t="shared" si="7"/>
        <v>0</v>
      </c>
      <c r="AA11" s="91">
        <f t="shared" si="7"/>
        <v>0</v>
      </c>
      <c r="AB11" s="91">
        <f t="shared" si="7"/>
        <v>0</v>
      </c>
      <c r="AC11" s="91">
        <f t="shared" si="7"/>
        <v>0</v>
      </c>
      <c r="AD11" s="91">
        <f t="shared" si="7"/>
        <v>0</v>
      </c>
      <c r="AE11" s="91">
        <f t="shared" si="7"/>
        <v>0</v>
      </c>
      <c r="AF11" s="119">
        <f>AVERAGE(W11:AE11)</f>
        <v>0</v>
      </c>
      <c r="AG11" s="119">
        <f t="shared" si="6"/>
        <v>0</v>
      </c>
      <c r="AH11" s="119">
        <f t="shared" si="6"/>
        <v>0</v>
      </c>
      <c r="AI11" s="119">
        <f t="shared" si="6"/>
        <v>0</v>
      </c>
      <c r="AJ11" s="119">
        <f t="shared" si="6"/>
        <v>0</v>
      </c>
      <c r="AK11" s="119">
        <f t="shared" si="6"/>
        <v>0</v>
      </c>
      <c r="AL11" s="119">
        <f t="shared" si="6"/>
        <v>0</v>
      </c>
      <c r="AM11" s="119">
        <f t="shared" si="6"/>
        <v>0</v>
      </c>
      <c r="AN11" s="119">
        <f t="shared" si="6"/>
        <v>0</v>
      </c>
      <c r="AO11" s="119">
        <f t="shared" si="6"/>
        <v>0</v>
      </c>
      <c r="AP11" s="119">
        <f t="shared" si="6"/>
        <v>0</v>
      </c>
      <c r="AQ11" s="119">
        <f t="shared" si="6"/>
        <v>0</v>
      </c>
      <c r="AR11" s="119">
        <f t="shared" si="6"/>
        <v>0</v>
      </c>
      <c r="AS11" s="119">
        <f t="shared" si="6"/>
        <v>0</v>
      </c>
      <c r="AT11" s="119">
        <f t="shared" si="6"/>
        <v>0</v>
      </c>
      <c r="AU11" s="119">
        <f t="shared" si="6"/>
        <v>0</v>
      </c>
      <c r="AV11" s="119">
        <f t="shared" si="6"/>
        <v>0</v>
      </c>
      <c r="AW11" s="119">
        <f t="shared" si="6"/>
        <v>0</v>
      </c>
      <c r="AX11" s="119">
        <f t="shared" si="6"/>
        <v>0</v>
      </c>
      <c r="AY11" s="119">
        <f t="shared" si="6"/>
        <v>0</v>
      </c>
      <c r="AZ11" s="119">
        <f t="shared" si="6"/>
        <v>0</v>
      </c>
      <c r="BA11" s="119">
        <f t="shared" si="6"/>
        <v>0</v>
      </c>
      <c r="BB11" s="119">
        <f t="shared" si="6"/>
        <v>0</v>
      </c>
      <c r="BC11" s="119">
        <f t="shared" si="6"/>
        <v>0</v>
      </c>
      <c r="BD11" s="119">
        <f t="shared" si="6"/>
        <v>0</v>
      </c>
      <c r="BE11" s="119">
        <f t="shared" si="6"/>
        <v>0</v>
      </c>
      <c r="BF11" s="119">
        <f t="shared" si="6"/>
        <v>0</v>
      </c>
      <c r="BG11" s="119">
        <f t="shared" si="6"/>
        <v>0</v>
      </c>
      <c r="BH11" s="119">
        <f t="shared" si="6"/>
        <v>0</v>
      </c>
      <c r="BI11" s="119">
        <f t="shared" si="6"/>
        <v>0</v>
      </c>
      <c r="BJ11" s="119">
        <f t="shared" si="6"/>
        <v>0</v>
      </c>
      <c r="BK11" s="119">
        <f t="shared" si="6"/>
        <v>0</v>
      </c>
    </row>
    <row r="13" spans="1:63">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847</v>
      </c>
      <c r="B14" s="91" t="str">
        <f>About!B2</f>
        <v>SD</v>
      </c>
      <c r="C14" s="91">
        <f t="shared" ref="C14:BK14" si="9">IF(C10&gt;C11,C10-C11,0)</f>
        <v>0</v>
      </c>
      <c r="D14" s="91">
        <f t="shared" si="9"/>
        <v>0</v>
      </c>
      <c r="E14" s="91">
        <f t="shared" si="9"/>
        <v>0</v>
      </c>
      <c r="F14" s="91">
        <f t="shared" si="9"/>
        <v>0</v>
      </c>
      <c r="G14" s="91">
        <f t="shared" si="9"/>
        <v>0</v>
      </c>
      <c r="H14" s="91">
        <f t="shared" si="9"/>
        <v>0</v>
      </c>
      <c r="I14" s="91">
        <f t="shared" si="9"/>
        <v>0</v>
      </c>
      <c r="J14" s="91">
        <f t="shared" si="9"/>
        <v>78137</v>
      </c>
      <c r="K14" s="91">
        <f t="shared" si="9"/>
        <v>0</v>
      </c>
      <c r="L14" s="91">
        <f t="shared" si="9"/>
        <v>226992</v>
      </c>
      <c r="M14" s="91">
        <f t="shared" si="9"/>
        <v>12872</v>
      </c>
      <c r="N14" s="91">
        <f t="shared" si="9"/>
        <v>34</v>
      </c>
      <c r="O14" s="91">
        <f t="shared" si="9"/>
        <v>363</v>
      </c>
      <c r="P14" s="91">
        <f t="shared" si="9"/>
        <v>0</v>
      </c>
      <c r="Q14" s="91">
        <f t="shared" si="9"/>
        <v>0</v>
      </c>
      <c r="R14" s="91">
        <f t="shared" si="9"/>
        <v>0</v>
      </c>
      <c r="S14" s="91">
        <f t="shared" si="9"/>
        <v>0</v>
      </c>
      <c r="T14" s="91">
        <f t="shared" si="9"/>
        <v>0</v>
      </c>
      <c r="U14" s="91">
        <f t="shared" si="9"/>
        <v>0</v>
      </c>
      <c r="V14" s="91">
        <f t="shared" si="9"/>
        <v>264</v>
      </c>
      <c r="W14" s="91">
        <f t="shared" si="9"/>
        <v>0</v>
      </c>
      <c r="X14" s="91">
        <f t="shared" si="9"/>
        <v>6</v>
      </c>
      <c r="Y14" s="91">
        <f t="shared" si="9"/>
        <v>0</v>
      </c>
      <c r="Z14" s="91">
        <f t="shared" si="9"/>
        <v>0</v>
      </c>
      <c r="AA14" s="91">
        <f t="shared" si="9"/>
        <v>0</v>
      </c>
      <c r="AB14" s="91">
        <f t="shared" si="9"/>
        <v>0</v>
      </c>
      <c r="AC14" s="91">
        <f t="shared" si="9"/>
        <v>0</v>
      </c>
      <c r="AD14" s="91">
        <f t="shared" si="9"/>
        <v>0</v>
      </c>
      <c r="AE14" s="91">
        <f t="shared" si="9"/>
        <v>0</v>
      </c>
      <c r="AF14" s="91">
        <f t="shared" si="9"/>
        <v>0</v>
      </c>
      <c r="AG14" s="91">
        <f t="shared" si="9"/>
        <v>0</v>
      </c>
      <c r="AH14" s="91">
        <f t="shared" si="9"/>
        <v>0</v>
      </c>
      <c r="AI14" s="91">
        <f t="shared" si="9"/>
        <v>0</v>
      </c>
      <c r="AJ14" s="91">
        <f t="shared" si="9"/>
        <v>0</v>
      </c>
      <c r="AK14" s="91">
        <f t="shared" si="9"/>
        <v>0</v>
      </c>
      <c r="AL14" s="91">
        <f t="shared" si="9"/>
        <v>0</v>
      </c>
      <c r="AM14" s="91">
        <f t="shared" si="9"/>
        <v>0</v>
      </c>
      <c r="AN14" s="91">
        <f t="shared" si="9"/>
        <v>0</v>
      </c>
      <c r="AO14" s="91">
        <f t="shared" si="9"/>
        <v>0</v>
      </c>
      <c r="AP14" s="91">
        <f t="shared" si="9"/>
        <v>0</v>
      </c>
      <c r="AQ14" s="91">
        <f t="shared" si="9"/>
        <v>0</v>
      </c>
      <c r="AR14" s="91">
        <f t="shared" si="9"/>
        <v>0</v>
      </c>
      <c r="AS14" s="91">
        <f t="shared" si="9"/>
        <v>0</v>
      </c>
      <c r="AT14" s="91">
        <f t="shared" si="9"/>
        <v>0</v>
      </c>
      <c r="AU14" s="91">
        <f t="shared" si="9"/>
        <v>0</v>
      </c>
      <c r="AV14" s="91">
        <f t="shared" si="9"/>
        <v>0</v>
      </c>
      <c r="AW14" s="91">
        <f t="shared" si="9"/>
        <v>0</v>
      </c>
      <c r="AX14" s="91">
        <f t="shared" si="9"/>
        <v>0</v>
      </c>
      <c r="AY14" s="91">
        <f t="shared" si="9"/>
        <v>0</v>
      </c>
      <c r="AZ14" s="91">
        <f t="shared" si="9"/>
        <v>0</v>
      </c>
      <c r="BA14" s="91">
        <f t="shared" si="9"/>
        <v>0</v>
      </c>
      <c r="BB14" s="91">
        <f t="shared" si="9"/>
        <v>0</v>
      </c>
      <c r="BC14" s="91">
        <f t="shared" si="9"/>
        <v>0</v>
      </c>
      <c r="BD14" s="91">
        <f t="shared" si="9"/>
        <v>0</v>
      </c>
      <c r="BE14" s="91">
        <f t="shared" si="9"/>
        <v>0</v>
      </c>
      <c r="BF14" s="91">
        <f t="shared" si="9"/>
        <v>0</v>
      </c>
      <c r="BG14" s="91">
        <f t="shared" si="9"/>
        <v>0</v>
      </c>
      <c r="BH14" s="91">
        <f t="shared" si="9"/>
        <v>0</v>
      </c>
      <c r="BI14" s="91">
        <f t="shared" si="9"/>
        <v>0</v>
      </c>
      <c r="BJ14" s="91">
        <f t="shared" si="9"/>
        <v>0</v>
      </c>
      <c r="BK14" s="91">
        <f t="shared" si="9"/>
        <v>0</v>
      </c>
    </row>
    <row r="15" spans="1:63">
      <c r="A15" s="91" t="s">
        <v>848</v>
      </c>
      <c r="B15" s="91" t="str">
        <f>About!B2</f>
        <v>SD</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29937</v>
      </c>
      <c r="L15" s="91">
        <f t="shared" si="10"/>
        <v>0</v>
      </c>
      <c r="M15" s="91">
        <f t="shared" si="10"/>
        <v>0</v>
      </c>
      <c r="N15" s="91">
        <f t="shared" si="10"/>
        <v>0</v>
      </c>
      <c r="O15" s="91">
        <f t="shared" si="10"/>
        <v>0</v>
      </c>
      <c r="P15" s="91">
        <f t="shared" si="10"/>
        <v>0</v>
      </c>
      <c r="Q15" s="91">
        <f t="shared" si="10"/>
        <v>841</v>
      </c>
      <c r="R15" s="91">
        <f t="shared" si="10"/>
        <v>150</v>
      </c>
      <c r="S15" s="91">
        <f t="shared" si="10"/>
        <v>0</v>
      </c>
      <c r="T15" s="91">
        <f t="shared" si="10"/>
        <v>35</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5.4668265463548241E-7</v>
      </c>
      <c r="P864" s="107">
        <f>P138/SUMIFS(P$3:P$722,$B$3:$B$722,$B864)*SUMIFS(Calculations!$E$3:$E$53,Calculations!$A$3:$A$53,$B864)</f>
        <v>1.0733440051313835E-6</v>
      </c>
      <c r="Q864" s="107">
        <f>Q138/SUMIFS(Q$3:Q$722,$B$3:$B$722,$B864)*SUMIFS(Calculations!$E$3:$E$53,Calculations!$A$3:$A$53,$B864)</f>
        <v>1.6337135910995393E-6</v>
      </c>
      <c r="R864" s="107">
        <f>R138/SUMIFS(R$3:R$722,$B$3:$B$722,$B864)*SUMIFS(Calculations!$E$3:$E$53,Calculations!$A$3:$A$53,$B864)</f>
        <v>2.1988754993812542E-6</v>
      </c>
    </row>
    <row r="865" spans="2:18" ht="15.75" customHeight="1">
      <c r="B865" s="107" t="s">
        <v>549</v>
      </c>
      <c r="C865" s="107" t="s">
        <v>448</v>
      </c>
      <c r="D865" s="107" t="s">
        <v>639</v>
      </c>
      <c r="E865" s="107" t="str">
        <f t="shared" si="302"/>
        <v>hard coal</v>
      </c>
      <c r="F865" s="107">
        <f>F139/SUMIFS(F$3:F$722,$B$3:$B$722,$B865)*SUMIFS(Calculations!$E$3:$E$53,Calculations!$A$3:$A$53,$B865)</f>
        <v>0.10264753402967756</v>
      </c>
      <c r="G865" s="107">
        <f>G139/SUMIFS(G$3:G$722,$B$3:$B$722,$B865)*SUMIFS(Calculations!$E$3:$E$53,Calculations!$A$3:$A$53,$B865)</f>
        <v>0.10192445392587196</v>
      </c>
      <c r="H865" s="107">
        <f>H139/SUMIFS(H$3:H$722,$B$3:$B$722,$B865)*SUMIFS(Calculations!$E$3:$E$53,Calculations!$A$3:$A$53,$B865)</f>
        <v>0.10120735765720724</v>
      </c>
      <c r="I865" s="107">
        <f>I139/SUMIFS(I$3:I$722,$B$3:$B$722,$B865)*SUMIFS(Calculations!$E$3:$E$53,Calculations!$A$3:$A$53,$B865)</f>
        <v>0.10162191717836611</v>
      </c>
      <c r="J865" s="107">
        <f>J139/SUMIFS(J$3:J$722,$B$3:$B$722,$B865)*SUMIFS(Calculations!$E$3:$E$53,Calculations!$A$3:$A$53,$B865)</f>
        <v>0.10203145003707059</v>
      </c>
      <c r="K865" s="107">
        <f>K139/SUMIFS(K$3:K$722,$B$3:$B$722,$B865)*SUMIFS(Calculations!$E$3:$E$53,Calculations!$A$3:$A$53,$B865)</f>
        <v>0.10303601075129937</v>
      </c>
      <c r="L865" s="107">
        <f>L139/SUMIFS(L$3:L$722,$B$3:$B$722,$B865)*SUMIFS(Calculations!$E$3:$E$53,Calculations!$A$3:$A$53,$B865)</f>
        <v>0.1040530623973813</v>
      </c>
      <c r="M865" s="107">
        <f>M139/SUMIFS(M$3:M$722,$B$3:$B$722,$B865)*SUMIFS(Calculations!$E$3:$E$53,Calculations!$A$3:$A$53,$B865)</f>
        <v>0.10418093621424553</v>
      </c>
      <c r="N865" s="107">
        <f>N139/SUMIFS(N$3:N$722,$B$3:$B$722,$B865)*SUMIFS(Calculations!$E$3:$E$53,Calculations!$A$3:$A$53,$B865)</f>
        <v>0.10430969476784603</v>
      </c>
      <c r="O865" s="107">
        <f>O139/SUMIFS(O$3:O$722,$B$3:$B$722,$B865)*SUMIFS(Calculations!$E$3:$E$53,Calculations!$A$3:$A$53,$B865)</f>
        <v>0.10200044591948</v>
      </c>
      <c r="P865" s="107">
        <f>P139/SUMIFS(P$3:P$722,$B$3:$B$722,$B865)*SUMIFS(Calculations!$E$3:$E$53,Calculations!$A$3:$A$53,$B865)</f>
        <v>9.9775769305361889E-2</v>
      </c>
      <c r="Q865" s="107">
        <f>Q139/SUMIFS(Q$3:Q$722,$B$3:$B$722,$B865)*SUMIFS(Calculations!$E$3:$E$53,Calculations!$A$3:$A$53,$B865)</f>
        <v>0.10056094507618452</v>
      </c>
      <c r="R865" s="107">
        <f>R139/SUMIFS(R$3:R$722,$B$3:$B$722,$B865)*SUMIFS(Calculations!$E$3:$E$53,Calculations!$A$3:$A$53,$B865)</f>
        <v>0.10135283572850826</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2.9938384431004213E-3</v>
      </c>
      <c r="G868" s="107">
        <f>G142/SUMIFS(G$3:G$722,$B$3:$B$722,$B868)*SUMIFS(Calculations!$E$3:$E$53,Calculations!$A$3:$A$53,$B868)</f>
        <v>3.0795235886250725E-3</v>
      </c>
      <c r="H868" s="107">
        <f>H142/SUMIFS(H$3:H$722,$B$3:$B$722,$B868)*SUMIFS(Calculations!$E$3:$E$53,Calculations!$A$3:$A$53,$B868)</f>
        <v>3.1644996484175365E-3</v>
      </c>
      <c r="I868" s="107">
        <f>I142/SUMIFS(I$3:I$722,$B$3:$B$722,$B868)*SUMIFS(Calculations!$E$3:$E$53,Calculations!$A$3:$A$53,$B868)</f>
        <v>3.1451973566375704E-3</v>
      </c>
      <c r="J868" s="107">
        <f>J142/SUMIFS(J$3:J$722,$B$3:$B$722,$B868)*SUMIFS(Calculations!$E$3:$E$53,Calculations!$A$3:$A$53,$B868)</f>
        <v>3.1261291111173641E-3</v>
      </c>
      <c r="K868" s="107">
        <f>K142/SUMIFS(K$3:K$722,$B$3:$B$722,$B868)*SUMIFS(Calculations!$E$3:$E$53,Calculations!$A$3:$A$53,$B868)</f>
        <v>3.1454445181942408E-3</v>
      </c>
      <c r="L868" s="107">
        <f>L142/SUMIFS(L$3:L$722,$B$3:$B$722,$B868)*SUMIFS(Calculations!$E$3:$E$53,Calculations!$A$3:$A$53,$B868)</f>
        <v>3.1650000973484204E-3</v>
      </c>
      <c r="M868" s="107">
        <f>M142/SUMIFS(M$3:M$722,$B$3:$B$722,$B868)*SUMIFS(Calculations!$E$3:$E$53,Calculations!$A$3:$A$53,$B868)</f>
        <v>3.1759113937337743E-3</v>
      </c>
      <c r="N868" s="107">
        <f>N142/SUMIFS(N$3:N$722,$B$3:$B$722,$B868)*SUMIFS(Calculations!$E$3:$E$53,Calculations!$A$3:$A$53,$B868)</f>
        <v>3.186898183484296E-3</v>
      </c>
      <c r="O868" s="107">
        <f>O142/SUMIFS(O$3:O$722,$B$3:$B$722,$B868)*SUMIFS(Calculations!$E$3:$E$53,Calculations!$A$3:$A$53,$B868)</f>
        <v>3.1274523231744804E-3</v>
      </c>
      <c r="P868" s="107">
        <f>P142/SUMIFS(P$3:P$722,$B$3:$B$722,$B868)*SUMIFS(Calculations!$E$3:$E$53,Calculations!$A$3:$A$53,$B868)</f>
        <v>3.0701835644043056E-3</v>
      </c>
      <c r="Q868" s="107">
        <f>Q142/SUMIFS(Q$3:Q$722,$B$3:$B$722,$B868)*SUMIFS(Calculations!$E$3:$E$53,Calculations!$A$3:$A$53,$B868)</f>
        <v>3.0832558855944147E-3</v>
      </c>
      <c r="R868" s="107">
        <f>R142/SUMIFS(R$3:R$722,$B$3:$B$722,$B868)*SUMIFS(Calculations!$E$3:$E$53,Calculations!$A$3:$A$53,$B868)</f>
        <v>3.0964400022461219E-3</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6.4851088493297418E-2</v>
      </c>
      <c r="G870" s="107">
        <f>G144/SUMIFS(G$3:G$722,$B$3:$B$722,$B870)*SUMIFS(Calculations!$E$3:$E$53,Calculations!$A$3:$A$53,$B870)</f>
        <v>7.4171502258809432E-2</v>
      </c>
      <c r="H870" s="107">
        <f>H144/SUMIFS(H$3:H$722,$B$3:$B$722,$B870)*SUMIFS(Calculations!$E$3:$E$53,Calculations!$A$3:$A$53,$B870)</f>
        <v>8.3414785123991683E-2</v>
      </c>
      <c r="I870" s="107">
        <f>I144/SUMIFS(I$3:I$722,$B$3:$B$722,$B870)*SUMIFS(Calculations!$E$3:$E$53,Calculations!$A$3:$A$53,$B870)</f>
        <v>8.2807632402948139E-2</v>
      </c>
      <c r="J870" s="107">
        <f>J144/SUMIFS(J$3:J$722,$B$3:$B$722,$B870)*SUMIFS(Calculations!$E$3:$E$53,Calculations!$A$3:$A$53,$B870)</f>
        <v>8.2207841596493983E-2</v>
      </c>
      <c r="K870" s="107">
        <f>K144/SUMIFS(K$3:K$722,$B$3:$B$722,$B870)*SUMIFS(Calculations!$E$3:$E$53,Calculations!$A$3:$A$53,$B870)</f>
        <v>8.2764721926505191E-2</v>
      </c>
      <c r="L870" s="107">
        <f>L144/SUMIFS(L$3:L$722,$B$3:$B$722,$B870)*SUMIFS(Calculations!$E$3:$E$53,Calculations!$A$3:$A$53,$B870)</f>
        <v>8.3328526630677177E-2</v>
      </c>
      <c r="M870" s="107">
        <f>M144/SUMIFS(M$3:M$722,$B$3:$B$722,$B870)*SUMIFS(Calculations!$E$3:$E$53,Calculations!$A$3:$A$53,$B870)</f>
        <v>8.345909977697627E-2</v>
      </c>
      <c r="N870" s="107">
        <f>N144/SUMIFS(N$3:N$722,$B$3:$B$722,$B870)*SUMIFS(Calculations!$E$3:$E$53,Calculations!$A$3:$A$53,$B870)</f>
        <v>8.3590576336203273E-2</v>
      </c>
      <c r="O870" s="107">
        <f>O144/SUMIFS(O$3:O$722,$B$3:$B$722,$B870)*SUMIFS(Calculations!$E$3:$E$53,Calculations!$A$3:$A$53,$B870)</f>
        <v>8.1865060632587611E-2</v>
      </c>
      <c r="P870" s="107">
        <f>P144/SUMIFS(P$3:P$722,$B$3:$B$722,$B870)*SUMIFS(Calculations!$E$3:$E$53,Calculations!$A$3:$A$53,$B870)</f>
        <v>8.0202738949134808E-2</v>
      </c>
      <c r="Q870" s="107">
        <f>Q144/SUMIFS(Q$3:Q$722,$B$3:$B$722,$B870)*SUMIFS(Calculations!$E$3:$E$53,Calculations!$A$3:$A$53,$B870)</f>
        <v>7.983310101093774E-2</v>
      </c>
      <c r="R870" s="107">
        <f>R144/SUMIFS(R$3:R$722,$B$3:$B$722,$B870)*SUMIFS(Calculations!$E$3:$E$53,Calculations!$A$3:$A$53,$B870)</f>
        <v>7.9460301901643035E-2</v>
      </c>
    </row>
    <row r="871" spans="2:18" ht="15.75" customHeight="1">
      <c r="B871" s="107" t="s">
        <v>549</v>
      </c>
      <c r="C871" s="107" t="s">
        <v>448</v>
      </c>
      <c r="D871" s="107" t="s">
        <v>644</v>
      </c>
      <c r="E871" s="107" t="str">
        <f t="shared" si="302"/>
        <v>natural gas nonpeaker</v>
      </c>
      <c r="F871" s="107">
        <f>F145/SUMIFS(F$3:F$722,$B$3:$B$722,$B871)*SUMIFS(Calculations!$E$3:$E$53,Calculations!$A$3:$A$53,$B871)</f>
        <v>1.9973784404158295E-2</v>
      </c>
      <c r="G871" s="107">
        <f>G145/SUMIFS(G$3:G$722,$B$3:$B$722,$B871)*SUMIFS(Calculations!$E$3:$E$53,Calculations!$A$3:$A$53,$B871)</f>
        <v>1.8238604352188659E-2</v>
      </c>
      <c r="H871" s="107">
        <f>H145/SUMIFS(H$3:H$722,$B$3:$B$722,$B871)*SUMIFS(Calculations!$E$3:$E$53,Calculations!$A$3:$A$53,$B871)</f>
        <v>1.6517783748523567E-2</v>
      </c>
      <c r="I871" s="107">
        <f>I145/SUMIFS(I$3:I$722,$B$3:$B$722,$B871)*SUMIFS(Calculations!$E$3:$E$53,Calculations!$A$3:$A$53,$B871)</f>
        <v>1.6701011403472549E-2</v>
      </c>
      <c r="J871" s="107">
        <f>J145/SUMIFS(J$3:J$722,$B$3:$B$722,$B871)*SUMIFS(Calculations!$E$3:$E$53,Calculations!$A$3:$A$53,$B871)</f>
        <v>1.6882017366416563E-2</v>
      </c>
      <c r="K871" s="107">
        <f>K145/SUMIFS(K$3:K$722,$B$3:$B$722,$B871)*SUMIFS(Calculations!$E$3:$E$53,Calculations!$A$3:$A$53,$B871)</f>
        <v>1.5336711167250012E-2</v>
      </c>
      <c r="L871" s="107">
        <f>L145/SUMIFS(L$3:L$722,$B$3:$B$722,$B871)*SUMIFS(Calculations!$E$3:$E$53,Calculations!$A$3:$A$53,$B871)</f>
        <v>1.3772190286329934E-2</v>
      </c>
      <c r="M871" s="107">
        <f>M145/SUMIFS(M$3:M$722,$B$3:$B$722,$B871)*SUMIFS(Calculations!$E$3:$E$53,Calculations!$A$3:$A$53,$B871)</f>
        <v>1.2277003190639634E-2</v>
      </c>
      <c r="N871" s="107">
        <f>N145/SUMIFS(N$3:N$722,$B$3:$B$722,$B871)*SUMIFS(Calculations!$E$3:$E$53,Calculations!$A$3:$A$53,$B871)</f>
        <v>1.0771471155042988E-2</v>
      </c>
      <c r="O871" s="107">
        <f>O145/SUMIFS(O$3:O$722,$B$3:$B$722,$B871)*SUMIFS(Calculations!$E$3:$E$53,Calculations!$A$3:$A$53,$B871)</f>
        <v>9.684363242475208E-3</v>
      </c>
      <c r="P871" s="107">
        <f>P145/SUMIFS(P$3:P$722,$B$3:$B$722,$B871)*SUMIFS(Calculations!$E$3:$E$53,Calculations!$A$3:$A$53,$B871)</f>
        <v>8.6370687718842487E-3</v>
      </c>
      <c r="Q871" s="107">
        <f>Q145/SUMIFS(Q$3:Q$722,$B$3:$B$722,$B871)*SUMIFS(Calculations!$E$3:$E$53,Calculations!$A$3:$A$53,$B871)</f>
        <v>8.220359910217398E-3</v>
      </c>
      <c r="R871" s="107">
        <f>R145/SUMIFS(R$3:R$722,$B$3:$B$722,$B871)*SUMIFS(Calculations!$E$3:$E$53,Calculations!$A$3:$A$53,$B871)</f>
        <v>7.8000873234197977E-3</v>
      </c>
    </row>
    <row r="872" spans="2:18" ht="15.75" customHeight="1">
      <c r="B872" s="107" t="s">
        <v>549</v>
      </c>
      <c r="C872" s="107" t="s">
        <v>448</v>
      </c>
      <c r="D872" s="107" t="s">
        <v>645</v>
      </c>
      <c r="E872" s="107" t="str">
        <f t="shared" si="302"/>
        <v>natural gas peaker</v>
      </c>
      <c r="F872" s="107">
        <f>F146/SUMIFS(F$3:F$722,$B$3:$B$722,$B872)*SUMIFS(Calculations!$E$3:$E$53,Calculations!$A$3:$A$53,$B872)</f>
        <v>2.4940982500342855E-4</v>
      </c>
      <c r="G872" s="107">
        <f>G146/SUMIFS(G$3:G$722,$B$3:$B$722,$B872)*SUMIFS(Calculations!$E$3:$E$53,Calculations!$A$3:$A$53,$B872)</f>
        <v>1.9224977957735181E-4</v>
      </c>
      <c r="H872" s="107">
        <f>H146/SUMIFS(H$3:H$722,$B$3:$B$722,$B872)*SUMIFS(Calculations!$E$3:$E$53,Calculations!$A$3:$A$53,$B872)</f>
        <v>1.3556276098007527E-4</v>
      </c>
      <c r="I872" s="107">
        <f>I146/SUMIFS(I$3:I$722,$B$3:$B$722,$B872)*SUMIFS(Calculations!$E$3:$E$53,Calculations!$A$3:$A$53,$B872)</f>
        <v>1.6580131063168379E-4</v>
      </c>
      <c r="J872" s="107">
        <f>J146/SUMIFS(J$3:J$722,$B$3:$B$722,$B872)*SUMIFS(Calculations!$E$3:$E$53,Calculations!$A$3:$A$53,$B872)</f>
        <v>1.9567320851327546E-4</v>
      </c>
      <c r="K872" s="107">
        <f>K146/SUMIFS(K$3:K$722,$B$3:$B$722,$B872)*SUMIFS(Calculations!$E$3:$E$53,Calculations!$A$3:$A$53,$B872)</f>
        <v>1.550150168181596E-4</v>
      </c>
      <c r="L872" s="107">
        <f>L146/SUMIFS(L$3:L$722,$B$3:$B$722,$B872)*SUMIFS(Calculations!$E$3:$E$53,Calculations!$A$3:$A$53,$B872)</f>
        <v>1.1385127210415527E-4</v>
      </c>
      <c r="M872" s="107">
        <f>M146/SUMIFS(M$3:M$722,$B$3:$B$722,$B872)*SUMIFS(Calculations!$E$3:$E$53,Calculations!$A$3:$A$53,$B872)</f>
        <v>1.0519632474445199E-4</v>
      </c>
      <c r="N872" s="107">
        <f>N146/SUMIFS(N$3:N$722,$B$3:$B$722,$B872)*SUMIFS(Calculations!$E$3:$E$53,Calculations!$A$3:$A$53,$B872)</f>
        <v>9.6481495306721947E-5</v>
      </c>
      <c r="O872" s="107">
        <f>O146/SUMIFS(O$3:O$722,$B$3:$B$722,$B872)*SUMIFS(Calculations!$E$3:$E$53,Calculations!$A$3:$A$53,$B872)</f>
        <v>9.4681806342007403E-5</v>
      </c>
      <c r="P872" s="107">
        <f>P146/SUMIFS(P$3:P$722,$B$3:$B$722,$B872)*SUMIFS(Calculations!$E$3:$E$53,Calculations!$A$3:$A$53,$B872)</f>
        <v>9.2948027864508191E-5</v>
      </c>
      <c r="Q872" s="107">
        <f>Q146/SUMIFS(Q$3:Q$722,$B$3:$B$722,$B872)*SUMIFS(Calculations!$E$3:$E$53,Calculations!$A$3:$A$53,$B872)</f>
        <v>8.1295991952336813E-5</v>
      </c>
      <c r="R872" s="107">
        <f>R146/SUMIFS(R$3:R$722,$B$3:$B$722,$B872)*SUMIFS(Calculations!$E$3:$E$53,Calculations!$A$3:$A$53,$B872)</f>
        <v>6.9544306963737005E-5</v>
      </c>
    </row>
    <row r="873" spans="2:18" ht="15.75" customHeight="1">
      <c r="B873" s="107" t="s">
        <v>549</v>
      </c>
      <c r="C873" s="107" t="s">
        <v>448</v>
      </c>
      <c r="D873" s="107" t="s">
        <v>646</v>
      </c>
      <c r="E873" s="107" t="str">
        <f t="shared" si="302"/>
        <v>nuclear</v>
      </c>
      <c r="F873" s="107">
        <f>F147/SUMIFS(F$3:F$722,$B$3:$B$722,$B873)*SUMIFS(Calculations!$E$3:$E$53,Calculations!$A$3:$A$53,$B873)</f>
        <v>1.3725306380532954E-2</v>
      </c>
      <c r="G873" s="107">
        <f>G147/SUMIFS(G$3:G$722,$B$3:$B$722,$B873)*SUMIFS(Calculations!$E$3:$E$53,Calculations!$A$3:$A$53,$B873)</f>
        <v>6.8341393317529111E-3</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2.114178205199595E-4</v>
      </c>
      <c r="G875" s="107">
        <f>G149/SUMIFS(G$3:G$722,$B$3:$B$722,$B875)*SUMIFS(Calculations!$E$3:$E$53,Calculations!$A$3:$A$53,$B875)</f>
        <v>2.1053939381611517E-4</v>
      </c>
      <c r="H875" s="107">
        <f>H149/SUMIFS(H$3:H$722,$B$3:$B$722,$B875)*SUMIFS(Calculations!$E$3:$E$53,Calculations!$A$3:$A$53,$B875)</f>
        <v>2.0966823651513713E-4</v>
      </c>
      <c r="I875" s="107">
        <f>I149/SUMIFS(I$3:I$722,$B$3:$B$722,$B875)*SUMIFS(Calculations!$E$3:$E$53,Calculations!$A$3:$A$53,$B875)</f>
        <v>2.0838933686974449E-4</v>
      </c>
      <c r="J875" s="107">
        <f>J149/SUMIFS(J$3:J$722,$B$3:$B$722,$B875)*SUMIFS(Calculations!$E$3:$E$53,Calculations!$A$3:$A$53,$B875)</f>
        <v>2.0712594427823054E-4</v>
      </c>
      <c r="K875" s="107">
        <f>K149/SUMIFS(K$3:K$722,$B$3:$B$722,$B875)*SUMIFS(Calculations!$E$3:$E$53,Calculations!$A$3:$A$53,$B875)</f>
        <v>2.0840571289549233E-4</v>
      </c>
      <c r="L875" s="107">
        <f>L149/SUMIFS(L$3:L$722,$B$3:$B$722,$B875)*SUMIFS(Calculations!$E$3:$E$53,Calculations!$A$3:$A$53,$B875)</f>
        <v>2.097013944410218E-4</v>
      </c>
      <c r="M875" s="107">
        <f>M149/SUMIFS(M$3:M$722,$B$3:$B$722,$B875)*SUMIFS(Calculations!$E$3:$E$53,Calculations!$A$3:$A$53,$B875)</f>
        <v>2.1042433725201409E-4</v>
      </c>
      <c r="N875" s="107">
        <f>N149/SUMIFS(N$3:N$722,$B$3:$B$722,$B875)*SUMIFS(Calculations!$E$3:$E$53,Calculations!$A$3:$A$53,$B875)</f>
        <v>2.1115228197879146E-4</v>
      </c>
      <c r="O875" s="107">
        <f>O149/SUMIFS(O$3:O$722,$B$3:$B$722,$B875)*SUMIFS(Calculations!$E$3:$E$53,Calculations!$A$3:$A$53,$B875)</f>
        <v>2.0721361549623488E-4</v>
      </c>
      <c r="P875" s="107">
        <f>P149/SUMIFS(P$3:P$722,$B$3:$B$722,$B875)*SUMIFS(Calculations!$E$3:$E$53,Calculations!$A$3:$A$53,$B875)</f>
        <v>2.0341919584295485E-4</v>
      </c>
      <c r="Q875" s="107">
        <f>Q149/SUMIFS(Q$3:Q$722,$B$3:$B$722,$B875)*SUMIFS(Calculations!$E$3:$E$53,Calculations!$A$3:$A$53,$B875)</f>
        <v>2.0428532029724583E-4</v>
      </c>
      <c r="R875" s="107">
        <f>R149/SUMIFS(R$3:R$722,$B$3:$B$722,$B875)*SUMIFS(Calculations!$E$3:$E$53,Calculations!$A$3:$A$53,$B875)</f>
        <v>2.0515885191219028E-4</v>
      </c>
    </row>
    <row r="876" spans="2:18" ht="15.75" customHeight="1">
      <c r="B876" s="107" t="s">
        <v>549</v>
      </c>
      <c r="C876" s="107" t="s">
        <v>448</v>
      </c>
      <c r="D876" s="107" t="s">
        <v>649</v>
      </c>
      <c r="E876" s="107" t="str">
        <f t="shared" si="302"/>
        <v>solar PV</v>
      </c>
      <c r="F876" s="107">
        <f>F150/SUMIFS(F$3:F$722,$B$3:$B$722,$B876)*SUMIFS(Calculations!$E$3:$E$53,Calculations!$A$3:$A$53,$B876)</f>
        <v>3.1316715220380316E-4</v>
      </c>
      <c r="G876" s="107">
        <f>G150/SUMIFS(G$3:G$722,$B$3:$B$722,$B876)*SUMIFS(Calculations!$E$3:$E$53,Calculations!$A$3:$A$53,$B876)</f>
        <v>3.1472893504171578E-4</v>
      </c>
      <c r="H876" s="107">
        <f>H150/SUMIFS(H$3:H$722,$B$3:$B$722,$B876)*SUMIFS(Calculations!$E$3:$E$53,Calculations!$A$3:$A$53,$B876)</f>
        <v>3.1627779337654979E-4</v>
      </c>
      <c r="I876" s="107">
        <f>I150/SUMIFS(I$3:I$722,$B$3:$B$722,$B876)*SUMIFS(Calculations!$E$3:$E$53,Calculations!$A$3:$A$53,$B876)</f>
        <v>3.1626990521404417E-4</v>
      </c>
      <c r="J876" s="107">
        <f>J150/SUMIFS(J$3:J$722,$B$3:$B$722,$B876)*SUMIFS(Calculations!$E$3:$E$53,Calculations!$A$3:$A$53,$B876)</f>
        <v>3.1626211269794965E-4</v>
      </c>
      <c r="K876" s="107">
        <f>K150/SUMIFS(K$3:K$722,$B$3:$B$722,$B876)*SUMIFS(Calculations!$E$3:$E$53,Calculations!$A$3:$A$53,$B876)</f>
        <v>3.2013591635413091E-4</v>
      </c>
      <c r="L876" s="107">
        <f>L150/SUMIFS(L$3:L$722,$B$3:$B$722,$B876)*SUMIFS(Calculations!$E$3:$E$53,Calculations!$A$3:$A$53,$B876)</f>
        <v>3.2405788774850502E-4</v>
      </c>
      <c r="M876" s="107">
        <f>M150/SUMIFS(M$3:M$722,$B$3:$B$722,$B876)*SUMIFS(Calculations!$E$3:$E$53,Calculations!$A$3:$A$53,$B876)</f>
        <v>3.28827593845537E-4</v>
      </c>
      <c r="N876" s="107">
        <f>N150/SUMIFS(N$3:N$722,$B$3:$B$722,$B876)*SUMIFS(Calculations!$E$3:$E$53,Calculations!$A$3:$A$53,$B876)</f>
        <v>3.3363030071089229E-4</v>
      </c>
      <c r="O876" s="107">
        <f>O150/SUMIFS(O$3:O$722,$B$3:$B$722,$B876)*SUMIFS(Calculations!$E$3:$E$53,Calculations!$A$3:$A$53,$B876)</f>
        <v>3.3263896346942871E-4</v>
      </c>
      <c r="P876" s="107">
        <f>P150/SUMIFS(P$3:P$722,$B$3:$B$722,$B876)*SUMIFS(Calculations!$E$3:$E$53,Calculations!$A$3:$A$53,$B876)</f>
        <v>3.3168393223520341E-4</v>
      </c>
      <c r="Q876" s="107">
        <f>Q150/SUMIFS(Q$3:Q$722,$B$3:$B$722,$B876)*SUMIFS(Calculations!$E$3:$E$53,Calculations!$A$3:$A$53,$B876)</f>
        <v>3.3970198217725037E-4</v>
      </c>
      <c r="R876" s="107">
        <f>R150/SUMIFS(R$3:R$722,$B$3:$B$722,$B876)*SUMIFS(Calculations!$E$3:$E$53,Calculations!$A$3:$A$53,$B876)</f>
        <v>3.4778860307784095E-4</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4.6936311217826628E-5</v>
      </c>
      <c r="G878" s="107">
        <f>G152/SUMIFS(G$3:G$722,$B$3:$B$722,$B878)*SUMIFS(Calculations!$E$3:$E$53,Calculations!$A$3:$A$53,$B878)</f>
        <v>4.6741294028394411E-5</v>
      </c>
      <c r="H878" s="107">
        <f>H152/SUMIFS(H$3:H$722,$B$3:$B$722,$B878)*SUMIFS(Calculations!$E$3:$E$53,Calculations!$A$3:$A$53,$B878)</f>
        <v>4.6547890699867865E-5</v>
      </c>
      <c r="I878" s="107">
        <f>I152/SUMIFS(I$3:I$722,$B$3:$B$722,$B878)*SUMIFS(Calculations!$E$3:$E$53,Calculations!$A$3:$A$53,$B878)</f>
        <v>4.6263965571773715E-5</v>
      </c>
      <c r="J878" s="107">
        <f>J152/SUMIFS(J$3:J$722,$B$3:$B$722,$B878)*SUMIFS(Calculations!$E$3:$E$53,Calculations!$A$3:$A$53,$B878)</f>
        <v>4.5983483123701191E-5</v>
      </c>
      <c r="K878" s="107">
        <f>K152/SUMIFS(K$3:K$722,$B$3:$B$722,$B878)*SUMIFS(Calculations!$E$3:$E$53,Calculations!$A$3:$A$53,$B878)</f>
        <v>4.6037850395038255E-5</v>
      </c>
      <c r="L878" s="107">
        <f>L152/SUMIFS(L$3:L$722,$B$3:$B$722,$B878)*SUMIFS(Calculations!$E$3:$E$53,Calculations!$A$3:$A$53,$B878)</f>
        <v>4.6092893681146445E-5</v>
      </c>
      <c r="M878" s="107">
        <f>M152/SUMIFS(M$3:M$722,$B$3:$B$722,$B878)*SUMIFS(Calculations!$E$3:$E$53,Calculations!$A$3:$A$53,$B878)</f>
        <v>1.2750840282743751E-3</v>
      </c>
      <c r="N878" s="107">
        <f>N152/SUMIFS(N$3:N$722,$B$3:$B$722,$B878)*SUMIFS(Calculations!$E$3:$E$53,Calculations!$A$3:$A$53,$B878)</f>
        <v>2.5125783391386244E-3</v>
      </c>
      <c r="O878" s="107">
        <f>O152/SUMIFS(O$3:O$722,$B$3:$B$722,$B878)*SUMIFS(Calculations!$E$3:$E$53,Calculations!$A$3:$A$53,$B878)</f>
        <v>7.7000796740320223E-3</v>
      </c>
      <c r="P878" s="107">
        <f>P152/SUMIFS(P$3:P$722,$B$3:$B$722,$B878)*SUMIFS(Calculations!$E$3:$E$53,Calculations!$A$3:$A$53,$B878)</f>
        <v>1.2697597768978587E-2</v>
      </c>
      <c r="Q878" s="107">
        <f>Q152/SUMIFS(Q$3:Q$722,$B$3:$B$722,$B878)*SUMIFS(Calculations!$E$3:$E$53,Calculations!$A$3:$A$53,$B878)</f>
        <v>1.2687903968759609E-2</v>
      </c>
      <c r="R878" s="107">
        <f>R152/SUMIFS(R$3:R$722,$B$3:$B$722,$B878)*SUMIFS(Calculations!$E$3:$E$53,Calculations!$A$3:$A$53,$B878)</f>
        <v>1.2678127266441274E-2</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0.18278854055300181</v>
      </c>
      <c r="G1105" s="107">
        <f>G379/SUMIFS(G$3:G$722,$B$3:$B$722,$B1105)*SUMIFS(Calculations!$E$3:$E$53,Calculations!$A$3:$A$53,$B1105)</f>
        <v>0.17294366285432014</v>
      </c>
      <c r="H1105" s="107">
        <f>H379/SUMIFS(H$3:H$722,$B$3:$B$722,$B1105)*SUMIFS(Calculations!$E$3:$E$53,Calculations!$A$3:$A$53,$B1105)</f>
        <v>0.16363591206401096</v>
      </c>
      <c r="I1105" s="107">
        <f>I379/SUMIFS(I$3:I$722,$B$3:$B$722,$B1105)*SUMIFS(Calculations!$E$3:$E$53,Calculations!$A$3:$A$53,$B1105)</f>
        <v>0.16529999319419628</v>
      </c>
      <c r="J1105" s="107">
        <f>J379/SUMIFS(J$3:J$722,$B$3:$B$722,$B1105)*SUMIFS(Calculations!$E$3:$E$53,Calculations!$A$3:$A$53,$B1105)</f>
        <v>0.16690567657108055</v>
      </c>
      <c r="K1105" s="107">
        <f>K379/SUMIFS(K$3:K$722,$B$3:$B$722,$B1105)*SUMIFS(Calculations!$E$3:$E$53,Calculations!$A$3:$A$53,$B1105)</f>
        <v>0.16977362741145544</v>
      </c>
      <c r="L1105" s="107">
        <f>L379/SUMIFS(L$3:L$722,$B$3:$B$722,$B1105)*SUMIFS(Calculations!$E$3:$E$53,Calculations!$A$3:$A$53,$B1105)</f>
        <v>0.17253010630665011</v>
      </c>
      <c r="M1105" s="107">
        <f>M379/SUMIFS(M$3:M$722,$B$3:$B$722,$B1105)*SUMIFS(Calculations!$E$3:$E$53,Calculations!$A$3:$A$53,$B1105)</f>
        <v>0.17308975246940744</v>
      </c>
      <c r="N1105" s="107">
        <f>N379/SUMIFS(N$3:N$722,$B$3:$B$722,$B1105)*SUMIFS(Calculations!$E$3:$E$53,Calculations!$A$3:$A$53,$B1105)</f>
        <v>0.17365815370784782</v>
      </c>
      <c r="O1105" s="107">
        <f>O379/SUMIFS(O$3:O$722,$B$3:$B$722,$B1105)*SUMIFS(Calculations!$E$3:$E$53,Calculations!$A$3:$A$53,$B1105)</f>
        <v>0.17012242586725473</v>
      </c>
      <c r="P1105" s="107">
        <f>P379/SUMIFS(P$3:P$722,$B$3:$B$722,$B1105)*SUMIFS(Calculations!$E$3:$E$53,Calculations!$A$3:$A$53,$B1105)</f>
        <v>0.16668309965501429</v>
      </c>
      <c r="Q1105" s="107">
        <f>Q379/SUMIFS(Q$3:Q$722,$B$3:$B$722,$B1105)*SUMIFS(Calculations!$E$3:$E$53,Calculations!$A$3:$A$53,$B1105)</f>
        <v>0.16362085074446089</v>
      </c>
      <c r="R1105" s="107">
        <f>R379/SUMIFS(R$3:R$722,$B$3:$B$722,$B1105)*SUMIFS(Calculations!$E$3:$E$53,Calculations!$A$3:$A$53,$B1105)</f>
        <v>0.16064333296706332</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1.2128649717707171E-2</v>
      </c>
      <c r="G1108" s="107">
        <f>G382/SUMIFS(G$3:G$722,$B$3:$B$722,$B1108)*SUMIFS(Calculations!$E$3:$E$53,Calculations!$A$3:$A$53,$B1108)</f>
        <v>1.2357047364531595E-2</v>
      </c>
      <c r="H1108" s="107">
        <f>H382/SUMIFS(H$3:H$722,$B$3:$B$722,$B1108)*SUMIFS(Calculations!$E$3:$E$53,Calculations!$A$3:$A$53,$B1108)</f>
        <v>1.2572983858899576E-2</v>
      </c>
      <c r="I1108" s="107">
        <f>I382/SUMIFS(I$3:I$722,$B$3:$B$722,$B1108)*SUMIFS(Calculations!$E$3:$E$53,Calculations!$A$3:$A$53,$B1108)</f>
        <v>1.2348431293091721E-2</v>
      </c>
      <c r="J1108" s="107">
        <f>J382/SUMIFS(J$3:J$722,$B$3:$B$722,$B1108)*SUMIFS(Calculations!$E$3:$E$53,Calculations!$A$3:$A$53,$B1108)</f>
        <v>1.2131758971283574E-2</v>
      </c>
      <c r="K1108" s="107">
        <f>K382/SUMIFS(K$3:K$722,$B$3:$B$722,$B1108)*SUMIFS(Calculations!$E$3:$E$53,Calculations!$A$3:$A$53,$B1108)</f>
        <v>1.1891086059773005E-2</v>
      </c>
      <c r="L1108" s="107">
        <f>L382/SUMIFS(L$3:L$722,$B$3:$B$722,$B1108)*SUMIFS(Calculations!$E$3:$E$53,Calculations!$A$3:$A$53,$B1108)</f>
        <v>1.165976765923263E-2</v>
      </c>
      <c r="M1108" s="107">
        <f>M382/SUMIFS(M$3:M$722,$B$3:$B$722,$B1108)*SUMIFS(Calculations!$E$3:$E$53,Calculations!$A$3:$A$53,$B1108)</f>
        <v>1.1749442723294361E-2</v>
      </c>
      <c r="N1108" s="107">
        <f>N382/SUMIFS(N$3:N$722,$B$3:$B$722,$B1108)*SUMIFS(Calculations!$E$3:$E$53,Calculations!$A$3:$A$53,$B1108)</f>
        <v>1.1840520659429535E-2</v>
      </c>
      <c r="O1108" s="107">
        <f>O382/SUMIFS(O$3:O$722,$B$3:$B$722,$B1108)*SUMIFS(Calculations!$E$3:$E$53,Calculations!$A$3:$A$53,$B1108)</f>
        <v>1.1676393282478364E-2</v>
      </c>
      <c r="P1108" s="107">
        <f>P382/SUMIFS(P$3:P$722,$B$3:$B$722,$B1108)*SUMIFS(Calculations!$E$3:$E$53,Calculations!$A$3:$A$53,$B1108)</f>
        <v>1.1516740838867277E-2</v>
      </c>
      <c r="Q1108" s="107">
        <f>Q382/SUMIFS(Q$3:Q$722,$B$3:$B$722,$B1108)*SUMIFS(Calculations!$E$3:$E$53,Calculations!$A$3:$A$53,$B1108)</f>
        <v>1.1354992651844876E-2</v>
      </c>
      <c r="R1108" s="107">
        <f>R382/SUMIFS(R$3:R$722,$B$3:$B$722,$B1108)*SUMIFS(Calculations!$E$3:$E$53,Calculations!$A$3:$A$53,$B1108)</f>
        <v>1.1197719968797704E-2</v>
      </c>
    </row>
    <row r="1109" spans="2:18" ht="15.75" customHeight="1">
      <c r="B1109" s="107" t="s">
        <v>568</v>
      </c>
      <c r="C1109" s="107" t="s">
        <v>448</v>
      </c>
      <c r="D1109" s="107" t="s">
        <v>632</v>
      </c>
      <c r="E1109" s="107" t="str">
        <f t="shared" si="305"/>
        <v>hydro</v>
      </c>
      <c r="F1109" s="107">
        <f>F383/SUMIFS(F$3:F$722,$B$3:$B$722,$B1109)*SUMIFS(Calculations!$E$3:$E$53,Calculations!$A$3:$A$53,$B1109)</f>
        <v>4.2694552103350276E-2</v>
      </c>
      <c r="G1109" s="107">
        <f>G383/SUMIFS(G$3:G$722,$B$3:$B$722,$B1109)*SUMIFS(Calculations!$E$3:$E$53,Calculations!$A$3:$A$53,$B1109)</f>
        <v>4.5225785358360075E-2</v>
      </c>
      <c r="H1109" s="107">
        <f>H383/SUMIFS(H$3:H$722,$B$3:$B$722,$B1109)*SUMIFS(Calculations!$E$3:$E$53,Calculations!$A$3:$A$53,$B1109)</f>
        <v>4.7618917000099951E-2</v>
      </c>
      <c r="I1109" s="107">
        <f>I383/SUMIFS(I$3:I$722,$B$3:$B$722,$B1109)*SUMIFS(Calculations!$E$3:$E$53,Calculations!$A$3:$A$53,$B1109)</f>
        <v>4.7729061425518124E-2</v>
      </c>
      <c r="J1109" s="107">
        <f>J383/SUMIFS(J$3:J$722,$B$3:$B$722,$B1109)*SUMIFS(Calculations!$E$3:$E$53,Calculations!$A$3:$A$53,$B1109)</f>
        <v>4.7835340542408747E-2</v>
      </c>
      <c r="K1109" s="107">
        <f>K383/SUMIFS(K$3:K$722,$B$3:$B$722,$B1109)*SUMIFS(Calculations!$E$3:$E$53,Calculations!$A$3:$A$53,$B1109)</f>
        <v>4.6838015893175849E-2</v>
      </c>
      <c r="L1109" s="107">
        <f>L383/SUMIFS(L$3:L$722,$B$3:$B$722,$B1109)*SUMIFS(Calculations!$E$3:$E$53,Calculations!$A$3:$A$53,$B1109)</f>
        <v>4.5879455408607515E-2</v>
      </c>
      <c r="M1109" s="107">
        <f>M383/SUMIFS(M$3:M$722,$B$3:$B$722,$B1109)*SUMIFS(Calculations!$E$3:$E$53,Calculations!$A$3:$A$53,$B1109)</f>
        <v>4.4617484949599447E-2</v>
      </c>
      <c r="N1109" s="107">
        <f>N383/SUMIFS(N$3:N$722,$B$3:$B$722,$B1109)*SUMIFS(Calculations!$E$3:$E$53,Calculations!$A$3:$A$53,$B1109)</f>
        <v>4.3335772289869484E-2</v>
      </c>
      <c r="O1109" s="107">
        <f>O383/SUMIFS(O$3:O$722,$B$3:$B$722,$B1109)*SUMIFS(Calculations!$E$3:$E$53,Calculations!$A$3:$A$53,$B1109)</f>
        <v>4.8158024846914949E-2</v>
      </c>
      <c r="P1109" s="107">
        <f>P383/SUMIFS(P$3:P$722,$B$3:$B$722,$B1109)*SUMIFS(Calculations!$E$3:$E$53,Calculations!$A$3:$A$53,$B1109)</f>
        <v>5.2848798676019215E-2</v>
      </c>
      <c r="Q1109" s="107">
        <f>Q383/SUMIFS(Q$3:Q$722,$B$3:$B$722,$B1109)*SUMIFS(Calculations!$E$3:$E$53,Calculations!$A$3:$A$53,$B1109)</f>
        <v>5.7112771754865961E-2</v>
      </c>
      <c r="R1109" s="107">
        <f>R383/SUMIFS(R$3:R$722,$B$3:$B$722,$B1109)*SUMIFS(Calculations!$E$3:$E$53,Calculations!$A$3:$A$53,$B1109)</f>
        <v>6.1258762500705215E-2</v>
      </c>
    </row>
    <row r="1110" spans="2:18" ht="15.75" customHeight="1">
      <c r="B1110" s="107" t="s">
        <v>568</v>
      </c>
      <c r="C1110" s="107" t="s">
        <v>448</v>
      </c>
      <c r="D1110" s="107" t="s">
        <v>643</v>
      </c>
      <c r="E1110" s="107" t="str">
        <f t="shared" si="305"/>
        <v>onshore wind</v>
      </c>
      <c r="F1110" s="107">
        <f>F384/SUMIFS(F$3:F$722,$B$3:$B$722,$B1110)*SUMIFS(Calculations!$E$3:$E$53,Calculations!$A$3:$A$53,$B1110)</f>
        <v>7.1919220396985895E-2</v>
      </c>
      <c r="G1110" s="107">
        <f>G384/SUMIFS(G$3:G$722,$B$3:$B$722,$B1110)*SUMIFS(Calculations!$E$3:$E$53,Calculations!$A$3:$A$53,$B1110)</f>
        <v>7.9062215768495744E-2</v>
      </c>
      <c r="H1110" s="107">
        <f>H384/SUMIFS(H$3:H$722,$B$3:$B$722,$B1110)*SUMIFS(Calculations!$E$3:$E$53,Calculations!$A$3:$A$53,$B1110)</f>
        <v>8.5815496291548721E-2</v>
      </c>
      <c r="I1110" s="107">
        <f>I384/SUMIFS(I$3:I$722,$B$3:$B$722,$B1110)*SUMIFS(Calculations!$E$3:$E$53,Calculations!$A$3:$A$53,$B1110)</f>
        <v>8.4220003571954527E-2</v>
      </c>
      <c r="J1110" s="107">
        <f>J384/SUMIFS(J$3:J$722,$B$3:$B$722,$B1110)*SUMIFS(Calculations!$E$3:$E$53,Calculations!$A$3:$A$53,$B1110)</f>
        <v>8.2680501626212877E-2</v>
      </c>
      <c r="K1110" s="107">
        <f>K384/SUMIFS(K$3:K$722,$B$3:$B$722,$B1110)*SUMIFS(Calculations!$E$3:$E$53,Calculations!$A$3:$A$53,$B1110)</f>
        <v>8.1073808350578869E-2</v>
      </c>
      <c r="L1110" s="107">
        <f>L384/SUMIFS(L$3:L$722,$B$3:$B$722,$B1110)*SUMIFS(Calculations!$E$3:$E$53,Calculations!$A$3:$A$53,$B1110)</f>
        <v>7.9529564271151973E-2</v>
      </c>
      <c r="M1110" s="107">
        <f>M384/SUMIFS(M$3:M$722,$B$3:$B$722,$B1110)*SUMIFS(Calculations!$E$3:$E$53,Calculations!$A$3:$A$53,$B1110)</f>
        <v>8.0162714185640097E-2</v>
      </c>
      <c r="N1110" s="107">
        <f>N384/SUMIFS(N$3:N$722,$B$3:$B$722,$B1110)*SUMIFS(Calculations!$E$3:$E$53,Calculations!$A$3:$A$53,$B1110)</f>
        <v>8.0805769064709307E-2</v>
      </c>
      <c r="O1110" s="107">
        <f>O384/SUMIFS(O$3:O$722,$B$3:$B$722,$B1110)*SUMIFS(Calculations!$E$3:$E$53,Calculations!$A$3:$A$53,$B1110)</f>
        <v>7.9682014947637408E-2</v>
      </c>
      <c r="P1110" s="107">
        <f>P384/SUMIFS(P$3:P$722,$B$3:$B$722,$B1110)*SUMIFS(Calculations!$E$3:$E$53,Calculations!$A$3:$A$53,$B1110)</f>
        <v>7.8588899989357613E-2</v>
      </c>
      <c r="Q1110" s="107">
        <f>Q384/SUMIFS(Q$3:Q$722,$B$3:$B$722,$B1110)*SUMIFS(Calculations!$E$3:$E$53,Calculations!$A$3:$A$53,$B1110)</f>
        <v>7.7524328197914147E-2</v>
      </c>
      <c r="R1110" s="107">
        <f>R384/SUMIFS(R$3:R$722,$B$3:$B$722,$B1110)*SUMIFS(Calculations!$E$3:$E$53,Calculations!$A$3:$A$53,$B1110)</f>
        <v>7.6489212658019612E-2</v>
      </c>
    </row>
    <row r="1111" spans="2:18" ht="15.75" customHeight="1">
      <c r="B1111" s="107" t="s">
        <v>568</v>
      </c>
      <c r="C1111" s="107" t="s">
        <v>448</v>
      </c>
      <c r="D1111" s="107" t="s">
        <v>644</v>
      </c>
      <c r="E1111" s="107" t="str">
        <f t="shared" si="305"/>
        <v>natural gas nonpeaker</v>
      </c>
      <c r="F1111" s="107">
        <f>F385/SUMIFS(F$3:F$722,$B$3:$B$722,$B1111)*SUMIFS(Calculations!$E$3:$E$53,Calculations!$A$3:$A$53,$B1111)</f>
        <v>4.8606046264655955E-6</v>
      </c>
      <c r="G1111" s="107">
        <f>G385/SUMIFS(G$3:G$722,$B$3:$B$722,$B1111)*SUMIFS(Calculations!$E$3:$E$53,Calculations!$A$3:$A$53,$B1111)</f>
        <v>3.0682216924237113E-6</v>
      </c>
      <c r="H1111" s="107">
        <f>H385/SUMIFS(H$3:H$722,$B$3:$B$722,$B1111)*SUMIFS(Calculations!$E$3:$E$53,Calculations!$A$3:$A$53,$B1111)</f>
        <v>1.3736294200281834E-6</v>
      </c>
      <c r="I1111" s="107">
        <f>I385/SUMIFS(I$3:I$722,$B$3:$B$722,$B1111)*SUMIFS(Calculations!$E$3:$E$53,Calculations!$A$3:$A$53,$B1111)</f>
        <v>2.9925413267967166E-6</v>
      </c>
      <c r="J1111" s="107">
        <f>J385/SUMIFS(J$3:J$722,$B$3:$B$722,$B1111)*SUMIFS(Calculations!$E$3:$E$53,Calculations!$A$3:$A$53,$B1111)</f>
        <v>4.5546406080071146E-6</v>
      </c>
      <c r="K1111" s="107">
        <f>K385/SUMIFS(K$3:K$722,$B$3:$B$722,$B1111)*SUMIFS(Calculations!$E$3:$E$53,Calculations!$A$3:$A$53,$B1111)</f>
        <v>2.8817633391045914E-6</v>
      </c>
      <c r="L1111" s="107">
        <f>L385/SUMIFS(L$3:L$722,$B$3:$B$722,$B1111)*SUMIFS(Calculations!$E$3:$E$53,Calculations!$A$3:$A$53,$B1111)</f>
        <v>1.2739077158268932E-6</v>
      </c>
      <c r="M1111" s="107">
        <f>M385/SUMIFS(M$3:M$722,$B$3:$B$722,$B1111)*SUMIFS(Calculations!$E$3:$E$53,Calculations!$A$3:$A$53,$B1111)</f>
        <v>2.7893360879410412E-6</v>
      </c>
      <c r="N1111" s="107">
        <f>N385/SUMIFS(N$3:N$722,$B$3:$B$722,$B1111)*SUMIFS(Calculations!$E$3:$E$53,Calculations!$A$3:$A$53,$B1111)</f>
        <v>4.328471743287055E-6</v>
      </c>
      <c r="O1111" s="107">
        <f>O385/SUMIFS(O$3:O$722,$B$3:$B$722,$B1111)*SUMIFS(Calculations!$E$3:$E$53,Calculations!$A$3:$A$53,$B1111)</f>
        <v>2.7723014798787112E-6</v>
      </c>
      <c r="P1111" s="107">
        <f>P385/SUMIFS(P$3:P$722,$B$3:$B$722,$B1111)*SUMIFS(Calculations!$E$3:$E$53,Calculations!$A$3:$A$53,$B1111)</f>
        <v>1.2585602025660596E-6</v>
      </c>
      <c r="Q1111" s="107">
        <f>Q385/SUMIFS(Q$3:Q$722,$B$3:$B$722,$B1111)*SUMIFS(Calculations!$E$3:$E$53,Calculations!$A$3:$A$53,$B1111)</f>
        <v>1.2409040185414313E-6</v>
      </c>
      <c r="R1111" s="107">
        <f>R385/SUMIFS(R$3:R$722,$B$3:$B$722,$B1111)*SUMIFS(Calculations!$E$3:$E$53,Calculations!$A$3:$A$53,$B1111)</f>
        <v>1.2237363736667258E-6</v>
      </c>
    </row>
    <row r="1112" spans="2:18" ht="15.75" customHeight="1">
      <c r="B1112" s="107" t="s">
        <v>568</v>
      </c>
      <c r="C1112" s="107" t="s">
        <v>448</v>
      </c>
      <c r="D1112" s="107" t="s">
        <v>645</v>
      </c>
      <c r="E1112" s="107" t="str">
        <f t="shared" si="305"/>
        <v>natural gas peaker</v>
      </c>
      <c r="F1112" s="107">
        <f>F386/SUMIFS(F$3:F$722,$B$3:$B$722,$B1112)*SUMIFS(Calculations!$E$3:$E$53,Calculations!$A$3:$A$53,$B1112)</f>
        <v>1.0584257749381146E-4</v>
      </c>
      <c r="G1112" s="107">
        <f>G386/SUMIFS(G$3:G$722,$B$3:$B$722,$B1112)*SUMIFS(Calculations!$E$3:$E$53,Calculations!$A$3:$A$53,$B1112)</f>
        <v>6.2511278682977409E-5</v>
      </c>
      <c r="H1112" s="107">
        <f>H386/SUMIFS(H$3:H$722,$B$3:$B$722,$B1112)*SUMIFS(Calculations!$E$3:$E$53,Calculations!$A$3:$A$53,$B1112)</f>
        <v>2.1544093198725863E-5</v>
      </c>
      <c r="I1112" s="107">
        <f>I386/SUMIFS(I$3:I$722,$B$3:$B$722,$B1112)*SUMIFS(Calculations!$E$3:$E$53,Calculations!$A$3:$A$53,$B1112)</f>
        <v>7.3000571957435663E-5</v>
      </c>
      <c r="J1112" s="107">
        <f>J386/SUMIFS(J$3:J$722,$B$3:$B$722,$B1112)*SUMIFS(Calculations!$E$3:$E$53,Calculations!$A$3:$A$53,$B1112)</f>
        <v>1.22651283738933E-4</v>
      </c>
      <c r="K1112" s="107">
        <f>K386/SUMIFS(K$3:K$722,$B$3:$B$722,$B1112)*SUMIFS(Calculations!$E$3:$E$53,Calculations!$A$3:$A$53,$B1112)</f>
        <v>1.0828607738042955E-4</v>
      </c>
      <c r="L1112" s="107">
        <f>L386/SUMIFS(L$3:L$722,$B$3:$B$722,$B1112)*SUMIFS(Calculations!$E$3:$E$53,Calculations!$A$3:$A$53,$B1112)</f>
        <v>9.4479220026084024E-5</v>
      </c>
      <c r="M1112" s="107">
        <f>M386/SUMIFS(M$3:M$722,$B$3:$B$722,$B1112)*SUMIFS(Calculations!$E$3:$E$53,Calculations!$A$3:$A$53,$B1112)</f>
        <v>6.427951669486624E-5</v>
      </c>
      <c r="N1112" s="107">
        <f>N386/SUMIFS(N$3:N$722,$B$3:$B$722,$B1112)*SUMIFS(Calculations!$E$3:$E$53,Calculations!$A$3:$A$53,$B1112)</f>
        <v>3.360737076354544E-5</v>
      </c>
      <c r="O1112" s="107">
        <f>O386/SUMIFS(O$3:O$722,$B$3:$B$722,$B1112)*SUMIFS(Calculations!$E$3:$E$53,Calculations!$A$3:$A$53,$B1112)</f>
        <v>3.6166221012205518E-5</v>
      </c>
      <c r="P1112" s="107">
        <f>P386/SUMIFS(P$3:P$722,$B$3:$B$722,$B1112)*SUMIFS(Calculations!$E$3:$E$53,Calculations!$A$3:$A$53,$B1112)</f>
        <v>3.8655304202482413E-5</v>
      </c>
      <c r="Q1112" s="107">
        <f>Q386/SUMIFS(Q$3:Q$722,$B$3:$B$722,$B1112)*SUMIFS(Calculations!$E$3:$E$53,Calculations!$A$3:$A$53,$B1112)</f>
        <v>6.1824983900298863E-5</v>
      </c>
      <c r="R1112" s="107">
        <f>R386/SUMIFS(R$3:R$722,$B$3:$B$722,$B1112)*SUMIFS(Calculations!$E$3:$E$53,Calculations!$A$3:$A$53,$B1112)</f>
        <v>8.4353568353085295E-5</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5.1179129752529232E-4</v>
      </c>
      <c r="G1116" s="107">
        <f>G390/SUMIFS(G$3:G$722,$B$3:$B$722,$B1116)*SUMIFS(Calculations!$E$3:$E$53,Calculations!$A$3:$A$53,$B1116)</f>
        <v>4.9916640460774596E-4</v>
      </c>
      <c r="H1116" s="107">
        <f>H390/SUMIFS(H$3:H$722,$B$3:$B$722,$B1116)*SUMIFS(Calculations!$E$3:$E$53,Calculations!$A$3:$A$53,$B1116)</f>
        <v>4.8723031351271943E-4</v>
      </c>
      <c r="I1116" s="107">
        <f>I390/SUMIFS(I$3:I$722,$B$3:$B$722,$B1116)*SUMIFS(Calculations!$E$3:$E$53,Calculations!$A$3:$A$53,$B1116)</f>
        <v>4.7997465264582446E-4</v>
      </c>
      <c r="J1116" s="107">
        <f>J390/SUMIFS(J$3:J$722,$B$3:$B$722,$B1116)*SUMIFS(Calculations!$E$3:$E$53,Calculations!$A$3:$A$53,$B1116)</f>
        <v>4.7297361535806589E-4</v>
      </c>
      <c r="K1116" s="107">
        <f>K390/SUMIFS(K$3:K$722,$B$3:$B$722,$B1116)*SUMIFS(Calculations!$E$3:$E$53,Calculations!$A$3:$A$53,$B1116)</f>
        <v>4.6575169498804019E-4</v>
      </c>
      <c r="L1116" s="107">
        <f>L390/SUMIFS(L$3:L$722,$B$3:$B$722,$B1116)*SUMIFS(Calculations!$E$3:$E$53,Calculations!$A$3:$A$53,$B1116)</f>
        <v>4.5881047730658562E-4</v>
      </c>
      <c r="M1116" s="107">
        <f>M390/SUMIFS(M$3:M$722,$B$3:$B$722,$B1116)*SUMIFS(Calculations!$E$3:$E$53,Calculations!$A$3:$A$53,$B1116)</f>
        <v>4.6699406996655754E-4</v>
      </c>
      <c r="N1116" s="107">
        <f>N390/SUMIFS(N$3:N$722,$B$3:$B$722,$B1116)*SUMIFS(Calculations!$E$3:$E$53,Calculations!$A$3:$A$53,$B1116)</f>
        <v>4.7530568632769165E-4</v>
      </c>
      <c r="O1116" s="107">
        <f>O390/SUMIFS(O$3:O$722,$B$3:$B$722,$B1116)*SUMIFS(Calculations!$E$3:$E$53,Calculations!$A$3:$A$53,$B1116)</f>
        <v>4.7565978391323925E-4</v>
      </c>
      <c r="P1116" s="107">
        <f>P390/SUMIFS(P$3:P$722,$B$3:$B$722,$B1116)*SUMIFS(Calculations!$E$3:$E$53,Calculations!$A$3:$A$53,$B1116)</f>
        <v>4.7600422702723754E-4</v>
      </c>
      <c r="Q1116" s="107">
        <f>Q390/SUMIFS(Q$3:Q$722,$B$3:$B$722,$B1116)*SUMIFS(Calculations!$E$3:$E$53,Calculations!$A$3:$A$53,$B1116)</f>
        <v>4.7744801368602269E-4</v>
      </c>
      <c r="R1116" s="107">
        <f>R390/SUMIFS(R$3:R$722,$B$3:$B$722,$B1116)*SUMIFS(Calculations!$E$3:$E$53,Calculations!$A$3:$A$53,$B1116)</f>
        <v>4.7885185137814732E-4</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4.5897531594948096E-2</v>
      </c>
      <c r="G1120" s="107">
        <f>G394/SUMIFS(G$3:G$722,$B$3:$B$722,$B1120)*SUMIFS(Calculations!$E$3:$E$53,Calculations!$A$3:$A$53,$B1120)</f>
        <v>4.1561075693028561E-2</v>
      </c>
      <c r="H1120" s="107">
        <f>H394/SUMIFS(H$3:H$722,$B$3:$B$722,$B1120)*SUMIFS(Calculations!$E$3:$E$53,Calculations!$A$3:$A$53,$B1120)</f>
        <v>3.7267220318945526E-2</v>
      </c>
      <c r="I1120" s="107">
        <f>I394/SUMIFS(I$3:I$722,$B$3:$B$722,$B1120)*SUMIFS(Calculations!$E$3:$E$53,Calculations!$A$3:$A$53,$B1120)</f>
        <v>3.6564415010780227E-2</v>
      </c>
      <c r="J1120" s="107">
        <f>J394/SUMIFS(J$3:J$722,$B$3:$B$722,$B1120)*SUMIFS(Calculations!$E$3:$E$53,Calculations!$A$3:$A$53,$B1120)</f>
        <v>3.5851848801634917E-2</v>
      </c>
      <c r="K1120" s="107">
        <f>K394/SUMIFS(K$3:K$722,$B$3:$B$722,$B1120)*SUMIFS(Calculations!$E$3:$E$53,Calculations!$A$3:$A$53,$B1120)</f>
        <v>3.9324523485126189E-2</v>
      </c>
      <c r="L1120" s="107">
        <f>L394/SUMIFS(L$3:L$722,$B$3:$B$722,$B1120)*SUMIFS(Calculations!$E$3:$E$53,Calculations!$A$3:$A$53,$B1120)</f>
        <v>4.2616695873995088E-2</v>
      </c>
      <c r="M1120" s="107">
        <f>M394/SUMIFS(M$3:M$722,$B$3:$B$722,$B1120)*SUMIFS(Calculations!$E$3:$E$53,Calculations!$A$3:$A$53,$B1120)</f>
        <v>4.0163366130014505E-2</v>
      </c>
      <c r="N1120" s="107">
        <f>N394/SUMIFS(N$3:N$722,$B$3:$B$722,$B1120)*SUMIFS(Calculations!$E$3:$E$53,Calculations!$A$3:$A$53,$B1120)</f>
        <v>3.7661180515124806E-2</v>
      </c>
      <c r="O1120" s="107">
        <f>O394/SUMIFS(O$3:O$722,$B$3:$B$722,$B1120)*SUMIFS(Calculations!$E$3:$E$53,Calculations!$A$3:$A$53,$B1120)</f>
        <v>3.6900103748581485E-2</v>
      </c>
      <c r="P1120" s="107">
        <f>P394/SUMIFS(P$3:P$722,$B$3:$B$722,$B1120)*SUMIFS(Calculations!$E$3:$E$53,Calculations!$A$3:$A$53,$B1120)</f>
        <v>3.6124416631589454E-2</v>
      </c>
      <c r="Q1120" s="107">
        <f>Q394/SUMIFS(Q$3:Q$722,$B$3:$B$722,$B1120)*SUMIFS(Calculations!$E$3:$E$53,Calculations!$A$3:$A$53,$B1120)</f>
        <v>3.8387895585377751E-2</v>
      </c>
      <c r="R1120" s="107">
        <f>R394/SUMIFS(R$3:R$722,$B$3:$B$722,$B1120)*SUMIFS(Calculations!$E$3:$E$53,Calculations!$A$3:$A$53,$B1120)</f>
        <v>4.0570549104948873E-2</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6.9695119944385639E-3</v>
      </c>
      <c r="G1123" s="107">
        <f>G397/SUMIFS(G$3:G$722,$B$3:$B$722,$B1123)*SUMIFS(Calculations!$E$3:$E$53,Calculations!$A$3:$A$53,$B1123)</f>
        <v>6.9351094242147493E-3</v>
      </c>
      <c r="H1123" s="107">
        <f>H397/SUMIFS(H$3:H$722,$B$3:$B$722,$B1123)*SUMIFS(Calculations!$E$3:$E$53,Calculations!$A$3:$A$53,$B1123)</f>
        <v>6.9010448183755872E-3</v>
      </c>
      <c r="I1123" s="107">
        <f>I397/SUMIFS(I$3:I$722,$B$3:$B$722,$B1123)*SUMIFS(Calculations!$E$3:$E$53,Calculations!$A$3:$A$53,$B1123)</f>
        <v>6.9492051121665451E-3</v>
      </c>
      <c r="J1123" s="107">
        <f>J397/SUMIFS(J$3:J$722,$B$3:$B$722,$B1123)*SUMIFS(Calculations!$E$3:$E$53,Calculations!$A$3:$A$53,$B1123)</f>
        <v>6.9980342794753909E-3</v>
      </c>
      <c r="K1123" s="107">
        <f>K397/SUMIFS(K$3:K$722,$B$3:$B$722,$B1123)*SUMIFS(Calculations!$E$3:$E$53,Calculations!$A$3:$A$53,$B1123)</f>
        <v>6.8113099926171705E-3</v>
      </c>
      <c r="L1123" s="107">
        <f>L397/SUMIFS(L$3:L$722,$B$3:$B$722,$B1123)*SUMIFS(Calculations!$E$3:$E$53,Calculations!$A$3:$A$53,$B1123)</f>
        <v>6.6342912397670357E-3</v>
      </c>
      <c r="M1123" s="107">
        <f>M397/SUMIFS(M$3:M$722,$B$3:$B$722,$B1123)*SUMIFS(Calculations!$E$3:$E$53,Calculations!$A$3:$A$53,$B1123)</f>
        <v>6.8424435754293198E-3</v>
      </c>
      <c r="N1123" s="107">
        <f>N397/SUMIFS(N$3:N$722,$B$3:$B$722,$B1123)*SUMIFS(Calculations!$E$3:$E$53,Calculations!$A$3:$A$53,$B1123)</f>
        <v>7.0547410789662049E-3</v>
      </c>
      <c r="O1123" s="107">
        <f>O397/SUMIFS(O$3:O$722,$B$3:$B$722,$B1123)*SUMIFS(Calculations!$E$3:$E$53,Calculations!$A$3:$A$53,$B1123)</f>
        <v>7.1212535198437038E-3</v>
      </c>
      <c r="P1123" s="107">
        <f>P397/SUMIFS(P$3:P$722,$B$3:$B$722,$B1123)*SUMIFS(Calculations!$E$3:$E$53,Calculations!$A$3:$A$53,$B1123)</f>
        <v>7.1890427965321689E-3</v>
      </c>
      <c r="Q1123" s="107">
        <f>Q397/SUMIFS(Q$3:Q$722,$B$3:$B$722,$B1123)*SUMIFS(Calculations!$E$3:$E$53,Calculations!$A$3:$A$53,$B1123)</f>
        <v>7.0583544940317098E-3</v>
      </c>
      <c r="R1123" s="107">
        <f>R397/SUMIFS(R$3:R$722,$B$3:$B$722,$B1123)*SUMIFS(Calculations!$E$3:$E$53,Calculations!$A$3:$A$53,$B1123)</f>
        <v>6.9323328745498946E-3</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4.576210822889705E-2</v>
      </c>
      <c r="G1125" s="107">
        <f>G399/SUMIFS(G$3:G$722,$B$3:$B$722,$B1125)*SUMIFS(Calculations!$E$3:$E$53,Calculations!$A$3:$A$53,$B1125)</f>
        <v>5.0647745468357562E-2</v>
      </c>
      <c r="H1125" s="107">
        <f>H399/SUMIFS(H$3:H$722,$B$3:$B$722,$B1125)*SUMIFS(Calculations!$E$3:$E$53,Calculations!$A$3:$A$53,$B1125)</f>
        <v>5.5485387125728404E-2</v>
      </c>
      <c r="I1125" s="107">
        <f>I399/SUMIFS(I$3:I$722,$B$3:$B$722,$B1125)*SUMIFS(Calculations!$E$3:$E$53,Calculations!$A$3:$A$53,$B1125)</f>
        <v>5.5823685146937564E-2</v>
      </c>
      <c r="J1125" s="107">
        <f>J399/SUMIFS(J$3:J$722,$B$3:$B$722,$B1125)*SUMIFS(Calculations!$E$3:$E$53,Calculations!$A$3:$A$53,$B1125)</f>
        <v>5.6166681615139658E-2</v>
      </c>
      <c r="K1125" s="107">
        <f>K399/SUMIFS(K$3:K$722,$B$3:$B$722,$B1125)*SUMIFS(Calculations!$E$3:$E$53,Calculations!$A$3:$A$53,$B1125)</f>
        <v>5.4252207497665419E-2</v>
      </c>
      <c r="L1125" s="107">
        <f>L399/SUMIFS(L$3:L$722,$B$3:$B$722,$B1125)*SUMIFS(Calculations!$E$3:$E$53,Calculations!$A$3:$A$53,$B1125)</f>
        <v>5.2437243700821583E-2</v>
      </c>
      <c r="M1125" s="107">
        <f>M399/SUMIFS(M$3:M$722,$B$3:$B$722,$B1125)*SUMIFS(Calculations!$E$3:$E$53,Calculations!$A$3:$A$53,$B1125)</f>
        <v>5.3351651853192288E-2</v>
      </c>
      <c r="N1125" s="107">
        <f>N399/SUMIFS(N$3:N$722,$B$3:$B$722,$B1125)*SUMIFS(Calculations!$E$3:$E$53,Calculations!$A$3:$A$53,$B1125)</f>
        <v>5.4284269627306689E-2</v>
      </c>
      <c r="O1125" s="107">
        <f>O399/SUMIFS(O$3:O$722,$B$3:$B$722,$B1125)*SUMIFS(Calculations!$E$3:$E$53,Calculations!$A$3:$A$53,$B1125)</f>
        <v>5.4647047234820847E-2</v>
      </c>
      <c r="P1125" s="107">
        <f>P399/SUMIFS(P$3:P$722,$B$3:$B$722,$B1125)*SUMIFS(Calculations!$E$3:$E$53,Calculations!$A$3:$A$53,$B1125)</f>
        <v>5.5016789064886135E-2</v>
      </c>
      <c r="Q1125" s="107">
        <f>Q399/SUMIFS(Q$3:Q$722,$B$3:$B$722,$B1125)*SUMIFS(Calculations!$E$3:$E$53,Calculations!$A$3:$A$53,$B1125)</f>
        <v>5.3679702080501858E-2</v>
      </c>
      <c r="R1125" s="107">
        <f>R399/SUMIFS(R$3:R$722,$B$3:$B$722,$B1125)*SUMIFS(Calculations!$E$3:$E$53,Calculations!$A$3:$A$53,$B1125)</f>
        <v>5.2390360464334103E-2</v>
      </c>
    </row>
    <row r="1126" spans="2:18" ht="15.75" customHeight="1">
      <c r="B1126" s="107" t="s">
        <v>561</v>
      </c>
      <c r="C1126" s="107" t="s">
        <v>448</v>
      </c>
      <c r="D1126" s="107" t="s">
        <v>644</v>
      </c>
      <c r="E1126" s="107" t="str">
        <f t="shared" si="306"/>
        <v>natural gas nonpeaker</v>
      </c>
      <c r="F1126" s="107">
        <f>F400/SUMIFS(F$3:F$722,$B$3:$B$722,$B1126)*SUMIFS(Calculations!$E$3:$E$53,Calculations!$A$3:$A$53,$B1126)</f>
        <v>8.9438022216143504E-4</v>
      </c>
      <c r="G1126" s="107">
        <f>G400/SUMIFS(G$3:G$722,$B$3:$B$722,$B1126)*SUMIFS(Calculations!$E$3:$E$53,Calculations!$A$3:$A$53,$B1126)</f>
        <v>6.5146167266304526E-4</v>
      </c>
      <c r="H1126" s="107">
        <f>H400/SUMIFS(H$3:H$722,$B$3:$B$722,$B1126)*SUMIFS(Calculations!$E$3:$E$53,Calculations!$A$3:$A$53,$B1126)</f>
        <v>4.1092950934359338E-4</v>
      </c>
      <c r="I1126" s="107">
        <f>I400/SUMIFS(I$3:I$722,$B$3:$B$722,$B1126)*SUMIFS(Calculations!$E$3:$E$53,Calculations!$A$3:$A$53,$B1126)</f>
        <v>5.1825578615315334E-4</v>
      </c>
      <c r="J1126" s="107">
        <f>J400/SUMIFS(J$3:J$722,$B$3:$B$722,$B1126)*SUMIFS(Calculations!$E$3:$E$53,Calculations!$A$3:$A$53,$B1126)</f>
        <v>6.2707266234823475E-4</v>
      </c>
      <c r="K1126" s="107">
        <f>K400/SUMIFS(K$3:K$722,$B$3:$B$722,$B1126)*SUMIFS(Calculations!$E$3:$E$53,Calculations!$A$3:$A$53,$B1126)</f>
        <v>4.3135534141627071E-4</v>
      </c>
      <c r="L1126" s="107">
        <f>L400/SUMIFS(L$3:L$722,$B$3:$B$722,$B1126)*SUMIFS(Calculations!$E$3:$E$53,Calculations!$A$3:$A$53,$B1126)</f>
        <v>2.4581099340731242E-4</v>
      </c>
      <c r="M1126" s="107">
        <f>M400/SUMIFS(M$3:M$722,$B$3:$B$722,$B1126)*SUMIFS(Calculations!$E$3:$E$53,Calculations!$A$3:$A$53,$B1126)</f>
        <v>2.3579767758843885E-4</v>
      </c>
      <c r="N1126" s="107">
        <f>N400/SUMIFS(N$3:N$722,$B$3:$B$722,$B1126)*SUMIFS(Calculations!$E$3:$E$53,Calculations!$A$3:$A$53,$B1126)</f>
        <v>2.2558495552740826E-4</v>
      </c>
      <c r="O1126" s="107">
        <f>O400/SUMIFS(O$3:O$722,$B$3:$B$722,$B1126)*SUMIFS(Calculations!$E$3:$E$53,Calculations!$A$3:$A$53,$B1126)</f>
        <v>1.5847040741152378E-4</v>
      </c>
      <c r="P1126" s="107">
        <f>P400/SUMIFS(P$3:P$722,$B$3:$B$722,$B1126)*SUMIFS(Calculations!$E$3:$E$53,Calculations!$A$3:$A$53,$B1126)</f>
        <v>9.0067464863848509E-5</v>
      </c>
      <c r="Q1126" s="107">
        <f>Q400/SUMIFS(Q$3:Q$722,$B$3:$B$722,$B1126)*SUMIFS(Calculations!$E$3:$E$53,Calculations!$A$3:$A$53,$B1126)</f>
        <v>8.8430144788461824E-5</v>
      </c>
      <c r="R1126" s="107">
        <f>R400/SUMIFS(R$3:R$722,$B$3:$B$722,$B1126)*SUMIFS(Calculations!$E$3:$E$53,Calculations!$A$3:$A$53,$B1126)</f>
        <v>8.6851290954090599E-5</v>
      </c>
    </row>
    <row r="1127" spans="2:18" ht="15.75" customHeight="1">
      <c r="B1127" s="107" t="s">
        <v>561</v>
      </c>
      <c r="C1127" s="107" t="s">
        <v>448</v>
      </c>
      <c r="D1127" s="107" t="s">
        <v>645</v>
      </c>
      <c r="E1127" s="107" t="str">
        <f t="shared" si="306"/>
        <v>natural gas peaker</v>
      </c>
      <c r="F1127" s="107">
        <f>F401/SUMIFS(F$3:F$722,$B$3:$B$722,$B1127)*SUMIFS(Calculations!$E$3:$E$53,Calculations!$A$3:$A$53,$B1127)</f>
        <v>1.0550959921765796E-3</v>
      </c>
      <c r="G1127" s="107">
        <f>G401/SUMIFS(G$3:G$722,$B$3:$B$722,$B1127)*SUMIFS(Calculations!$E$3:$E$53,Calculations!$A$3:$A$53,$B1127)</f>
        <v>9.6787039524485357E-4</v>
      </c>
      <c r="H1127" s="107">
        <f>H401/SUMIFS(H$3:H$722,$B$3:$B$722,$B1127)*SUMIFS(Calculations!$E$3:$E$53,Calculations!$A$3:$A$53,$B1127)</f>
        <v>8.8150168618520341E-4</v>
      </c>
      <c r="I1127" s="107">
        <f>I401/SUMIFS(I$3:I$722,$B$3:$B$722,$B1127)*SUMIFS(Calculations!$E$3:$E$53,Calculations!$A$3:$A$53,$B1127)</f>
        <v>7.7727779851946078E-4</v>
      </c>
      <c r="J1127" s="107">
        <f>J401/SUMIFS(J$3:J$722,$B$3:$B$722,$B1127)*SUMIFS(Calculations!$E$3:$E$53,Calculations!$A$3:$A$53,$B1127)</f>
        <v>6.71606398953283E-4</v>
      </c>
      <c r="K1127" s="107">
        <f>K401/SUMIFS(K$3:K$722,$B$3:$B$722,$B1127)*SUMIFS(Calculations!$E$3:$E$53,Calculations!$A$3:$A$53,$B1127)</f>
        <v>6.4445130793434945E-4</v>
      </c>
      <c r="L1127" s="107">
        <f>L401/SUMIFS(L$3:L$722,$B$3:$B$722,$B1127)*SUMIFS(Calculations!$E$3:$E$53,Calculations!$A$3:$A$53,$B1127)</f>
        <v>6.1870768118614072E-4</v>
      </c>
      <c r="M1127" s="107">
        <f>M401/SUMIFS(M$3:M$722,$B$3:$B$722,$B1127)*SUMIFS(Calculations!$E$3:$E$53,Calculations!$A$3:$A$53,$B1127)</f>
        <v>6.1541408059592371E-4</v>
      </c>
      <c r="N1127" s="107">
        <f>N401/SUMIFS(N$3:N$722,$B$3:$B$722,$B1127)*SUMIFS(Calculations!$E$3:$E$53,Calculations!$A$3:$A$53,$B1127)</f>
        <v>6.1205489089129715E-4</v>
      </c>
      <c r="O1127" s="107">
        <f>O401/SUMIFS(O$3:O$722,$B$3:$B$722,$B1127)*SUMIFS(Calculations!$E$3:$E$53,Calculations!$A$3:$A$53,$B1127)</f>
        <v>5.6009553431987256E-4</v>
      </c>
      <c r="P1127" s="107">
        <f>P401/SUMIFS(P$3:P$722,$B$3:$B$722,$B1127)*SUMIFS(Calculations!$E$3:$E$53,Calculations!$A$3:$A$53,$B1127)</f>
        <v>5.0713871672747118E-4</v>
      </c>
      <c r="Q1127" s="107">
        <f>Q401/SUMIFS(Q$3:Q$722,$B$3:$B$722,$B1127)*SUMIFS(Calculations!$E$3:$E$53,Calculations!$A$3:$A$53,$B1127)</f>
        <v>4.9791953416072595E-4</v>
      </c>
      <c r="R1127" s="107">
        <f>R401/SUMIFS(R$3:R$722,$B$3:$B$722,$B1127)*SUMIFS(Calculations!$E$3:$E$53,Calculations!$A$3:$A$53,$B1127)</f>
        <v>4.8902955475835621E-4</v>
      </c>
    </row>
    <row r="1128" spans="2:18" ht="15.75" customHeight="1">
      <c r="B1128" s="107" t="s">
        <v>561</v>
      </c>
      <c r="C1128" s="107" t="s">
        <v>448</v>
      </c>
      <c r="D1128" s="107" t="s">
        <v>646</v>
      </c>
      <c r="E1128" s="107" t="str">
        <f t="shared" si="306"/>
        <v>nuclear</v>
      </c>
      <c r="F1128" s="107">
        <f>F402/SUMIFS(F$3:F$722,$B$3:$B$722,$B1128)*SUMIFS(Calculations!$E$3:$E$53,Calculations!$A$3:$A$53,$B1128)</f>
        <v>4.2121553529076344E-2</v>
      </c>
      <c r="G1128" s="107">
        <f>G402/SUMIFS(G$3:G$722,$B$3:$B$722,$B1128)*SUMIFS(Calculations!$E$3:$E$53,Calculations!$A$3:$A$53,$B1128)</f>
        <v>4.1913635140475171E-2</v>
      </c>
      <c r="H1128" s="107">
        <f>H402/SUMIFS(H$3:H$722,$B$3:$B$722,$B1128)*SUMIFS(Calculations!$E$3:$E$53,Calculations!$A$3:$A$53,$B1128)</f>
        <v>4.1707759303049805E-2</v>
      </c>
      <c r="I1128" s="107">
        <f>I402/SUMIFS(I$3:I$722,$B$3:$B$722,$B1128)*SUMIFS(Calculations!$E$3:$E$53,Calculations!$A$3:$A$53,$B1128)</f>
        <v>4.1995390715492797E-2</v>
      </c>
      <c r="J1128" s="107">
        <f>J402/SUMIFS(J$3:J$722,$B$3:$B$722,$B1128)*SUMIFS(Calculations!$E$3:$E$53,Calculations!$A$3:$A$53,$B1128)</f>
        <v>4.2287016892492889E-2</v>
      </c>
      <c r="K1128" s="107">
        <f>K402/SUMIFS(K$3:K$722,$B$3:$B$722,$B1128)*SUMIFS(Calculations!$E$3:$E$53,Calculations!$A$3:$A$53,$B1128)</f>
        <v>4.1158698173653425E-2</v>
      </c>
      <c r="L1128" s="107">
        <f>L402/SUMIFS(L$3:L$722,$B$3:$B$722,$B1128)*SUMIFS(Calculations!$E$3:$E$53,Calculations!$A$3:$A$53,$B1128)</f>
        <v>4.0089027078440836E-2</v>
      </c>
      <c r="M1128" s="107">
        <f>M402/SUMIFS(M$3:M$722,$B$3:$B$722,$B1128)*SUMIFS(Calculations!$E$3:$E$53,Calculations!$A$3:$A$53,$B1128)</f>
        <v>4.0484260306466492E-2</v>
      </c>
      <c r="N1128" s="107">
        <f>N402/SUMIFS(N$3:N$722,$B$3:$B$722,$B1128)*SUMIFS(Calculations!$E$3:$E$53,Calculations!$A$3:$A$53,$B1128)</f>
        <v>4.0887364251265858E-2</v>
      </c>
      <c r="O1128" s="107">
        <f>O402/SUMIFS(O$3:O$722,$B$3:$B$722,$B1128)*SUMIFS(Calculations!$E$3:$E$53,Calculations!$A$3:$A$53,$B1128)</f>
        <v>4.1276089368400111E-2</v>
      </c>
      <c r="P1128" s="107">
        <f>P402/SUMIFS(P$3:P$722,$B$3:$B$722,$B1128)*SUMIFS(Calculations!$E$3:$E$53,Calculations!$A$3:$A$53,$B1128)</f>
        <v>4.1672276821055822E-2</v>
      </c>
      <c r="Q1128" s="107">
        <f>Q402/SUMIFS(Q$3:Q$722,$B$3:$B$722,$B1128)*SUMIFS(Calculations!$E$3:$E$53,Calculations!$A$3:$A$53,$B1128)</f>
        <v>4.091472407401972E-2</v>
      </c>
      <c r="R1128" s="107">
        <f>R402/SUMIFS(R$3:R$722,$B$3:$B$722,$B1128)*SUMIFS(Calculations!$E$3:$E$53,Calculations!$A$3:$A$53,$B1128)</f>
        <v>4.0184222397911015E-2</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3.5472734042878216E-4</v>
      </c>
      <c r="G1130" s="107">
        <f>G404/SUMIFS(G$3:G$722,$B$3:$B$722,$B1130)*SUMIFS(Calculations!$E$3:$E$53,Calculations!$A$3:$A$53,$B1130)</f>
        <v>3.5297635237550867E-4</v>
      </c>
      <c r="H1130" s="107">
        <f>H404/SUMIFS(H$3:H$722,$B$3:$B$722,$B1130)*SUMIFS(Calculations!$E$3:$E$53,Calculations!$A$3:$A$53,$B1130)</f>
        <v>3.5124256569980984E-4</v>
      </c>
      <c r="I1130" s="107">
        <f>I404/SUMIFS(I$3:I$722,$B$3:$B$722,$B1130)*SUMIFS(Calculations!$E$3:$E$53,Calculations!$A$3:$A$53,$B1130)</f>
        <v>3.5366485826528334E-4</v>
      </c>
      <c r="J1130" s="107">
        <f>J404/SUMIFS(J$3:J$722,$B$3:$B$722,$B1130)*SUMIFS(Calculations!$E$3:$E$53,Calculations!$A$3:$A$53,$B1130)</f>
        <v>3.5612079280471681E-4</v>
      </c>
      <c r="K1130" s="107">
        <f>K404/SUMIFS(K$3:K$722,$B$3:$B$722,$B1130)*SUMIFS(Calculations!$E$3:$E$53,Calculations!$A$3:$A$53,$B1130)</f>
        <v>3.4661863856879472E-4</v>
      </c>
      <c r="L1130" s="107">
        <f>L404/SUMIFS(L$3:L$722,$B$3:$B$722,$B1130)*SUMIFS(Calculations!$E$3:$E$53,Calculations!$A$3:$A$53,$B1130)</f>
        <v>3.3761038623839632E-4</v>
      </c>
      <c r="M1130" s="107">
        <f>M404/SUMIFS(M$3:M$722,$B$3:$B$722,$B1130)*SUMIFS(Calculations!$E$3:$E$53,Calculations!$A$3:$A$53,$B1130)</f>
        <v>3.4093884922421281E-4</v>
      </c>
      <c r="N1130" s="107">
        <f>N404/SUMIFS(N$3:N$722,$B$3:$B$722,$B1130)*SUMIFS(Calculations!$E$3:$E$53,Calculations!$A$3:$A$53,$B1130)</f>
        <v>3.4433359557791332E-4</v>
      </c>
      <c r="O1130" s="107">
        <f>O404/SUMIFS(O$3:O$722,$B$3:$B$722,$B1130)*SUMIFS(Calculations!$E$3:$E$53,Calculations!$A$3:$A$53,$B1130)</f>
        <v>3.4760725040319682E-4</v>
      </c>
      <c r="P1130" s="107">
        <f>P404/SUMIFS(P$3:P$722,$B$3:$B$722,$B1130)*SUMIFS(Calculations!$E$3:$E$53,Calculations!$A$3:$A$53,$B1130)</f>
        <v>3.5094374940708092E-4</v>
      </c>
      <c r="Q1130" s="107">
        <f>Q404/SUMIFS(Q$3:Q$722,$B$3:$B$722,$B1130)*SUMIFS(Calculations!$E$3:$E$53,Calculations!$A$3:$A$53,$B1130)</f>
        <v>3.4456400676522575E-4</v>
      </c>
      <c r="R1130" s="107">
        <f>R404/SUMIFS(R$3:R$722,$B$3:$B$722,$B1130)*SUMIFS(Calculations!$E$3:$E$53,Calculations!$A$3:$A$53,$B1130)</f>
        <v>3.3841207515221123E-4</v>
      </c>
    </row>
    <row r="1131" spans="2:18" ht="15.75" customHeight="1">
      <c r="B1131" s="107" t="s">
        <v>561</v>
      </c>
      <c r="C1131" s="107" t="s">
        <v>448</v>
      </c>
      <c r="D1131" s="107" t="s">
        <v>649</v>
      </c>
      <c r="E1131" s="107" t="str">
        <f t="shared" si="306"/>
        <v>solar PV</v>
      </c>
      <c r="F1131" s="107">
        <f>F405/SUMIFS(F$3:F$722,$B$3:$B$722,$B1131)*SUMIFS(Calculations!$E$3:$E$53,Calculations!$A$3:$A$53,$B1131)</f>
        <v>5.5531798336093928E-4</v>
      </c>
      <c r="G1131" s="107">
        <f>G405/SUMIFS(G$3:G$722,$B$3:$B$722,$B1131)*SUMIFS(Calculations!$E$3:$E$53,Calculations!$A$3:$A$53,$B1131)</f>
        <v>5.8156923040897542E-4</v>
      </c>
      <c r="H1131" s="107">
        <f>H405/SUMIFS(H$3:H$722,$B$3:$B$722,$B1131)*SUMIFS(Calculations!$E$3:$E$53,Calculations!$A$3:$A$53,$B1131)</f>
        <v>6.0756259013937072E-4</v>
      </c>
      <c r="I1131" s="107">
        <f>I405/SUMIFS(I$3:I$722,$B$3:$B$722,$B1131)*SUMIFS(Calculations!$E$3:$E$53,Calculations!$A$3:$A$53,$B1131)</f>
        <v>6.2907061200214039E-4</v>
      </c>
      <c r="J1131" s="107">
        <f>J405/SUMIFS(J$3:J$722,$B$3:$B$722,$B1131)*SUMIFS(Calculations!$E$3:$E$53,Calculations!$A$3:$A$53,$B1131)</f>
        <v>6.5087734770391992E-4</v>
      </c>
      <c r="K1131" s="107">
        <f>K405/SUMIFS(K$3:K$722,$B$3:$B$722,$B1131)*SUMIFS(Calculations!$E$3:$E$53,Calculations!$A$3:$A$53,$B1131)</f>
        <v>6.4789248178606684E-4</v>
      </c>
      <c r="L1131" s="107">
        <f>L405/SUMIFS(L$3:L$722,$B$3:$B$722,$B1131)*SUMIFS(Calculations!$E$3:$E$53,Calculations!$A$3:$A$53,$B1131)</f>
        <v>6.4506276289361E-4</v>
      </c>
      <c r="M1131" s="107">
        <f>M405/SUMIFS(M$3:M$722,$B$3:$B$722,$B1131)*SUMIFS(Calculations!$E$3:$E$53,Calculations!$A$3:$A$53,$B1131)</f>
        <v>6.8443278360194625E-4</v>
      </c>
      <c r="N1131" s="107">
        <f>N405/SUMIFS(N$3:N$722,$B$3:$B$722,$B1131)*SUMIFS(Calculations!$E$3:$E$53,Calculations!$A$3:$A$53,$B1131)</f>
        <v>7.2458682311335421E-4</v>
      </c>
      <c r="O1131" s="107">
        <f>O405/SUMIFS(O$3:O$722,$B$3:$B$722,$B1131)*SUMIFS(Calculations!$E$3:$E$53,Calculations!$A$3:$A$53,$B1131)</f>
        <v>7.7151449681686895E-4</v>
      </c>
      <c r="P1131" s="107">
        <f>P405/SUMIFS(P$3:P$722,$B$3:$B$722,$B1131)*SUMIFS(Calculations!$E$3:$E$53,Calculations!$A$3:$A$53,$B1131)</f>
        <v>8.1934303859137309E-4</v>
      </c>
      <c r="Q1131" s="107">
        <f>Q405/SUMIFS(Q$3:Q$722,$B$3:$B$722,$B1131)*SUMIFS(Calculations!$E$3:$E$53,Calculations!$A$3:$A$53,$B1131)</f>
        <v>8.4660329464047882E-4</v>
      </c>
      <c r="R1131" s="107">
        <f>R405/SUMIFS(R$3:R$722,$B$3:$B$722,$B1131)*SUMIFS(Calculations!$E$3:$E$53,Calculations!$A$3:$A$53,$B1131)</f>
        <v>8.7289012788467938E-4</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2.4644526604371525E-4</v>
      </c>
      <c r="G1133" s="107">
        <f>G407/SUMIFS(G$3:G$722,$B$3:$B$722,$B1133)*SUMIFS(Calculations!$E$3:$E$53,Calculations!$A$3:$A$53,$B1133)</f>
        <v>2.4522877476309749E-4</v>
      </c>
      <c r="H1133" s="107">
        <f>H407/SUMIFS(H$3:H$722,$B$3:$B$722,$B1133)*SUMIFS(Calculations!$E$3:$E$53,Calculations!$A$3:$A$53,$B1133)</f>
        <v>2.4402423406420697E-4</v>
      </c>
      <c r="I1133" s="107">
        <f>I407/SUMIFS(I$3:I$722,$B$3:$B$722,$B1133)*SUMIFS(Calculations!$E$3:$E$53,Calculations!$A$3:$A$53,$B1133)</f>
        <v>2.4570711121433652E-4</v>
      </c>
      <c r="J1133" s="107">
        <f>J407/SUMIFS(J$3:J$722,$B$3:$B$722,$B1133)*SUMIFS(Calculations!$E$3:$E$53,Calculations!$A$3:$A$53,$B1133)</f>
        <v>2.4741336097852169E-4</v>
      </c>
      <c r="K1133" s="107">
        <f>K407/SUMIFS(K$3:K$722,$B$3:$B$722,$B1133)*SUMIFS(Calculations!$E$3:$E$53,Calculations!$A$3:$A$53,$B1133)</f>
        <v>2.3961523276380759E-4</v>
      </c>
      <c r="L1133" s="107">
        <f>L407/SUMIFS(L$3:L$722,$B$3:$B$722,$B1133)*SUMIFS(Calculations!$E$3:$E$53,Calculations!$A$3:$A$53,$B1133)</f>
        <v>2.3222243478149542E-4</v>
      </c>
      <c r="M1133" s="107">
        <f>M407/SUMIFS(M$3:M$722,$B$3:$B$722,$B1133)*SUMIFS(Calculations!$E$3:$E$53,Calculations!$A$3:$A$53,$B1133)</f>
        <v>1.1383668954183766E-3</v>
      </c>
      <c r="N1133" s="107">
        <f>N407/SUMIFS(N$3:N$722,$B$3:$B$722,$B1133)*SUMIFS(Calculations!$E$3:$E$53,Calculations!$A$3:$A$53,$B1133)</f>
        <v>2.0625564137579659E-3</v>
      </c>
      <c r="O1133" s="107">
        <f>O407/SUMIFS(O$3:O$722,$B$3:$B$722,$B1133)*SUMIFS(Calculations!$E$3:$E$53,Calculations!$A$3:$A$53,$B1133)</f>
        <v>2.0744905909339017E-3</v>
      </c>
      <c r="P1133" s="107">
        <f>P407/SUMIFS(P$3:P$722,$B$3:$B$722,$B1133)*SUMIFS(Calculations!$E$3:$E$53,Calculations!$A$3:$A$53,$B1133)</f>
        <v>2.0866538678781152E-3</v>
      </c>
      <c r="Q1133" s="107">
        <f>Q407/SUMIFS(Q$3:Q$722,$B$3:$B$722,$B1133)*SUMIFS(Calculations!$E$3:$E$53,Calculations!$A$3:$A$53,$B1133)</f>
        <v>2.0384789372455666E-3</v>
      </c>
      <c r="R1133" s="107">
        <f>R407/SUMIFS(R$3:R$722,$B$3:$B$722,$B1133)*SUMIFS(Calculations!$E$3:$E$53,Calculations!$A$3:$A$53,$B1133)</f>
        <v>1.9920242610382871E-3</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0.2969210076972098</v>
      </c>
      <c r="G1435" s="107">
        <f>G709/SUMIFS(G$3:G$722,$B$3:$B$722,$B1435)*SUMIFS(Calculations!$E$3:$E$53,Calculations!$A$3:$A$53,$B1435)</f>
        <v>0.28827339811832042</v>
      </c>
      <c r="H1435" s="107">
        <f>H709/SUMIFS(H$3:H$722,$B$3:$B$722,$B1435)*SUMIFS(Calculations!$E$3:$E$53,Calculations!$A$3:$A$53,$B1435)</f>
        <v>0.28015373848708475</v>
      </c>
      <c r="I1435" s="107">
        <f>I709/SUMIFS(I$3:I$722,$B$3:$B$722,$B1435)*SUMIFS(Calculations!$E$3:$E$53,Calculations!$A$3:$A$53,$B1435)</f>
        <v>0.28330057963583166</v>
      </c>
      <c r="J1435" s="107">
        <f>J709/SUMIFS(J$3:J$722,$B$3:$B$722,$B1435)*SUMIFS(Calculations!$E$3:$E$53,Calculations!$A$3:$A$53,$B1435)</f>
        <v>0.28621936125931113</v>
      </c>
      <c r="K1435" s="107">
        <f>K709/SUMIFS(K$3:K$722,$B$3:$B$722,$B1435)*SUMIFS(Calculations!$E$3:$E$53,Calculations!$A$3:$A$53,$B1435)</f>
        <v>0.28682456591867878</v>
      </c>
      <c r="L1435" s="107">
        <f>L709/SUMIFS(L$3:L$722,$B$3:$B$722,$B1435)*SUMIFS(Calculations!$E$3:$E$53,Calculations!$A$3:$A$53,$B1435)</f>
        <v>0.28741660286231901</v>
      </c>
      <c r="M1435" s="107">
        <f>M709/SUMIFS(M$3:M$722,$B$3:$B$722,$B1435)*SUMIFS(Calculations!$E$3:$E$53,Calculations!$A$3:$A$53,$B1435)</f>
        <v>0.28779993984081059</v>
      </c>
      <c r="N1435" s="107">
        <f>N709/SUMIFS(N$3:N$722,$B$3:$B$722,$B1435)*SUMIFS(Calculations!$E$3:$E$53,Calculations!$A$3:$A$53,$B1435)</f>
        <v>0.28817903078805834</v>
      </c>
      <c r="O1435" s="107">
        <f>O709/SUMIFS(O$3:O$722,$B$3:$B$722,$B1435)*SUMIFS(Calculations!$E$3:$E$53,Calculations!$A$3:$A$53,$B1435)</f>
        <v>0.28241939085698659</v>
      </c>
      <c r="P1435" s="107">
        <f>P709/SUMIFS(P$3:P$722,$B$3:$B$722,$B1435)*SUMIFS(Calculations!$E$3:$E$53,Calculations!$A$3:$A$53,$B1435)</f>
        <v>0.27638694983616058</v>
      </c>
      <c r="Q1435" s="107">
        <f>Q709/SUMIFS(Q$3:Q$722,$B$3:$B$722,$B1435)*SUMIFS(Calculations!$E$3:$E$53,Calculations!$A$3:$A$53,$B1435)</f>
        <v>0.27695567238929264</v>
      </c>
      <c r="R1435" s="107">
        <f>R709/SUMIFS(R$3:R$722,$B$3:$B$722,$B1435)*SUMIFS(Calculations!$E$3:$E$53,Calculations!$A$3:$A$53,$B1435)</f>
        <v>0.27752937847215264</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6.0543441084470635E-3</v>
      </c>
      <c r="G1438" s="107">
        <f>G712/SUMIFS(G$3:G$722,$B$3:$B$722,$B1438)*SUMIFS(Calculations!$E$3:$E$53,Calculations!$A$3:$A$53,$B1438)</f>
        <v>5.8637113575157312E-3</v>
      </c>
      <c r="H1438" s="107">
        <f>H712/SUMIFS(H$3:H$722,$B$3:$B$722,$B1438)*SUMIFS(Calculations!$E$3:$E$53,Calculations!$A$3:$A$53,$B1438)</f>
        <v>5.6847170310480762E-3</v>
      </c>
      <c r="I1438" s="107">
        <f>I712/SUMIFS(I$3:I$722,$B$3:$B$722,$B1438)*SUMIFS(Calculations!$E$3:$E$53,Calculations!$A$3:$A$53,$B1438)</f>
        <v>5.4709790661161785E-3</v>
      </c>
      <c r="J1438" s="107">
        <f>J712/SUMIFS(J$3:J$722,$B$3:$B$722,$B1438)*SUMIFS(Calculations!$E$3:$E$53,Calculations!$A$3:$A$53,$B1438)</f>
        <v>5.2727312312893203E-3</v>
      </c>
      <c r="K1438" s="107">
        <f>K712/SUMIFS(K$3:K$722,$B$3:$B$722,$B1438)*SUMIFS(Calculations!$E$3:$E$53,Calculations!$A$3:$A$53,$B1438)</f>
        <v>5.2147397400261267E-3</v>
      </c>
      <c r="L1438" s="107">
        <f>L712/SUMIFS(L$3:L$722,$B$3:$B$722,$B1438)*SUMIFS(Calculations!$E$3:$E$53,Calculations!$A$3:$A$53,$B1438)</f>
        <v>5.1580099962722156E-3</v>
      </c>
      <c r="M1438" s="107">
        <f>M712/SUMIFS(M$3:M$722,$B$3:$B$722,$B1438)*SUMIFS(Calculations!$E$3:$E$53,Calculations!$A$3:$A$53,$B1438)</f>
        <v>5.1292845641881064E-3</v>
      </c>
      <c r="N1438" s="107">
        <f>N712/SUMIFS(N$3:N$722,$B$3:$B$722,$B1438)*SUMIFS(Calculations!$E$3:$E$53,Calculations!$A$3:$A$53,$B1438)</f>
        <v>5.1008773092926429E-3</v>
      </c>
      <c r="O1438" s="107">
        <f>O712/SUMIFS(O$3:O$722,$B$3:$B$722,$B1438)*SUMIFS(Calculations!$E$3:$E$53,Calculations!$A$3:$A$53,$B1438)</f>
        <v>5.2188823411740961E-3</v>
      </c>
      <c r="P1438" s="107">
        <f>P712/SUMIFS(P$3:P$722,$B$3:$B$722,$B1438)*SUMIFS(Calculations!$E$3:$E$53,Calculations!$A$3:$A$53,$B1438)</f>
        <v>5.3424765942011393E-3</v>
      </c>
      <c r="Q1438" s="107">
        <f>Q712/SUMIFS(Q$3:Q$722,$B$3:$B$722,$B1438)*SUMIFS(Calculations!$E$3:$E$53,Calculations!$A$3:$A$53,$B1438)</f>
        <v>5.3657816743522182E-3</v>
      </c>
      <c r="R1438" s="107">
        <f>R712/SUMIFS(R$3:R$722,$B$3:$B$722,$B1438)*SUMIFS(Calculations!$E$3:$E$53,Calculations!$A$3:$A$53,$B1438)</f>
        <v>5.3892909692985578E-3</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3.1059113332988709E-2</v>
      </c>
      <c r="G1440" s="107">
        <f>G714/SUMIFS(G$3:G$722,$B$3:$B$722,$B1440)*SUMIFS(Calculations!$E$3:$E$53,Calculations!$A$3:$A$53,$B1440)</f>
        <v>4.0320516962471797E-2</v>
      </c>
      <c r="H1440" s="107">
        <f>H714/SUMIFS(H$3:H$722,$B$3:$B$722,$B1440)*SUMIFS(Calculations!$E$3:$E$53,Calculations!$A$3:$A$53,$B1440)</f>
        <v>4.9016497567617369E-2</v>
      </c>
      <c r="I1440" s="107">
        <f>I714/SUMIFS(I$3:I$722,$B$3:$B$722,$B1440)*SUMIFS(Calculations!$E$3:$E$53,Calculations!$A$3:$A$53,$B1440)</f>
        <v>4.7187243123424337E-2</v>
      </c>
      <c r="J1440" s="107">
        <f>J714/SUMIFS(J$3:J$722,$B$3:$B$722,$B1440)*SUMIFS(Calculations!$E$3:$E$53,Calculations!$A$3:$A$53,$B1440)</f>
        <v>4.5490559368508716E-2</v>
      </c>
      <c r="K1440" s="107">
        <f>K714/SUMIFS(K$3:K$722,$B$3:$B$722,$B1440)*SUMIFS(Calculations!$E$3:$E$53,Calculations!$A$3:$A$53,$B1440)</f>
        <v>4.5049749311091652E-2</v>
      </c>
      <c r="L1440" s="107">
        <f>L714/SUMIFS(L$3:L$722,$B$3:$B$722,$B1440)*SUMIFS(Calculations!$E$3:$E$53,Calculations!$A$3:$A$53,$B1440)</f>
        <v>4.4618530160545532E-2</v>
      </c>
      <c r="M1440" s="107">
        <f>M714/SUMIFS(M$3:M$722,$B$3:$B$722,$B1440)*SUMIFS(Calculations!$E$3:$E$53,Calculations!$A$3:$A$53,$B1440)</f>
        <v>4.4376356397862776E-2</v>
      </c>
      <c r="N1440" s="107">
        <f>N714/SUMIFS(N$3:N$722,$B$3:$B$722,$B1440)*SUMIFS(Calculations!$E$3:$E$53,Calculations!$A$3:$A$53,$B1440)</f>
        <v>4.4136865072357929E-2</v>
      </c>
      <c r="O1440" s="107">
        <f>O714/SUMIFS(O$3:O$722,$B$3:$B$722,$B1440)*SUMIFS(Calculations!$E$3:$E$53,Calculations!$A$3:$A$53,$B1440)</f>
        <v>5.009681758922184E-2</v>
      </c>
      <c r="P1440" s="107">
        <f>P714/SUMIFS(P$3:P$722,$B$3:$B$722,$B1440)*SUMIFS(Calculations!$E$3:$E$53,Calculations!$A$3:$A$53,$B1440)</f>
        <v>5.6339058853462548E-2</v>
      </c>
      <c r="Q1440" s="107">
        <f>Q714/SUMIFS(Q$3:Q$722,$B$3:$B$722,$B1440)*SUMIFS(Calculations!$E$3:$E$53,Calculations!$A$3:$A$53,$B1440)</f>
        <v>5.5830235371081359E-2</v>
      </c>
      <c r="R1440" s="107">
        <f>R714/SUMIFS(R$3:R$722,$B$3:$B$722,$B1440)*SUMIFS(Calculations!$E$3:$E$53,Calculations!$A$3:$A$53,$B1440)</f>
        <v>5.5316953234938661E-2</v>
      </c>
    </row>
    <row r="1441" spans="2:18" ht="15.75" customHeight="1">
      <c r="B1441" s="107" t="s">
        <v>584</v>
      </c>
      <c r="C1441" s="107" t="s">
        <v>448</v>
      </c>
      <c r="D1441" s="107" t="s">
        <v>644</v>
      </c>
      <c r="E1441" s="107" t="str">
        <f t="shared" si="311"/>
        <v>natural gas nonpeaker</v>
      </c>
      <c r="F1441" s="107">
        <f>F715/SUMIFS(F$3:F$722,$B$3:$B$722,$B1441)*SUMIFS(Calculations!$E$3:$E$53,Calculations!$A$3:$A$53,$B1441)</f>
        <v>5.3840801424893444E-3</v>
      </c>
      <c r="G1441" s="107">
        <f>G715/SUMIFS(G$3:G$722,$B$3:$B$722,$B1441)*SUMIFS(Calculations!$E$3:$E$53,Calculations!$A$3:$A$53,$B1441)</f>
        <v>5.0002044755276549E-3</v>
      </c>
      <c r="H1441" s="107">
        <f>H715/SUMIFS(H$3:H$722,$B$3:$B$722,$B1441)*SUMIFS(Calculations!$E$3:$E$53,Calculations!$A$3:$A$53,$B1441)</f>
        <v>4.6397650121120567E-3</v>
      </c>
      <c r="I1441" s="107">
        <f>I715/SUMIFS(I$3:I$722,$B$3:$B$722,$B1441)*SUMIFS(Calculations!$E$3:$E$53,Calculations!$A$3:$A$53,$B1441)</f>
        <v>3.5794361510114981E-3</v>
      </c>
      <c r="J1441" s="107">
        <f>J715/SUMIFS(J$3:J$722,$B$3:$B$722,$B1441)*SUMIFS(Calculations!$E$3:$E$53,Calculations!$A$3:$A$53,$B1441)</f>
        <v>2.59595200029176E-3</v>
      </c>
      <c r="K1441" s="107">
        <f>K715/SUMIFS(K$3:K$722,$B$3:$B$722,$B1441)*SUMIFS(Calculations!$E$3:$E$53,Calculations!$A$3:$A$53,$B1441)</f>
        <v>2.4959165992403626E-3</v>
      </c>
      <c r="L1441" s="107">
        <f>L715/SUMIFS(L$3:L$722,$B$3:$B$722,$B1441)*SUMIFS(Calculations!$E$3:$E$53,Calculations!$A$3:$A$53,$B1441)</f>
        <v>2.3980577143531013E-3</v>
      </c>
      <c r="M1441" s="107">
        <f>M715/SUMIFS(M$3:M$722,$B$3:$B$722,$B1441)*SUMIFS(Calculations!$E$3:$E$53,Calculations!$A$3:$A$53,$B1441)</f>
        <v>2.2759218115804497E-3</v>
      </c>
      <c r="N1441" s="107">
        <f>N715/SUMIFS(N$3:N$722,$B$3:$B$722,$B1441)*SUMIFS(Calculations!$E$3:$E$53,Calculations!$A$3:$A$53,$B1441)</f>
        <v>2.1551387468804499E-3</v>
      </c>
      <c r="O1441" s="107">
        <f>O715/SUMIFS(O$3:O$722,$B$3:$B$722,$B1441)*SUMIFS(Calculations!$E$3:$E$53,Calculations!$A$3:$A$53,$B1441)</f>
        <v>1.7924310168153752E-3</v>
      </c>
      <c r="P1441" s="107">
        <f>P715/SUMIFS(P$3:P$722,$B$3:$B$722,$B1441)*SUMIFS(Calculations!$E$3:$E$53,Calculations!$A$3:$A$53,$B1441)</f>
        <v>1.41254390310685E-3</v>
      </c>
      <c r="Q1441" s="107">
        <f>Q715/SUMIFS(Q$3:Q$722,$B$3:$B$722,$B1441)*SUMIFS(Calculations!$E$3:$E$53,Calculations!$A$3:$A$53,$B1441)</f>
        <v>1.3045068450789287E-3</v>
      </c>
      <c r="R1441" s="107">
        <f>R715/SUMIFS(R$3:R$722,$B$3:$B$722,$B1441)*SUMIFS(Calculations!$E$3:$E$53,Calculations!$A$3:$A$53,$B1441)</f>
        <v>1.1955230936458495E-3</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4.4062553362124598E-6</v>
      </c>
      <c r="N1442" s="107">
        <f>N716/SUMIFS(N$3:N$722,$B$3:$B$722,$B1442)*SUMIFS(Calculations!$E$3:$E$53,Calculations!$A$3:$A$53,$B1442)</f>
        <v>8.7637047943715941E-6</v>
      </c>
      <c r="O1442" s="107">
        <f>O716/SUMIFS(O$3:O$722,$B$3:$B$722,$B1442)*SUMIFS(Calculations!$E$3:$E$53,Calculations!$A$3:$A$53,$B1442)</f>
        <v>4.4832233183972769E-6</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3.5099850289364096E-5</v>
      </c>
      <c r="G1446" s="107">
        <f>G720/SUMIFS(G$3:G$722,$B$3:$B$722,$B1446)*SUMIFS(Calculations!$E$3:$E$53,Calculations!$A$3:$A$53,$B1446)</f>
        <v>4.4407535891234461E-5</v>
      </c>
      <c r="H1446" s="107">
        <f>H720/SUMIFS(H$3:H$722,$B$3:$B$722,$B1446)*SUMIFS(Calculations!$E$3:$E$53,Calculations!$A$3:$A$53,$B1446)</f>
        <v>5.3146972882728049E-5</v>
      </c>
      <c r="I1446" s="107">
        <f>I720/SUMIFS(I$3:I$722,$B$3:$B$722,$B1446)*SUMIFS(Calculations!$E$3:$E$53,Calculations!$A$3:$A$53,$B1446)</f>
        <v>6.3943663575543154E-5</v>
      </c>
      <c r="J1446" s="107">
        <f>J720/SUMIFS(J$3:J$722,$B$3:$B$722,$B1446)*SUMIFS(Calculations!$E$3:$E$53,Calculations!$A$3:$A$53,$B1446)</f>
        <v>7.395789082725232E-5</v>
      </c>
      <c r="K1446" s="107">
        <f>K720/SUMIFS(K$3:K$722,$B$3:$B$722,$B1446)*SUMIFS(Calculations!$E$3:$E$53,Calculations!$A$3:$A$53,$B1446)</f>
        <v>8.8646115557532203E-5</v>
      </c>
      <c r="L1446" s="107">
        <f>L720/SUMIFS(L$3:L$722,$B$3:$B$722,$B1446)*SUMIFS(Calculations!$E$3:$E$53,Calculations!$A$3:$A$53,$B1446)</f>
        <v>1.0301476183646465E-4</v>
      </c>
      <c r="M1446" s="107">
        <f>M720/SUMIFS(M$3:M$722,$B$3:$B$722,$B1446)*SUMIFS(Calculations!$E$3:$E$53,Calculations!$A$3:$A$53,$B1446)</f>
        <v>1.2182968129017051E-4</v>
      </c>
      <c r="N1446" s="107">
        <f>N720/SUMIFS(N$3:N$722,$B$3:$B$722,$B1446)*SUMIFS(Calculations!$E$3:$E$53,Calculations!$A$3:$A$53,$B1446)</f>
        <v>1.4043619732773886E-4</v>
      </c>
      <c r="O1446" s="107">
        <f>O720/SUMIFS(O$3:O$722,$B$3:$B$722,$B1446)*SUMIFS(Calculations!$E$3:$E$53,Calculations!$A$3:$A$53,$B1446)</f>
        <v>1.6646524039843873E-4</v>
      </c>
      <c r="P1446" s="107">
        <f>P720/SUMIFS(P$3:P$722,$B$3:$B$722,$B1446)*SUMIFS(Calculations!$E$3:$E$53,Calculations!$A$3:$A$53,$B1446)</f>
        <v>1.9372712986230254E-4</v>
      </c>
      <c r="Q1446" s="107">
        <f>Q720/SUMIFS(Q$3:Q$722,$B$3:$B$722,$B1446)*SUMIFS(Calculations!$E$3:$E$53,Calculations!$A$3:$A$53,$B1446)</f>
        <v>2.1941174006266477E-4</v>
      </c>
      <c r="R1446" s="107">
        <f>R720/SUMIFS(R$3:R$722,$B$3:$B$722,$B1446)*SUMIFS(Calculations!$E$3:$E$53,Calculations!$A$3:$A$53,$B1446)</f>
        <v>2.453214161018658E-4</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1.5237426066419084E-3</v>
      </c>
      <c r="G1448" s="107">
        <f>G722/SUMIFS(G$3:G$722,$B$3:$B$722,$B1448)*SUMIFS(Calculations!$E$3:$E$53,Calculations!$A$3:$A$53,$B1448)</f>
        <v>1.4751492883393422E-3</v>
      </c>
      <c r="H1448" s="107">
        <f>H722/SUMIFS(H$3:H$722,$B$3:$B$722,$B1448)*SUMIFS(Calculations!$E$3:$E$53,Calculations!$A$3:$A$53,$B1448)</f>
        <v>1.4295226673211663E-3</v>
      </c>
      <c r="I1448" s="107">
        <f>I722/SUMIFS(I$3:I$722,$B$3:$B$722,$B1448)*SUMIFS(Calculations!$E$3:$E$53,Calculations!$A$3:$A$53,$B1448)</f>
        <v>1.3752060981069784E-3</v>
      </c>
      <c r="J1448" s="107">
        <f>J722/SUMIFS(J$3:J$722,$B$3:$B$722,$B1448)*SUMIFS(Calculations!$E$3:$E$53,Calculations!$A$3:$A$53,$B1448)</f>
        <v>1.3248259878380006E-3</v>
      </c>
      <c r="K1448" s="107">
        <f>K722/SUMIFS(K$3:K$722,$B$3:$B$722,$B1448)*SUMIFS(Calculations!$E$3:$E$53,Calculations!$A$3:$A$53,$B1448)</f>
        <v>1.3037700534717603E-3</v>
      </c>
      <c r="L1448" s="107">
        <f>L722/SUMIFS(L$3:L$722,$B$3:$B$722,$B1448)*SUMIFS(Calculations!$E$3:$E$53,Calculations!$A$3:$A$53,$B1448)</f>
        <v>1.2831722427399279E-3</v>
      </c>
      <c r="M1448" s="107">
        <f>M722/SUMIFS(M$3:M$722,$B$3:$B$722,$B1448)*SUMIFS(Calculations!$E$3:$E$53,Calculations!$A$3:$A$53,$B1448)</f>
        <v>1.2696491869979315E-3</v>
      </c>
      <c r="N1448" s="107">
        <f>N722/SUMIFS(N$3:N$722,$B$3:$B$722,$B1448)*SUMIFS(Calculations!$E$3:$E$53,Calculations!$A$3:$A$53,$B1448)</f>
        <v>1.2562759193546927E-3</v>
      </c>
      <c r="O1448" s="107">
        <f>O722/SUMIFS(O$3:O$722,$B$3:$B$722,$B1448)*SUMIFS(Calculations!$E$3:$E$53,Calculations!$A$3:$A$53,$B1448)</f>
        <v>1.2789174701514797E-3</v>
      </c>
      <c r="P1448" s="107">
        <f>P722/SUMIFS(P$3:P$722,$B$3:$B$722,$B1448)*SUMIFS(Calculations!$E$3:$E$53,Calculations!$A$3:$A$53,$B1448)</f>
        <v>1.3026314212727669E-3</v>
      </c>
      <c r="Q1448" s="107">
        <f>Q722/SUMIFS(Q$3:Q$722,$B$3:$B$722,$B1448)*SUMIFS(Calculations!$E$3:$E$53,Calculations!$A$3:$A$53,$B1448)</f>
        <v>1.3017797181984238E-3</v>
      </c>
      <c r="R1448" s="107">
        <f>R722/SUMIFS(R$3:R$722,$B$3:$B$722,$B1448)*SUMIFS(Calculations!$E$3:$E$53,Calculations!$A$3:$A$53,$B1448)</f>
        <v>1.3009205519285963E-3</v>
      </c>
    </row>
    <row r="1449" spans="2:18" ht="15.75" customHeight="1">
      <c r="B1449" s="107" t="s">
        <v>617</v>
      </c>
      <c r="F1449" s="95">
        <f t="shared" ref="F1449:R1449" si="312">SUM(F729:F1448)</f>
        <v>1</v>
      </c>
      <c r="G1449" s="95">
        <f t="shared" si="312"/>
        <v>0.99999999999999989</v>
      </c>
      <c r="H1449" s="95">
        <f t="shared" si="312"/>
        <v>1.0000000000000002</v>
      </c>
      <c r="I1449" s="95">
        <f t="shared" si="312"/>
        <v>1.0000000000000002</v>
      </c>
      <c r="J1449" s="95">
        <f t="shared" si="312"/>
        <v>1.0000000000000002</v>
      </c>
      <c r="K1449" s="95">
        <f t="shared" si="312"/>
        <v>1</v>
      </c>
      <c r="L1449" s="95">
        <f t="shared" si="312"/>
        <v>0.99999999999999989</v>
      </c>
      <c r="M1449" s="95">
        <f t="shared" si="312"/>
        <v>0.99999999999999989</v>
      </c>
      <c r="N1449" s="95">
        <f t="shared" si="312"/>
        <v>1</v>
      </c>
      <c r="O1449" s="95">
        <f t="shared" si="312"/>
        <v>1</v>
      </c>
      <c r="P1449" s="95">
        <f t="shared" si="312"/>
        <v>0.99999999999999989</v>
      </c>
      <c r="Q1449" s="95">
        <f t="shared" si="312"/>
        <v>0.99999999999999989</v>
      </c>
      <c r="R1449" s="95">
        <f t="shared" si="312"/>
        <v>1.0000000000000002</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SD</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1494.105</v>
      </c>
      <c r="R18" s="91">
        <f t="shared" si="2"/>
        <v>0.17537331458501335</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1231.6953899999999</v>
      </c>
      <c r="R26" s="91">
        <f t="shared" si="2"/>
        <v>0.14457250534827248</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1048.4092000000001</v>
      </c>
      <c r="R30" s="91">
        <f t="shared" si="2"/>
        <v>0.12305895264751954</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2260.3591000000001</v>
      </c>
      <c r="R37" s="91">
        <f t="shared" si="2"/>
        <v>0.26531379489353002</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2485</v>
      </c>
      <c r="R53" s="91">
        <f t="shared" si="2"/>
        <v>0.29168143252566464</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8519.5686900000001</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f t="shared" si="0"/>
        <v>2063</v>
      </c>
      <c r="M64" s="91" t="str">
        <f t="shared" si="1"/>
        <v>WY</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f t="shared" si="0"/>
        <v>422</v>
      </c>
      <c r="M65" s="91" t="str">
        <f t="shared" si="1"/>
        <v>WY</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f t="shared" si="4"/>
        <v>2054.0320000000002</v>
      </c>
      <c r="M87" s="91" t="str">
        <f t="shared" si="5"/>
        <v>ND</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f t="shared" si="4"/>
        <v>206.3271</v>
      </c>
      <c r="M88" s="91" t="str">
        <f t="shared" si="5"/>
        <v>ND</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f t="shared" si="4"/>
        <v>314.58679999999998</v>
      </c>
      <c r="M91" s="91" t="str">
        <f t="shared" si="5"/>
        <v>NE</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f t="shared" si="4"/>
        <v>733.82240000000002</v>
      </c>
      <c r="M92" s="91" t="str">
        <f t="shared" si="5"/>
        <v>NE</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f t="shared" si="4"/>
        <v>84.395390000000006</v>
      </c>
      <c r="M93" s="91" t="str">
        <f t="shared" si="5"/>
        <v>MN</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f t="shared" si="4"/>
        <v>1147.3</v>
      </c>
      <c r="M94" s="91" t="str">
        <f t="shared" si="5"/>
        <v>MN</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f t="shared" si="4"/>
        <v>1494.105</v>
      </c>
      <c r="M95" s="91" t="str">
        <f t="shared" si="5"/>
        <v>IA</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8519.5686900000001</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10" t="s">
        <v>677</v>
      </c>
      <c r="C146" s="211"/>
      <c r="D146" s="211"/>
      <c r="E146" s="211"/>
      <c r="F146" s="211"/>
      <c r="G146" s="211"/>
      <c r="H146" s="211"/>
      <c r="I146" s="211"/>
      <c r="J146" s="211"/>
      <c r="K146" s="211"/>
      <c r="L146" s="211"/>
      <c r="M146" s="211"/>
      <c r="N146" s="211"/>
      <c r="O146" s="211"/>
      <c r="P146" s="211"/>
      <c r="Q146" s="211"/>
      <c r="R146" s="211"/>
      <c r="S146" s="211"/>
      <c r="T146" s="211"/>
      <c r="U146" s="211"/>
      <c r="V146" s="211"/>
      <c r="W146" s="211"/>
      <c r="X146" s="211"/>
      <c r="Y146" s="211"/>
      <c r="Z146" s="211"/>
      <c r="AA146" s="211"/>
      <c r="AB146" s="211"/>
      <c r="AC146" s="211"/>
      <c r="AD146" s="211"/>
      <c r="AE146" s="211"/>
      <c r="AF146" s="211"/>
      <c r="AG146" s="211"/>
      <c r="AH146" s="211"/>
      <c r="AI146" s="211"/>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654</v>
      </c>
      <c r="B2" s="91" t="s">
        <v>655</v>
      </c>
      <c r="C2" s="91" t="s">
        <v>656</v>
      </c>
      <c r="D2" s="91" t="s">
        <v>657</v>
      </c>
      <c r="E2" s="91" t="s">
        <v>658</v>
      </c>
    </row>
    <row r="3" spans="1: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549</v>
      </c>
      <c r="B15" s="91">
        <f>IF(SUMIFS('EIA SEDS data'!$AE$20:$AE$119,'EIA SEDS data'!$B$20:$B$119,A15,'EIA SEDS data'!$A$20:$A$119,"exports")&gt;0, 1, 0)</f>
        <v>1</v>
      </c>
      <c r="C15" s="91">
        <f>SUMIFS('Cross border connections'!$R$4:$R$53,'Cross border connections'!$P$4:$P$53,Calculations!A15)</f>
        <v>0.17537331458501335</v>
      </c>
      <c r="D15" s="91">
        <f t="shared" si="0"/>
        <v>0.17537331458501335</v>
      </c>
      <c r="E15" s="91">
        <f t="shared" si="1"/>
        <v>0.20501248285971163</v>
      </c>
    </row>
    <row r="16" spans="1: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0.14457250534827248</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0.26531379489353002</v>
      </c>
      <c r="D31" s="91">
        <f t="shared" si="0"/>
        <v>0.26531379489353002</v>
      </c>
      <c r="E31" s="91">
        <f t="shared" si="1"/>
        <v>0.31015345725069071</v>
      </c>
    </row>
    <row r="32" spans="1:5" ht="15.75" customHeight="1">
      <c r="A32" s="111" t="s">
        <v>561</v>
      </c>
      <c r="B32" s="91">
        <f>IF(SUMIFS('EIA SEDS data'!$AE$20:$AE$119,'EIA SEDS data'!$B$20:$B$119,A32,'EIA SEDS data'!$A$20:$A$119,"exports")&gt;0, 1, 0)</f>
        <v>1</v>
      </c>
      <c r="C32" s="91">
        <f>SUMIFS('Cross border connections'!$R$4:$R$53,'Cross border connections'!$P$4:$P$53,Calculations!A32)</f>
        <v>0.12305895264751954</v>
      </c>
      <c r="D32" s="91">
        <f t="shared" si="0"/>
        <v>0.12305895264751954</v>
      </c>
      <c r="E32" s="91">
        <f t="shared" si="1"/>
        <v>0.1438566721515315</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0.29168143252566464</v>
      </c>
      <c r="D53" s="91">
        <f t="shared" si="0"/>
        <v>0.29168143252566464</v>
      </c>
      <c r="E53" s="91">
        <f t="shared" si="1"/>
        <v>0.34097738773806618</v>
      </c>
    </row>
    <row r="54" spans="1:33" ht="15.75" customHeight="1">
      <c r="A54" s="112" t="s">
        <v>617</v>
      </c>
      <c r="B54" s="95">
        <f>SUM(B3:B53)</f>
        <v>25</v>
      </c>
      <c r="C54" s="95">
        <f>SUM(C3:C53)</f>
        <v>1</v>
      </c>
      <c r="D54" s="95">
        <f>SUM(D3:D53)</f>
        <v>0.85542749465172752</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0.60470259059154108</v>
      </c>
      <c r="C60" s="91">
        <f>SUMIFS('ReEDs Generation Data'!H$729:H$1448,'ReEDs Generation Data'!$E$729:$E$1448,Calculations!$A60)</f>
        <v>0.58226422852724846</v>
      </c>
      <c r="D60" s="91">
        <f>SUMIFS('ReEDs Generation Data'!I$729:I$1448,'ReEDs Generation Data'!$E$729:$E$1448,Calculations!$A60)</f>
        <v>0.5867869050191743</v>
      </c>
      <c r="E60" s="91">
        <f>SUMIFS('ReEDs Generation Data'!J$729:J$1448,'ReEDs Generation Data'!$E$729:$E$1448,Calculations!$A60)</f>
        <v>0.59100833666909725</v>
      </c>
      <c r="F60" s="91">
        <f>SUMIFS('ReEDs Generation Data'!K$729:K$1448,'ReEDs Generation Data'!$E$729:$E$1448,Calculations!$A60)</f>
        <v>0.59895872756655977</v>
      </c>
      <c r="G60" s="91">
        <f>SUMIFS('ReEDs Generation Data'!L$729:L$1448,'ReEDs Generation Data'!$E$729:$E$1448,Calculations!$A60)</f>
        <v>0.60661646744034559</v>
      </c>
      <c r="H60" s="91">
        <f>SUMIFS('ReEDs Generation Data'!M$729:M$1448,'ReEDs Generation Data'!$E$729:$E$1448,Calculations!$A60)</f>
        <v>0.60523399465447802</v>
      </c>
      <c r="I60" s="91">
        <f>SUMIFS('ReEDs Generation Data'!N$729:N$1448,'ReEDs Generation Data'!$E$729:$E$1448,Calculations!$A60)</f>
        <v>0.60380805977887697</v>
      </c>
      <c r="J60" s="91">
        <f>SUMIFS('ReEDs Generation Data'!O$729:O$1448,'ReEDs Generation Data'!$E$729:$E$1448,Calculations!$A60)</f>
        <v>0.59144236639230274</v>
      </c>
      <c r="K60" s="91">
        <f>SUMIFS('ReEDs Generation Data'!P$729:P$1448,'ReEDs Generation Data'!$E$729:$E$1448,Calculations!$A60)</f>
        <v>0.5789702354281262</v>
      </c>
      <c r="L60" s="91">
        <f>SUMIFS('ReEDs Generation Data'!Q$729:Q$1448,'ReEDs Generation Data'!$E$729:$E$1448,Calculations!$A60)</f>
        <v>0.57952536379531572</v>
      </c>
      <c r="M60" s="91">
        <f>SUMIFS('ReEDs Generation Data'!R$729:R$1448,'ReEDs Generation Data'!$E$729:$E$1448,Calculations!$A60)</f>
        <v>0.58009609627267311</v>
      </c>
    </row>
    <row r="61" spans="1:33" ht="15.75" customHeight="1">
      <c r="A61" s="111" t="s">
        <v>633</v>
      </c>
      <c r="B61" s="91">
        <f>SUMIFS('ReEDs Generation Data'!G$729:G$1448,'ReEDs Generation Data'!$E$729:$E$1448,Calculations!$A61)</f>
        <v>2.3893338722071784E-2</v>
      </c>
      <c r="C61" s="91">
        <f>SUMIFS('ReEDs Generation Data'!H$729:H$1448,'ReEDs Generation Data'!$E$729:$E$1448,Calculations!$A61)</f>
        <v>2.1569851899399244E-2</v>
      </c>
      <c r="D61" s="91">
        <f>SUMIFS('ReEDs Generation Data'!I$729:I$1448,'ReEDs Generation Data'!$E$729:$E$1448,Calculations!$A61)</f>
        <v>2.0801695881963993E-2</v>
      </c>
      <c r="E61" s="91">
        <f>SUMIFS('ReEDs Generation Data'!J$729:J$1448,'ReEDs Generation Data'!$E$729:$E$1448,Calculations!$A61)</f>
        <v>2.0109596669664567E-2</v>
      </c>
      <c r="F61" s="91">
        <f>SUMIFS('ReEDs Generation Data'!K$729:K$1448,'ReEDs Generation Data'!$E$729:$E$1448,Calculations!$A61)</f>
        <v>1.826686487124575E-2</v>
      </c>
      <c r="G61" s="91">
        <f>SUMIFS('ReEDs Generation Data'!L$729:L$1448,'ReEDs Generation Data'!$E$729:$E$1448,Calculations!$A61)</f>
        <v>1.6417332901806175E-2</v>
      </c>
      <c r="H61" s="91">
        <f>SUMIFS('ReEDs Generation Data'!M$729:M$1448,'ReEDs Generation Data'!$E$729:$E$1448,Calculations!$A61)</f>
        <v>1.4791512015896464E-2</v>
      </c>
      <c r="I61" s="91">
        <f>SUMIFS('ReEDs Generation Data'!N$729:N$1448,'ReEDs Generation Data'!$E$729:$E$1448,Calculations!$A61)</f>
        <v>1.3156523329194134E-2</v>
      </c>
      <c r="J61" s="91">
        <f>SUMIFS('ReEDs Generation Data'!O$729:O$1448,'ReEDs Generation Data'!$E$729:$E$1448,Calculations!$A61)</f>
        <v>1.1638036968181987E-2</v>
      </c>
      <c r="K61" s="91">
        <f>SUMIFS('ReEDs Generation Data'!P$729:P$1448,'ReEDs Generation Data'!$E$729:$E$1448,Calculations!$A61)</f>
        <v>1.0140938700057512E-2</v>
      </c>
      <c r="L61" s="91">
        <f>SUMIFS('ReEDs Generation Data'!Q$729:Q$1448,'ReEDs Generation Data'!$E$729:$E$1448,Calculations!$A61)</f>
        <v>9.6145378041033302E-3</v>
      </c>
      <c r="M61" s="91">
        <f>SUMIFS('ReEDs Generation Data'!R$729:R$1448,'ReEDs Generation Data'!$E$729:$E$1448,Calculations!$A61)</f>
        <v>9.0836854443934051E-3</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4.8747774472228084E-2</v>
      </c>
      <c r="C62" s="91">
        <f>SUMIFS('ReEDs Generation Data'!H$729:H$1448,'ReEDs Generation Data'!$E$729:$E$1448,Calculations!$A62)</f>
        <v>4.1707759303049805E-2</v>
      </c>
      <c r="D62" s="91">
        <f>SUMIFS('ReEDs Generation Data'!I$729:I$1448,'ReEDs Generation Data'!$E$729:$E$1448,Calculations!$A62)</f>
        <v>4.1995390715492797E-2</v>
      </c>
      <c r="E62" s="91">
        <f>SUMIFS('ReEDs Generation Data'!J$729:J$1448,'ReEDs Generation Data'!$E$729:$E$1448,Calculations!$A62)</f>
        <v>4.2287016892492889E-2</v>
      </c>
      <c r="F62" s="91">
        <f>SUMIFS('ReEDs Generation Data'!K$729:K$1448,'ReEDs Generation Data'!$E$729:$E$1448,Calculations!$A62)</f>
        <v>4.1158698173653425E-2</v>
      </c>
      <c r="G62" s="91">
        <f>SUMIFS('ReEDs Generation Data'!L$729:L$1448,'ReEDs Generation Data'!$E$729:$E$1448,Calculations!$A62)</f>
        <v>4.0089027078440836E-2</v>
      </c>
      <c r="H62" s="91">
        <f>SUMIFS('ReEDs Generation Data'!M$729:M$1448,'ReEDs Generation Data'!$E$729:$E$1448,Calculations!$A62)</f>
        <v>4.0484260306466492E-2</v>
      </c>
      <c r="I62" s="91">
        <f>SUMIFS('ReEDs Generation Data'!N$729:N$1448,'ReEDs Generation Data'!$E$729:$E$1448,Calculations!$A62)</f>
        <v>4.0887364251265858E-2</v>
      </c>
      <c r="J62" s="91">
        <f>SUMIFS('ReEDs Generation Data'!O$729:O$1448,'ReEDs Generation Data'!$E$729:$E$1448,Calculations!$A62)</f>
        <v>4.1276089368400111E-2</v>
      </c>
      <c r="K62" s="91">
        <f>SUMIFS('ReEDs Generation Data'!P$729:P$1448,'ReEDs Generation Data'!$E$729:$E$1448,Calculations!$A62)</f>
        <v>4.1672276821055822E-2</v>
      </c>
      <c r="L62" s="91">
        <f>SUMIFS('ReEDs Generation Data'!Q$729:Q$1448,'ReEDs Generation Data'!$E$729:$E$1448,Calculations!$A62)</f>
        <v>4.091472407401972E-2</v>
      </c>
      <c r="M62" s="91">
        <f>SUMIFS('ReEDs Generation Data'!R$729:R$1448,'ReEDs Generation Data'!$E$729:$E$1448,Calculations!$A62)</f>
        <v>4.0184222397911015E-2</v>
      </c>
    </row>
    <row r="63" spans="1:33" ht="15.75" customHeight="1">
      <c r="A63" s="111" t="s">
        <v>101</v>
      </c>
      <c r="B63" s="91">
        <f>SUMIFS('ReEDs Generation Data'!G$729:G$1448,'ReEDs Generation Data'!$E$729:$E$1448,Calculations!$A63)</f>
        <v>7.3461177093247232E-2</v>
      </c>
      <c r="C63" s="91">
        <f>SUMIFS('ReEDs Generation Data'!H$729:H$1448,'ReEDs Generation Data'!$E$729:$E$1448,Calculations!$A63)</f>
        <v>7.5942162356840717E-2</v>
      </c>
      <c r="D63" s="91">
        <f>SUMIFS('ReEDs Generation Data'!I$729:I$1448,'ReEDs Generation Data'!$E$729:$E$1448,Calculations!$A63)</f>
        <v>7.564287425353014E-2</v>
      </c>
      <c r="E63" s="91">
        <f>SUMIFS('ReEDs Generation Data'!J$729:J$1448,'ReEDs Generation Data'!$E$729:$E$1448,Calculations!$A63)</f>
        <v>7.5363994135574389E-2</v>
      </c>
      <c r="F63" s="91">
        <f>SUMIFS('ReEDs Generation Data'!K$729:K$1448,'ReEDs Generation Data'!$E$729:$E$1448,Calculations!$A63)</f>
        <v>7.3900596203786389E-2</v>
      </c>
      <c r="G63" s="91">
        <f>SUMIFS('ReEDs Generation Data'!L$729:L$1448,'ReEDs Generation Data'!$E$729:$E$1448,Calculations!$A63)</f>
        <v>7.2496524401227808E-2</v>
      </c>
      <c r="H63" s="91">
        <f>SUMIFS('ReEDs Generation Data'!M$729:M$1448,'ReEDs Generation Data'!$E$729:$E$1448,Calculations!$A63)</f>
        <v>7.1514567206245008E-2</v>
      </c>
      <c r="I63" s="91">
        <f>SUMIFS('ReEDs Generation Data'!N$729:N$1448,'ReEDs Generation Data'!$E$729:$E$1448,Calculations!$A63)</f>
        <v>7.0518809521042156E-2</v>
      </c>
      <c r="J63" s="91">
        <f>SUMIFS('ReEDs Generation Data'!O$729:O$1448,'ReEDs Generation Data'!$E$729:$E$1448,Calculations!$A63)</f>
        <v>7.5302006313585593E-2</v>
      </c>
      <c r="K63" s="91">
        <f>SUMIFS('ReEDs Generation Data'!P$729:P$1448,'ReEDs Generation Data'!$E$729:$E$1448,Calculations!$A63)</f>
        <v>7.9967242470024111E-2</v>
      </c>
      <c r="L63" s="91">
        <f>SUMIFS('ReEDs Generation Data'!Q$729:Q$1448,'ReEDs Generation Data'!$E$729:$E$1448,Calculations!$A63)</f>
        <v>8.3975156460689176E-2</v>
      </c>
      <c r="M63" s="91">
        <f>SUMIFS('ReEDs Generation Data'!R$729:R$1448,'ReEDs Generation Data'!$E$729:$E$1448,Calculations!$A63)</f>
        <v>8.787454631559749E-2</v>
      </c>
    </row>
    <row r="64" spans="1:33" ht="15.75" customHeight="1">
      <c r="A64" s="111" t="s">
        <v>100</v>
      </c>
      <c r="B64" s="91">
        <f>SUMIFS('ReEDs Generation Data'!G$729:G$1448,'ReEDs Generation Data'!$E$729:$E$1448,Calculations!$A64)</f>
        <v>0.24420198045813454</v>
      </c>
      <c r="C64" s="91">
        <f>SUMIFS('ReEDs Generation Data'!H$729:H$1448,'ReEDs Generation Data'!$E$729:$E$1448,Calculations!$A64)</f>
        <v>0.27373216610888618</v>
      </c>
      <c r="D64" s="91">
        <f>SUMIFS('ReEDs Generation Data'!I$729:I$1448,'ReEDs Generation Data'!$E$729:$E$1448,Calculations!$A64)</f>
        <v>0.27003856424526457</v>
      </c>
      <c r="E64" s="91">
        <f>SUMIFS('ReEDs Generation Data'!J$729:J$1448,'ReEDs Generation Data'!$E$729:$E$1448,Calculations!$A64)</f>
        <v>0.26654558420635521</v>
      </c>
      <c r="F64" s="91">
        <f>SUMIFS('ReEDs Generation Data'!K$729:K$1448,'ReEDs Generation Data'!$E$729:$E$1448,Calculations!$A64)</f>
        <v>0.26314048708584115</v>
      </c>
      <c r="G64" s="91">
        <f>SUMIFS('ReEDs Generation Data'!L$729:L$1448,'ReEDs Generation Data'!$E$729:$E$1448,Calculations!$A64)</f>
        <v>0.25991386476319628</v>
      </c>
      <c r="H64" s="91">
        <f>SUMIFS('ReEDs Generation Data'!M$729:M$1448,'ReEDs Generation Data'!$E$729:$E$1448,Calculations!$A64)</f>
        <v>0.26134982221367142</v>
      </c>
      <c r="I64" s="91">
        <f>SUMIFS('ReEDs Generation Data'!N$729:N$1448,'ReEDs Generation Data'!$E$729:$E$1448,Calculations!$A64)</f>
        <v>0.26281748010057721</v>
      </c>
      <c r="J64" s="91">
        <f>SUMIFS('ReEDs Generation Data'!O$729:O$1448,'ReEDs Generation Data'!$E$729:$E$1448,Calculations!$A64)</f>
        <v>0.26629094040426771</v>
      </c>
      <c r="K64" s="91">
        <f>SUMIFS('ReEDs Generation Data'!P$729:P$1448,'ReEDs Generation Data'!$E$729:$E$1448,Calculations!$A64)</f>
        <v>0.27014748685684109</v>
      </c>
      <c r="L64" s="91">
        <f>SUMIFS('ReEDs Generation Data'!Q$729:Q$1448,'ReEDs Generation Data'!$E$729:$E$1448,Calculations!$A64)</f>
        <v>0.26686736666043509</v>
      </c>
      <c r="M64" s="91">
        <f>SUMIFS('ReEDs Generation Data'!R$729:R$1448,'ReEDs Generation Data'!$E$729:$E$1448,Calculations!$A64)</f>
        <v>0.26365682825893544</v>
      </c>
    </row>
    <row r="65" spans="1:37" ht="15.75" customHeight="1">
      <c r="A65" s="111" t="s">
        <v>102</v>
      </c>
      <c r="B65" s="91">
        <f>SUMIFS('ReEDs Generation Data'!G$729:G$1448,'ReEDs Generation Data'!$E$729:$E$1448,Calculations!$A65)</f>
        <v>3.2069914630805055E-3</v>
      </c>
      <c r="C65" s="91">
        <f>SUMIFS('ReEDs Generation Data'!H$729:H$1448,'ReEDs Generation Data'!$E$729:$E$1448,Calculations!$A65)</f>
        <v>3.1843124619966093E-3</v>
      </c>
      <c r="D65" s="91">
        <f>SUMIFS('ReEDs Generation Data'!I$729:I$1448,'ReEDs Generation Data'!$E$729:$E$1448,Calculations!$A65)</f>
        <v>3.1564360083306407E-3</v>
      </c>
      <c r="E65" s="91">
        <f>SUMIFS('ReEDs Generation Data'!J$729:J$1448,'ReEDs Generation Data'!$E$729:$E$1448,Calculations!$A65)</f>
        <v>3.1322937985274113E-3</v>
      </c>
      <c r="F65" s="91">
        <f>SUMIFS('ReEDs Generation Data'!K$729:K$1448,'ReEDs Generation Data'!$E$729:$E$1448,Calculations!$A65)</f>
        <v>3.1118493453163761E-3</v>
      </c>
      <c r="G65" s="91">
        <f>SUMIFS('ReEDs Generation Data'!L$729:L$1448,'ReEDs Generation Data'!$E$729:$E$1448,Calculations!$A65)</f>
        <v>3.0924334609877353E-3</v>
      </c>
      <c r="H65" s="91">
        <f>SUMIFS('ReEDs Generation Data'!M$729:M$1448,'ReEDs Generation Data'!$E$729:$E$1448,Calculations!$A65)</f>
        <v>5.2851842393948946E-3</v>
      </c>
      <c r="I65" s="91">
        <f>SUMIFS('ReEDs Generation Data'!N$729:N$1448,'ReEDs Generation Data'!$E$729:$E$1448,Calculations!$A65)</f>
        <v>7.5053696797309595E-3</v>
      </c>
      <c r="J65" s="91">
        <f>SUMIFS('ReEDs Generation Data'!O$729:O$1448,'ReEDs Generation Data'!$E$729:$E$1448,Calculations!$A65)</f>
        <v>1.2799766219715377E-2</v>
      </c>
      <c r="K65" s="91">
        <f>SUMIFS('ReEDs Generation Data'!P$729:P$1448,'ReEDs Generation Data'!$E$729:$E$1448,Calculations!$A65)</f>
        <v>1.7907641385845587E-2</v>
      </c>
      <c r="L65" s="91">
        <f>SUMIFS('ReEDs Generation Data'!Q$729:Q$1448,'ReEDs Generation Data'!$E$729:$E$1448,Calculations!$A65)</f>
        <v>1.7911327654770014E-2</v>
      </c>
      <c r="M65" s="91">
        <f>SUMIFS('ReEDs Generation Data'!R$729:R$1448,'ReEDs Generation Data'!$E$729:$E$1448,Calculations!$A65)</f>
        <v>1.7915924077850691E-2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0</v>
      </c>
      <c r="C67" s="91">
        <f>SUMIFS('ReEDs Generation Data'!H$729:H$1448,'ReEDs Generation Data'!$E$729:$E$1448,Calculations!$A67)</f>
        <v>0</v>
      </c>
      <c r="D67" s="91">
        <f>SUMIFS('ReEDs Generation Data'!I$729:I$1448,'ReEDs Generation Data'!$E$729:$E$1448,Calculations!$A67)</f>
        <v>0</v>
      </c>
      <c r="E67" s="91">
        <f>SUMIFS('ReEDs Generation Data'!J$729:J$1448,'ReEDs Generation Data'!$E$729:$E$1448,Calculations!$A67)</f>
        <v>0</v>
      </c>
      <c r="F67" s="91">
        <f>SUMIFS('ReEDs Generation Data'!K$729:K$1448,'ReEDs Generation Data'!$E$729:$E$1448,Calculations!$A67)</f>
        <v>0</v>
      </c>
      <c r="G67" s="91">
        <f>SUMIFS('ReEDs Generation Data'!L$729:L$1448,'ReEDs Generation Data'!$E$729:$E$1448,Calculations!$A67)</f>
        <v>0</v>
      </c>
      <c r="H67" s="91">
        <f>SUMIFS('ReEDs Generation Data'!M$729:M$1448,'ReEDs Generation Data'!$E$729:$E$1448,Calculations!$A67)</f>
        <v>0</v>
      </c>
      <c r="I67" s="91">
        <f>SUMIFS('ReEDs Generation Data'!N$729:N$1448,'ReEDs Generation Data'!$E$729:$E$1448,Calculations!$A67)</f>
        <v>0</v>
      </c>
      <c r="J67" s="91">
        <f>SUMIFS('ReEDs Generation Data'!O$729:O$1448,'ReEDs Generation Data'!$E$729:$E$1448,Calculations!$A67)</f>
        <v>5.4668265463548241E-7</v>
      </c>
      <c r="K67" s="91">
        <f>SUMIFS('ReEDs Generation Data'!P$729:P$1448,'ReEDs Generation Data'!$E$729:$E$1448,Calculations!$A67)</f>
        <v>1.0733440051313835E-6</v>
      </c>
      <c r="L67" s="91">
        <f>SUMIFS('ReEDs Generation Data'!Q$729:Q$1448,'ReEDs Generation Data'!$E$729:$E$1448,Calculations!$A67)</f>
        <v>1.6337135910995393E-6</v>
      </c>
      <c r="M67" s="91">
        <f>SUMIFS('ReEDs Generation Data'!R$729:R$1448,'ReEDs Generation Data'!$E$729:$E$1448,Calculations!$A67)</f>
        <v>2.1988754993812542E-6</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1.2226314535051827E-3</v>
      </c>
      <c r="C70" s="91">
        <f>SUMIFS('ReEDs Generation Data'!H$729:H$1448,'ReEDs Generation Data'!$E$729:$E$1448,Calculations!$A70)</f>
        <v>1.0386085403640045E-3</v>
      </c>
      <c r="D70" s="91">
        <f>SUMIFS('ReEDs Generation Data'!I$729:I$1448,'ReEDs Generation Data'!$E$729:$E$1448,Calculations!$A70)</f>
        <v>1.0160796811085802E-3</v>
      </c>
      <c r="E70" s="91">
        <f>SUMIFS('ReEDs Generation Data'!J$729:J$1448,'ReEDs Generation Data'!$E$729:$E$1448,Calculations!$A70)</f>
        <v>9.8993089120549133E-4</v>
      </c>
      <c r="F70" s="91">
        <f>SUMIFS('ReEDs Generation Data'!K$729:K$1448,'ReEDs Generation Data'!$E$729:$E$1448,Calculations!$A70)</f>
        <v>9.0775240213293866E-4</v>
      </c>
      <c r="G70" s="91">
        <f>SUMIFS('ReEDs Generation Data'!L$729:L$1448,'ReEDs Generation Data'!$E$729:$E$1448,Calculations!$A70)</f>
        <v>8.2703817331638001E-4</v>
      </c>
      <c r="H70" s="91">
        <f>SUMIFS('ReEDs Generation Data'!M$729:M$1448,'ReEDs Generation Data'!$E$729:$E$1448,Calculations!$A70)</f>
        <v>7.8929617737145442E-4</v>
      </c>
      <c r="I70" s="91">
        <f>SUMIFS('ReEDs Generation Data'!N$729:N$1448,'ReEDs Generation Data'!$E$729:$E$1448,Calculations!$A70)</f>
        <v>7.509074617559361E-4</v>
      </c>
      <c r="J70" s="91">
        <f>SUMIFS('ReEDs Generation Data'!O$729:O$1448,'ReEDs Generation Data'!$E$729:$E$1448,Calculations!$A70)</f>
        <v>6.9542678499248277E-4</v>
      </c>
      <c r="K70" s="91">
        <f>SUMIFS('ReEDs Generation Data'!P$729:P$1448,'ReEDs Generation Data'!$E$729:$E$1448,Calculations!$A70)</f>
        <v>6.3874204879446183E-4</v>
      </c>
      <c r="L70" s="91">
        <f>SUMIFS('ReEDs Generation Data'!Q$729:Q$1448,'ReEDs Generation Data'!$E$729:$E$1448,Calculations!$A70)</f>
        <v>6.4104051001336168E-4</v>
      </c>
      <c r="M70" s="91">
        <f>SUMIFS('ReEDs Generation Data'!R$729:R$1448,'ReEDs Generation Data'!$E$729:$E$1448,Calculations!$A70)</f>
        <v>6.4292743007517855E-4</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5.6351574619162379E-4</v>
      </c>
      <c r="C73" s="91">
        <f>SUMIFS('ReEDs Generation Data'!H$729:H$1448,'ReEDs Generation Data'!$E$729:$E$1448,Calculations!$A73)</f>
        <v>5.60910802214947E-4</v>
      </c>
      <c r="D73" s="91">
        <f>SUMIFS('ReEDs Generation Data'!I$729:I$1448,'ReEDs Generation Data'!$E$729:$E$1448,Calculations!$A73)</f>
        <v>5.620541951350278E-4</v>
      </c>
      <c r="E73" s="91">
        <f>SUMIFS('ReEDs Generation Data'!J$729:J$1448,'ReEDs Generation Data'!$E$729:$E$1448,Calculations!$A73)</f>
        <v>5.632467370829473E-4</v>
      </c>
      <c r="F73" s="91">
        <f>SUMIFS('ReEDs Generation Data'!K$729:K$1448,'ReEDs Generation Data'!$E$729:$E$1448,Calculations!$A73)</f>
        <v>5.5502435146428703E-4</v>
      </c>
      <c r="G73" s="91">
        <f>SUMIFS('ReEDs Generation Data'!L$729:L$1448,'ReEDs Generation Data'!$E$729:$E$1448,Calculations!$A73)</f>
        <v>5.4731178067941812E-4</v>
      </c>
      <c r="H73" s="91">
        <f>SUMIFS('ReEDs Generation Data'!M$729:M$1448,'ReEDs Generation Data'!$E$729:$E$1448,Calculations!$A73)</f>
        <v>5.5136318647622685E-4</v>
      </c>
      <c r="I73" s="91">
        <f>SUMIFS('ReEDs Generation Data'!N$729:N$1448,'ReEDs Generation Data'!$E$729:$E$1448,Calculations!$A73)</f>
        <v>5.5548587755670481E-4</v>
      </c>
      <c r="J73" s="91">
        <f>SUMIFS('ReEDs Generation Data'!O$729:O$1448,'ReEDs Generation Data'!$E$729:$E$1448,Calculations!$A73)</f>
        <v>5.5482086589943172E-4</v>
      </c>
      <c r="K73" s="91">
        <f>SUMIFS('ReEDs Generation Data'!P$729:P$1448,'ReEDs Generation Data'!$E$729:$E$1448,Calculations!$A73)</f>
        <v>5.5436294525003577E-4</v>
      </c>
      <c r="L73" s="91">
        <f>SUMIFS('ReEDs Generation Data'!Q$729:Q$1448,'ReEDs Generation Data'!$E$729:$E$1448,Calculations!$A73)</f>
        <v>5.4884932706247163E-4</v>
      </c>
      <c r="M73" s="91">
        <f>SUMIFS('ReEDs Generation Data'!R$729:R$1448,'ReEDs Generation Data'!$E$729:$E$1448,Calculations!$A73)</f>
        <v>5.4357092706440154E-4</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abSelected="1" topLeftCell="C26" workbookViewId="0">
      <selection activeCell="O38" sqref="O38"/>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6">
        <f>G38</f>
        <v>21752698</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A3394-EFFD-4CEC-A40A-4F908632B4D8}">
  <dimension ref="A1:AG5"/>
  <sheetViews>
    <sheetView workbookViewId="0"/>
  </sheetViews>
  <sheetFormatPr defaultRowHeight="15"/>
  <sheetData>
    <row r="1" spans="1:33">
      <c r="A1" t="s">
        <v>1082</v>
      </c>
    </row>
    <row r="2" spans="1:33">
      <c r="A2" t="s">
        <v>1081</v>
      </c>
    </row>
    <row r="3" spans="1:33">
      <c r="C3">
        <v>2020</v>
      </c>
      <c r="D3">
        <v>2021</v>
      </c>
      <c r="E3">
        <v>2022</v>
      </c>
      <c r="F3">
        <v>2023</v>
      </c>
      <c r="G3">
        <v>2024</v>
      </c>
      <c r="H3">
        <v>2025</v>
      </c>
      <c r="I3">
        <v>2026</v>
      </c>
      <c r="J3">
        <v>2027</v>
      </c>
      <c r="K3">
        <v>2028</v>
      </c>
      <c r="L3">
        <v>2029</v>
      </c>
      <c r="M3">
        <v>2030</v>
      </c>
      <c r="N3">
        <v>2031</v>
      </c>
      <c r="O3">
        <v>2032</v>
      </c>
      <c r="P3">
        <v>2033</v>
      </c>
      <c r="Q3">
        <v>2034</v>
      </c>
      <c r="R3">
        <v>2035</v>
      </c>
      <c r="S3">
        <v>2036</v>
      </c>
      <c r="T3">
        <v>2037</v>
      </c>
      <c r="U3">
        <v>2038</v>
      </c>
      <c r="V3">
        <v>2039</v>
      </c>
      <c r="W3">
        <v>2040</v>
      </c>
      <c r="X3">
        <v>2041</v>
      </c>
      <c r="Y3">
        <v>2042</v>
      </c>
      <c r="Z3">
        <v>2043</v>
      </c>
      <c r="AA3">
        <v>2044</v>
      </c>
      <c r="AB3">
        <v>2045</v>
      </c>
      <c r="AC3">
        <v>2046</v>
      </c>
      <c r="AD3">
        <v>2047</v>
      </c>
      <c r="AE3">
        <v>2048</v>
      </c>
      <c r="AF3">
        <v>2049</v>
      </c>
      <c r="AG3">
        <v>2050</v>
      </c>
    </row>
    <row r="4" spans="1:33">
      <c r="B4" t="s">
        <v>579</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c r="AF4">
        <v>1</v>
      </c>
      <c r="AG4">
        <v>1</v>
      </c>
    </row>
    <row r="5" spans="1:33">
      <c r="B5" t="s">
        <v>582</v>
      </c>
      <c r="C5">
        <v>1</v>
      </c>
      <c r="D5">
        <v>1</v>
      </c>
      <c r="E5">
        <v>1</v>
      </c>
      <c r="F5">
        <v>1</v>
      </c>
      <c r="G5">
        <v>1</v>
      </c>
      <c r="H5">
        <v>1</v>
      </c>
      <c r="I5">
        <v>1</v>
      </c>
      <c r="J5">
        <v>0.6</v>
      </c>
      <c r="K5">
        <v>0.15</v>
      </c>
      <c r="L5">
        <v>0.15</v>
      </c>
      <c r="M5">
        <v>0.15</v>
      </c>
      <c r="N5">
        <v>0.15</v>
      </c>
      <c r="O5">
        <v>0.15</v>
      </c>
      <c r="P5">
        <v>0.15</v>
      </c>
      <c r="Q5">
        <v>0.15</v>
      </c>
      <c r="R5">
        <v>0.15</v>
      </c>
      <c r="S5">
        <v>0.15</v>
      </c>
      <c r="T5">
        <v>0.15</v>
      </c>
      <c r="U5">
        <v>0.15</v>
      </c>
      <c r="V5">
        <v>0.15</v>
      </c>
      <c r="W5">
        <v>0.15</v>
      </c>
      <c r="X5">
        <v>0.15</v>
      </c>
      <c r="Y5">
        <v>0.15</v>
      </c>
      <c r="Z5">
        <v>0.15</v>
      </c>
      <c r="AA5">
        <v>0.15</v>
      </c>
      <c r="AB5">
        <v>0.15</v>
      </c>
      <c r="AC5">
        <v>0.15</v>
      </c>
      <c r="AD5">
        <v>0.15</v>
      </c>
      <c r="AE5">
        <v>0.15</v>
      </c>
      <c r="AF5">
        <v>0.15</v>
      </c>
      <c r="AG5">
        <v>0.15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908</v>
      </c>
      <c r="C1" t="s">
        <v>39</v>
      </c>
      <c r="E1">
        <f>IF(B2=TRUE,SUMIFS($B$147:$B$162,$A$147:$A$162,$A10),SUMIFS(E$125:E$140,$A$125:$A$140,$A10))</f>
        <v>4.2820318634287188E-2</v>
      </c>
    </row>
    <row r="2" spans="1:32">
      <c r="A2" t="str">
        <f>About!B1</f>
        <v>South Dakota</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0</v>
      </c>
      <c r="C5" s="172">
        <f>SUMIFS(calcs!N:N,calcs!A:A,A2)</f>
        <v>0</v>
      </c>
      <c r="D5" s="174">
        <f>C5</f>
        <v>0</v>
      </c>
      <c r="E5" s="174">
        <f t="shared" ref="E5:AF5" si="0">D5</f>
        <v>0</v>
      </c>
      <c r="F5" s="174">
        <f t="shared" si="0"/>
        <v>0</v>
      </c>
      <c r="G5" s="174">
        <f t="shared" si="0"/>
        <v>0</v>
      </c>
      <c r="H5" s="174">
        <f t="shared" si="0"/>
        <v>0</v>
      </c>
      <c r="I5" s="174">
        <f t="shared" si="0"/>
        <v>0</v>
      </c>
      <c r="J5" s="174">
        <f t="shared" si="0"/>
        <v>0</v>
      </c>
      <c r="K5" s="174">
        <f t="shared" si="0"/>
        <v>0</v>
      </c>
      <c r="L5" s="174">
        <f t="shared" si="0"/>
        <v>0</v>
      </c>
      <c r="M5" s="174">
        <f t="shared" si="0"/>
        <v>0</v>
      </c>
      <c r="N5" s="174">
        <f t="shared" si="0"/>
        <v>0</v>
      </c>
      <c r="O5" s="174">
        <f t="shared" si="0"/>
        <v>0</v>
      </c>
      <c r="P5" s="174">
        <f t="shared" si="0"/>
        <v>0</v>
      </c>
      <c r="Q5" s="174">
        <f t="shared" si="0"/>
        <v>0</v>
      </c>
      <c r="R5" s="174">
        <f t="shared" si="0"/>
        <v>0</v>
      </c>
      <c r="S5" s="174">
        <f t="shared" si="0"/>
        <v>0</v>
      </c>
      <c r="T5" s="174">
        <f t="shared" si="0"/>
        <v>0</v>
      </c>
      <c r="U5" s="174">
        <f t="shared" si="0"/>
        <v>0</v>
      </c>
      <c r="V5" s="174">
        <f t="shared" si="0"/>
        <v>0</v>
      </c>
      <c r="W5" s="174">
        <f t="shared" si="0"/>
        <v>0</v>
      </c>
      <c r="X5" s="174">
        <f t="shared" si="0"/>
        <v>0</v>
      </c>
      <c r="Y5" s="174">
        <f t="shared" si="0"/>
        <v>0</v>
      </c>
      <c r="Z5" s="174">
        <f t="shared" si="0"/>
        <v>0</v>
      </c>
      <c r="AA5" s="174">
        <f t="shared" si="0"/>
        <v>0</v>
      </c>
      <c r="AB5" s="174">
        <f t="shared" si="0"/>
        <v>0</v>
      </c>
      <c r="AC5" s="174">
        <f t="shared" si="0"/>
        <v>0</v>
      </c>
      <c r="AD5" s="174">
        <f t="shared" si="0"/>
        <v>0</v>
      </c>
      <c r="AE5" s="174">
        <f t="shared" si="0"/>
        <v>0</v>
      </c>
      <c r="AF5" s="174">
        <f t="shared" si="0"/>
        <v>0</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0</v>
      </c>
      <c r="C10">
        <f>D10</f>
        <v>0</v>
      </c>
      <c r="D10" s="170">
        <f>SUM(D$5*SUMIFS(C$39:C$48,$B$39:$B$48,$A10),D$6*IF($B$2=TRUE,SUMIFS($B$147:$B$162,$A$147:$A$162,$A10),SUMIFS(E$125:E$140,$A$125:$A$140,$A10)))</f>
        <v>0</v>
      </c>
      <c r="E10">
        <f t="shared" ref="E10:N10" si="1">SUM(E$5*SUMIFS(D$39:D$48,$B$39:$B$48,$A10),E$6*IF($B$2=TRUE,SUMIFS($B$147:$B$162,$A$147:$A$162,$A10),SUMIFS(F$125:F$140,$A$125:$A$140,$A10)))</f>
        <v>0</v>
      </c>
      <c r="F10">
        <f t="shared" si="1"/>
        <v>0</v>
      </c>
      <c r="G10">
        <f t="shared" si="1"/>
        <v>0</v>
      </c>
      <c r="H10">
        <f t="shared" si="1"/>
        <v>0</v>
      </c>
      <c r="I10">
        <f t="shared" si="1"/>
        <v>0</v>
      </c>
      <c r="J10">
        <f t="shared" si="1"/>
        <v>0</v>
      </c>
      <c r="K10">
        <f t="shared" si="1"/>
        <v>0</v>
      </c>
      <c r="L10">
        <f t="shared" si="1"/>
        <v>0</v>
      </c>
      <c r="M10">
        <f t="shared" si="1"/>
        <v>0</v>
      </c>
      <c r="N10">
        <f t="shared" si="1"/>
        <v>0</v>
      </c>
      <c r="O10">
        <f t="shared" ref="O10:AE10" si="2">SUM(O$5*SUMIFS(N$39:N$48,$B$39:$B$48,$A10),O$6*IF($B$2=TRUE,SUMIFS($B$147:$B$162,$A$147:$A$162,$A10),SUMIFS(P$125:P$140,$A$125:$A$140,$A10)))</f>
        <v>0</v>
      </c>
      <c r="P10">
        <f t="shared" si="2"/>
        <v>0</v>
      </c>
      <c r="Q10">
        <f t="shared" si="2"/>
        <v>0</v>
      </c>
      <c r="R10">
        <f t="shared" si="2"/>
        <v>0</v>
      </c>
      <c r="S10">
        <f t="shared" si="2"/>
        <v>0</v>
      </c>
      <c r="T10">
        <f t="shared" si="2"/>
        <v>0</v>
      </c>
      <c r="U10">
        <f t="shared" si="2"/>
        <v>0</v>
      </c>
      <c r="V10">
        <f t="shared" si="2"/>
        <v>0</v>
      </c>
      <c r="W10">
        <f t="shared" si="2"/>
        <v>0</v>
      </c>
      <c r="X10">
        <f t="shared" si="2"/>
        <v>0</v>
      </c>
      <c r="Y10">
        <f t="shared" si="2"/>
        <v>0</v>
      </c>
      <c r="Z10">
        <f t="shared" si="2"/>
        <v>0</v>
      </c>
      <c r="AA10">
        <f t="shared" si="2"/>
        <v>0</v>
      </c>
      <c r="AB10">
        <f t="shared" si="2"/>
        <v>0</v>
      </c>
      <c r="AC10">
        <f t="shared" si="2"/>
        <v>0</v>
      </c>
      <c r="AD10">
        <f t="shared" si="2"/>
        <v>0</v>
      </c>
      <c r="AE10">
        <f t="shared" si="2"/>
        <v>0</v>
      </c>
      <c r="AF10">
        <f>SUM(AF$5*SUMIFS(AE$39:AE$48,$B$39:$B$48,$A10),AF$6*IF($B$2=TRUE,SUMIFS($B$147:$B$162,$A$147:$A$162,$A10),SUMIFS(AG$125:AG$140,$A$125:$A$140,$A10)))</f>
        <v>0</v>
      </c>
    </row>
    <row r="11" spans="1:32">
      <c r="A11" s="100" t="s">
        <v>346</v>
      </c>
      <c r="B11">
        <f t="shared" ref="B11:B33" si="3">D11</f>
        <v>0</v>
      </c>
      <c r="C11">
        <f t="shared" ref="C11:C33" si="4">D11</f>
        <v>0</v>
      </c>
      <c r="D11" s="170">
        <f t="shared" ref="D11:D33" si="5">SUM(D$5*SUMIFS(C$39:C$48,$B$39:$B$48,$A11),D$6*IF($B$2=TRUE,SUMIFS($B$147:$B$162,$A$147:$A$162,$A11),SUMIFS(E$125:E$140,$A$125:$A$140,$A11)))</f>
        <v>0</v>
      </c>
      <c r="E11">
        <f t="shared" ref="E11:N11" si="6">SUM(E$5*SUMIFS(D$39:D$48,$B$39:$B$48,$A11),E$6*IF($B$2=TRUE,SUMIFS($B$147:$B$162,$A$147:$A$162,$A11),SUMIFS(F$125:F$140,$A$125:$A$140,$A11)))</f>
        <v>0</v>
      </c>
      <c r="F11">
        <f t="shared" si="6"/>
        <v>0</v>
      </c>
      <c r="G11">
        <f t="shared" si="6"/>
        <v>0</v>
      </c>
      <c r="H11">
        <f t="shared" si="6"/>
        <v>0</v>
      </c>
      <c r="I11">
        <f t="shared" si="6"/>
        <v>0</v>
      </c>
      <c r="J11">
        <f t="shared" si="6"/>
        <v>0</v>
      </c>
      <c r="K11">
        <f t="shared" si="6"/>
        <v>0</v>
      </c>
      <c r="L11">
        <f t="shared" si="6"/>
        <v>0</v>
      </c>
      <c r="M11">
        <f t="shared" si="6"/>
        <v>0</v>
      </c>
      <c r="N11">
        <f t="shared" si="6"/>
        <v>0</v>
      </c>
      <c r="O11">
        <f t="shared" ref="O11:AF11" si="7">SUM(O$5*SUMIFS(N$39:N$48,$B$39:$B$48,$A11),O$6*IF($B$2=TRUE,SUMIFS($B$147:$B$162,$A$147:$A$162,$A11),SUMIFS(P$125:P$140,$A$125:$A$140,$A11)))</f>
        <v>0</v>
      </c>
      <c r="P11">
        <f t="shared" si="7"/>
        <v>0</v>
      </c>
      <c r="Q11">
        <f t="shared" si="7"/>
        <v>0</v>
      </c>
      <c r="R11">
        <f t="shared" si="7"/>
        <v>0</v>
      </c>
      <c r="S11">
        <f t="shared" si="7"/>
        <v>0</v>
      </c>
      <c r="T11">
        <f t="shared" si="7"/>
        <v>0</v>
      </c>
      <c r="U11">
        <f t="shared" si="7"/>
        <v>0</v>
      </c>
      <c r="V11">
        <f t="shared" si="7"/>
        <v>0</v>
      </c>
      <c r="W11">
        <f t="shared" si="7"/>
        <v>0</v>
      </c>
      <c r="X11">
        <f t="shared" si="7"/>
        <v>0</v>
      </c>
      <c r="Y11">
        <f t="shared" si="7"/>
        <v>0</v>
      </c>
      <c r="Z11">
        <f t="shared" si="7"/>
        <v>0</v>
      </c>
      <c r="AA11">
        <f t="shared" si="7"/>
        <v>0</v>
      </c>
      <c r="AB11">
        <f t="shared" si="7"/>
        <v>0</v>
      </c>
      <c r="AC11">
        <f t="shared" si="7"/>
        <v>0</v>
      </c>
      <c r="AD11">
        <f t="shared" si="7"/>
        <v>0</v>
      </c>
      <c r="AE11">
        <f t="shared" si="7"/>
        <v>0</v>
      </c>
      <c r="AF11">
        <f t="shared" si="7"/>
        <v>0</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0</v>
      </c>
      <c r="C13">
        <f t="shared" si="4"/>
        <v>0</v>
      </c>
      <c r="D13" s="170">
        <f t="shared" si="5"/>
        <v>0</v>
      </c>
      <c r="E13">
        <f t="shared" ref="E13:N13" si="10">SUM(E$5*SUMIFS(D$39:D$48,$B$39:$B$48,$A13),E$6*IF($B$2=TRUE,SUMIFS($B$147:$B$162,$A$147:$A$162,$A13),SUMIFS(F$125:F$140,$A$125:$A$140,$A13)))</f>
        <v>0</v>
      </c>
      <c r="F13">
        <f t="shared" si="10"/>
        <v>0</v>
      </c>
      <c r="G13">
        <f t="shared" si="10"/>
        <v>0</v>
      </c>
      <c r="H13">
        <f t="shared" si="10"/>
        <v>0</v>
      </c>
      <c r="I13">
        <f t="shared" si="10"/>
        <v>0</v>
      </c>
      <c r="J13">
        <f t="shared" si="10"/>
        <v>0</v>
      </c>
      <c r="K13">
        <f t="shared" si="10"/>
        <v>0</v>
      </c>
      <c r="L13">
        <f t="shared" si="10"/>
        <v>0</v>
      </c>
      <c r="M13">
        <f t="shared" si="10"/>
        <v>0</v>
      </c>
      <c r="N13">
        <f t="shared" si="10"/>
        <v>0</v>
      </c>
      <c r="O13">
        <f t="shared" ref="O13:AF13" si="11">SUM(O$5*SUMIFS(N$39:N$48,$B$39:$B$48,$A13),O$6*IF($B$2=TRUE,SUMIFS($B$147:$B$162,$A$147:$A$162,$A13),SUMIFS(P$125:P$140,$A$125:$A$140,$A13)))</f>
        <v>0</v>
      </c>
      <c r="P13">
        <f t="shared" si="11"/>
        <v>0</v>
      </c>
      <c r="Q13">
        <f t="shared" si="11"/>
        <v>0</v>
      </c>
      <c r="R13">
        <f t="shared" si="11"/>
        <v>0</v>
      </c>
      <c r="S13">
        <f t="shared" si="11"/>
        <v>0</v>
      </c>
      <c r="T13">
        <f t="shared" si="11"/>
        <v>0</v>
      </c>
      <c r="U13">
        <f t="shared" si="11"/>
        <v>0</v>
      </c>
      <c r="V13">
        <f t="shared" si="11"/>
        <v>0</v>
      </c>
      <c r="W13">
        <f t="shared" si="11"/>
        <v>0</v>
      </c>
      <c r="X13">
        <f t="shared" si="11"/>
        <v>0</v>
      </c>
      <c r="Y13">
        <f t="shared" si="11"/>
        <v>0</v>
      </c>
      <c r="Z13">
        <f t="shared" si="11"/>
        <v>0</v>
      </c>
      <c r="AA13">
        <f t="shared" si="11"/>
        <v>0</v>
      </c>
      <c r="AB13">
        <f t="shared" si="11"/>
        <v>0</v>
      </c>
      <c r="AC13">
        <f t="shared" si="11"/>
        <v>0</v>
      </c>
      <c r="AD13">
        <f t="shared" si="11"/>
        <v>0</v>
      </c>
      <c r="AE13">
        <f t="shared" si="11"/>
        <v>0</v>
      </c>
      <c r="AF13">
        <f t="shared" si="11"/>
        <v>0</v>
      </c>
    </row>
    <row r="14" spans="1:32">
      <c r="A14" s="100" t="s">
        <v>101</v>
      </c>
      <c r="B14">
        <f t="shared" si="3"/>
        <v>0</v>
      </c>
      <c r="C14">
        <f t="shared" si="4"/>
        <v>0</v>
      </c>
      <c r="D14" s="170">
        <f t="shared" si="5"/>
        <v>0</v>
      </c>
      <c r="E14">
        <f t="shared" ref="E14:N14" si="12">SUM(E$5*SUMIFS(D$39:D$48,$B$39:$B$48,$A14),E$6*IF($B$2=TRUE,SUMIFS($B$147:$B$162,$A$147:$A$162,$A14),SUMIFS(F$125:F$140,$A$125:$A$140,$A14)))</f>
        <v>0</v>
      </c>
      <c r="F14">
        <f t="shared" si="12"/>
        <v>0</v>
      </c>
      <c r="G14">
        <f t="shared" si="12"/>
        <v>0</v>
      </c>
      <c r="H14">
        <f t="shared" si="12"/>
        <v>0</v>
      </c>
      <c r="I14">
        <f t="shared" si="12"/>
        <v>0</v>
      </c>
      <c r="J14">
        <f t="shared" si="12"/>
        <v>0</v>
      </c>
      <c r="K14">
        <f t="shared" si="12"/>
        <v>0</v>
      </c>
      <c r="L14">
        <f t="shared" si="12"/>
        <v>0</v>
      </c>
      <c r="M14">
        <f t="shared" si="12"/>
        <v>0</v>
      </c>
      <c r="N14">
        <f t="shared" si="12"/>
        <v>0</v>
      </c>
      <c r="O14">
        <f t="shared" ref="O14:AF14" si="13">SUM(O$5*SUMIFS(N$39:N$48,$B$39:$B$48,$A14),O$6*IF($B$2=TRUE,SUMIFS($B$147:$B$162,$A$147:$A$162,$A14),SUMIFS(P$125:P$140,$A$125:$A$140,$A14)))</f>
        <v>0</v>
      </c>
      <c r="P14">
        <f t="shared" si="13"/>
        <v>0</v>
      </c>
      <c r="Q14">
        <f t="shared" si="13"/>
        <v>0</v>
      </c>
      <c r="R14">
        <f t="shared" si="13"/>
        <v>0</v>
      </c>
      <c r="S14">
        <f t="shared" si="13"/>
        <v>0</v>
      </c>
      <c r="T14">
        <f t="shared" si="13"/>
        <v>0</v>
      </c>
      <c r="U14">
        <f t="shared" si="13"/>
        <v>0</v>
      </c>
      <c r="V14">
        <f t="shared" si="13"/>
        <v>0</v>
      </c>
      <c r="W14">
        <f t="shared" si="13"/>
        <v>0</v>
      </c>
      <c r="X14">
        <f t="shared" si="13"/>
        <v>0</v>
      </c>
      <c r="Y14">
        <f t="shared" si="13"/>
        <v>0</v>
      </c>
      <c r="Z14">
        <f t="shared" si="13"/>
        <v>0</v>
      </c>
      <c r="AA14">
        <f t="shared" si="13"/>
        <v>0</v>
      </c>
      <c r="AB14">
        <f t="shared" si="13"/>
        <v>0</v>
      </c>
      <c r="AC14">
        <f t="shared" si="13"/>
        <v>0</v>
      </c>
      <c r="AD14">
        <f t="shared" si="13"/>
        <v>0</v>
      </c>
      <c r="AE14">
        <f t="shared" si="13"/>
        <v>0</v>
      </c>
      <c r="AF14">
        <f t="shared" si="13"/>
        <v>0</v>
      </c>
    </row>
    <row r="15" spans="1:32">
      <c r="A15" s="100" t="s">
        <v>100</v>
      </c>
      <c r="B15">
        <f t="shared" si="3"/>
        <v>0</v>
      </c>
      <c r="C15">
        <f t="shared" si="4"/>
        <v>0</v>
      </c>
      <c r="D15" s="170">
        <f t="shared" si="5"/>
        <v>0</v>
      </c>
      <c r="E15">
        <f t="shared" ref="E15:N15" si="14">SUM(E$5*SUMIFS(D$39:D$48,$B$39:$B$48,$A15),E$6*IF($B$2=TRUE,SUMIFS($B$147:$B$162,$A$147:$A$162,$A15),SUMIFS(F$125:F$140,$A$125:$A$140,$A15)))</f>
        <v>0</v>
      </c>
      <c r="F15">
        <f t="shared" si="14"/>
        <v>0</v>
      </c>
      <c r="G15">
        <f t="shared" si="14"/>
        <v>0</v>
      </c>
      <c r="H15">
        <f t="shared" si="14"/>
        <v>0</v>
      </c>
      <c r="I15">
        <f t="shared" si="14"/>
        <v>0</v>
      </c>
      <c r="J15">
        <f t="shared" si="14"/>
        <v>0</v>
      </c>
      <c r="K15">
        <f t="shared" si="14"/>
        <v>0</v>
      </c>
      <c r="L15">
        <f t="shared" si="14"/>
        <v>0</v>
      </c>
      <c r="M15">
        <f t="shared" si="14"/>
        <v>0</v>
      </c>
      <c r="N15">
        <f t="shared" si="14"/>
        <v>0</v>
      </c>
      <c r="O15">
        <f t="shared" ref="O15:AF15" si="15">SUM(O$5*SUMIFS(N$39:N$48,$B$39:$B$48,$A15),O$6*IF($B$2=TRUE,SUMIFS($B$147:$B$162,$A$147:$A$162,$A15),SUMIFS(P$125:P$140,$A$125:$A$140,$A15)))</f>
        <v>0</v>
      </c>
      <c r="P15">
        <f t="shared" si="15"/>
        <v>0</v>
      </c>
      <c r="Q15">
        <f t="shared" si="15"/>
        <v>0</v>
      </c>
      <c r="R15">
        <f t="shared" si="15"/>
        <v>0</v>
      </c>
      <c r="S15">
        <f t="shared" si="15"/>
        <v>0</v>
      </c>
      <c r="T15">
        <f t="shared" si="15"/>
        <v>0</v>
      </c>
      <c r="U15">
        <f t="shared" si="15"/>
        <v>0</v>
      </c>
      <c r="V15">
        <f t="shared" si="15"/>
        <v>0</v>
      </c>
      <c r="W15">
        <f t="shared" si="15"/>
        <v>0</v>
      </c>
      <c r="X15">
        <f t="shared" si="15"/>
        <v>0</v>
      </c>
      <c r="Y15">
        <f t="shared" si="15"/>
        <v>0</v>
      </c>
      <c r="Z15">
        <f t="shared" si="15"/>
        <v>0</v>
      </c>
      <c r="AA15">
        <f t="shared" si="15"/>
        <v>0</v>
      </c>
      <c r="AB15">
        <f t="shared" si="15"/>
        <v>0</v>
      </c>
      <c r="AC15">
        <f t="shared" si="15"/>
        <v>0</v>
      </c>
      <c r="AD15">
        <f t="shared" si="15"/>
        <v>0</v>
      </c>
      <c r="AE15">
        <f t="shared" si="15"/>
        <v>0</v>
      </c>
      <c r="AF15">
        <f t="shared" si="15"/>
        <v>0</v>
      </c>
    </row>
    <row r="16" spans="1:32">
      <c r="A16" s="100" t="s">
        <v>102</v>
      </c>
      <c r="B16">
        <f t="shared" si="3"/>
        <v>0</v>
      </c>
      <c r="C16">
        <f t="shared" si="4"/>
        <v>0</v>
      </c>
      <c r="D16" s="170">
        <f t="shared" si="5"/>
        <v>0</v>
      </c>
      <c r="E16">
        <f t="shared" ref="E16:N16" si="16">SUM(E$5*SUMIFS(D$39:D$48,$B$39:$B$48,$A16),E$6*IF($B$2=TRUE,SUMIFS($B$147:$B$162,$A$147:$A$162,$A16),SUMIFS(F$125:F$140,$A$125:$A$140,$A16)))</f>
        <v>0</v>
      </c>
      <c r="F16">
        <f t="shared" si="16"/>
        <v>0</v>
      </c>
      <c r="G16">
        <f t="shared" si="16"/>
        <v>0</v>
      </c>
      <c r="H16">
        <f t="shared" si="16"/>
        <v>0</v>
      </c>
      <c r="I16">
        <f t="shared" si="16"/>
        <v>0</v>
      </c>
      <c r="J16">
        <f t="shared" si="16"/>
        <v>0</v>
      </c>
      <c r="K16">
        <f t="shared" si="16"/>
        <v>0</v>
      </c>
      <c r="L16">
        <f t="shared" si="16"/>
        <v>0</v>
      </c>
      <c r="M16">
        <f t="shared" si="16"/>
        <v>0</v>
      </c>
      <c r="N16">
        <f t="shared" si="16"/>
        <v>0</v>
      </c>
      <c r="O16">
        <f t="shared" ref="O16:AF16" si="17">SUM(O$5*SUMIFS(N$39:N$48,$B$39:$B$48,$A16),O$6*IF($B$2=TRUE,SUMIFS($B$147:$B$162,$A$147:$A$162,$A16),SUMIFS(P$125:P$140,$A$125:$A$140,$A16)))</f>
        <v>0</v>
      </c>
      <c r="P16">
        <f t="shared" si="17"/>
        <v>0</v>
      </c>
      <c r="Q16">
        <f t="shared" si="17"/>
        <v>0</v>
      </c>
      <c r="R16">
        <f t="shared" si="17"/>
        <v>0</v>
      </c>
      <c r="S16">
        <f t="shared" si="17"/>
        <v>0</v>
      </c>
      <c r="T16">
        <f t="shared" si="17"/>
        <v>0</v>
      </c>
      <c r="U16">
        <f t="shared" si="17"/>
        <v>0</v>
      </c>
      <c r="V16">
        <f t="shared" si="17"/>
        <v>0</v>
      </c>
      <c r="W16">
        <f t="shared" si="17"/>
        <v>0</v>
      </c>
      <c r="X16">
        <f t="shared" si="17"/>
        <v>0</v>
      </c>
      <c r="Y16">
        <f t="shared" si="17"/>
        <v>0</v>
      </c>
      <c r="Z16">
        <f t="shared" si="17"/>
        <v>0</v>
      </c>
      <c r="AA16">
        <f t="shared" si="17"/>
        <v>0</v>
      </c>
      <c r="AB16">
        <f t="shared" si="17"/>
        <v>0</v>
      </c>
      <c r="AC16">
        <f t="shared" si="17"/>
        <v>0</v>
      </c>
      <c r="AD16">
        <f t="shared" si="17"/>
        <v>0</v>
      </c>
      <c r="AE16">
        <f t="shared" si="17"/>
        <v>0</v>
      </c>
      <c r="AF16">
        <f t="shared" si="17"/>
        <v>0</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0</v>
      </c>
      <c r="C18">
        <f t="shared" si="4"/>
        <v>0</v>
      </c>
      <c r="D18" s="170">
        <f t="shared" si="5"/>
        <v>0</v>
      </c>
      <c r="E18">
        <f t="shared" ref="E18:N18" si="20">SUM(E$5*SUMIFS(D$39:D$48,$B$39:$B$48,$A18),E$6*IF($B$2=TRUE,SUMIFS($B$147:$B$162,$A$147:$A$162,$A18),SUMIFS(F$125:F$140,$A$125:$A$140,$A18)))</f>
        <v>0</v>
      </c>
      <c r="F18">
        <f t="shared" si="20"/>
        <v>0</v>
      </c>
      <c r="G18">
        <f t="shared" si="20"/>
        <v>0</v>
      </c>
      <c r="H18">
        <f t="shared" si="20"/>
        <v>0</v>
      </c>
      <c r="I18">
        <f t="shared" si="20"/>
        <v>0</v>
      </c>
      <c r="J18">
        <f t="shared" si="20"/>
        <v>0</v>
      </c>
      <c r="K18">
        <f t="shared" si="20"/>
        <v>0</v>
      </c>
      <c r="L18">
        <f t="shared" si="20"/>
        <v>0</v>
      </c>
      <c r="M18">
        <f t="shared" si="20"/>
        <v>0</v>
      </c>
      <c r="N18">
        <f t="shared" si="20"/>
        <v>0</v>
      </c>
      <c r="O18">
        <f t="shared" ref="O18:AF18" si="21">SUM(O$5*SUMIFS(N$39:N$48,$B$39:$B$48,$A18),O$6*IF($B$2=TRUE,SUMIFS($B$147:$B$162,$A$147:$A$162,$A18),SUMIFS(P$125:P$140,$A$125:$A$140,$A18)))</f>
        <v>0</v>
      </c>
      <c r="P18">
        <f t="shared" si="21"/>
        <v>0</v>
      </c>
      <c r="Q18">
        <f t="shared" si="21"/>
        <v>0</v>
      </c>
      <c r="R18">
        <f t="shared" si="21"/>
        <v>0</v>
      </c>
      <c r="S18">
        <f t="shared" si="21"/>
        <v>0</v>
      </c>
      <c r="T18">
        <f t="shared" si="21"/>
        <v>0</v>
      </c>
      <c r="U18">
        <f t="shared" si="21"/>
        <v>0</v>
      </c>
      <c r="V18">
        <f t="shared" si="21"/>
        <v>0</v>
      </c>
      <c r="W18">
        <f t="shared" si="21"/>
        <v>0</v>
      </c>
      <c r="X18">
        <f t="shared" si="21"/>
        <v>0</v>
      </c>
      <c r="Y18">
        <f t="shared" si="21"/>
        <v>0</v>
      </c>
      <c r="Z18">
        <f t="shared" si="21"/>
        <v>0</v>
      </c>
      <c r="AA18">
        <f t="shared" si="21"/>
        <v>0</v>
      </c>
      <c r="AB18">
        <f t="shared" si="21"/>
        <v>0</v>
      </c>
      <c r="AC18">
        <f t="shared" si="21"/>
        <v>0</v>
      </c>
      <c r="AD18">
        <f t="shared" si="21"/>
        <v>0</v>
      </c>
      <c r="AE18">
        <f t="shared" si="21"/>
        <v>0</v>
      </c>
      <c r="AF18">
        <f t="shared" si="21"/>
        <v>0</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0</v>
      </c>
      <c r="C20">
        <f t="shared" si="4"/>
        <v>0</v>
      </c>
      <c r="D20" s="170">
        <f t="shared" si="5"/>
        <v>0</v>
      </c>
      <c r="E20">
        <f t="shared" ref="E20:N20" si="24">SUM(E$5*SUMIFS(D$39:D$48,$B$39:$B$48,$A20),E$6*IF($B$2=TRUE,SUMIFS($B$147:$B$162,$A$147:$A$162,$A20),SUMIFS(F$125:F$140,$A$125:$A$140,$A20)))</f>
        <v>0</v>
      </c>
      <c r="F20">
        <f t="shared" si="24"/>
        <v>0</v>
      </c>
      <c r="G20">
        <f t="shared" si="24"/>
        <v>0</v>
      </c>
      <c r="H20">
        <f t="shared" si="24"/>
        <v>0</v>
      </c>
      <c r="I20">
        <f t="shared" si="24"/>
        <v>0</v>
      </c>
      <c r="J20">
        <f t="shared" si="24"/>
        <v>0</v>
      </c>
      <c r="K20">
        <f t="shared" si="24"/>
        <v>0</v>
      </c>
      <c r="L20">
        <f t="shared" si="24"/>
        <v>0</v>
      </c>
      <c r="M20">
        <f t="shared" si="24"/>
        <v>0</v>
      </c>
      <c r="N20">
        <f t="shared" si="24"/>
        <v>0</v>
      </c>
      <c r="O20">
        <f t="shared" ref="O20:AF20" si="25">SUM(O$5*SUMIFS(N$39:N$48,$B$39:$B$48,$A20),O$6*IF($B$2=TRUE,SUMIFS($B$147:$B$162,$A$147:$A$162,$A20),SUMIFS(P$125:P$140,$A$125:$A$140,$A20)))</f>
        <v>0</v>
      </c>
      <c r="P20">
        <f t="shared" si="25"/>
        <v>0</v>
      </c>
      <c r="Q20">
        <f t="shared" si="25"/>
        <v>0</v>
      </c>
      <c r="R20">
        <f t="shared" si="25"/>
        <v>0</v>
      </c>
      <c r="S20">
        <f t="shared" si="25"/>
        <v>0</v>
      </c>
      <c r="T20">
        <f t="shared" si="25"/>
        <v>0</v>
      </c>
      <c r="U20">
        <f t="shared" si="25"/>
        <v>0</v>
      </c>
      <c r="V20">
        <f t="shared" si="25"/>
        <v>0</v>
      </c>
      <c r="W20">
        <f t="shared" si="25"/>
        <v>0</v>
      </c>
      <c r="X20">
        <f t="shared" si="25"/>
        <v>0</v>
      </c>
      <c r="Y20">
        <f t="shared" si="25"/>
        <v>0</v>
      </c>
      <c r="Z20">
        <f t="shared" si="25"/>
        <v>0</v>
      </c>
      <c r="AA20">
        <f t="shared" si="25"/>
        <v>0</v>
      </c>
      <c r="AB20">
        <f t="shared" si="25"/>
        <v>0</v>
      </c>
      <c r="AC20">
        <f t="shared" si="25"/>
        <v>0</v>
      </c>
      <c r="AD20">
        <f t="shared" si="25"/>
        <v>0</v>
      </c>
      <c r="AE20">
        <f t="shared" si="25"/>
        <v>0</v>
      </c>
      <c r="AF20">
        <f t="shared" si="25"/>
        <v>0</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1.1815273251085656E-3</v>
      </c>
      <c r="D39">
        <f>SUMPRODUCT(P$57:P$106,$B$57:$B$106)</f>
        <v>9.5201947960763444E-4</v>
      </c>
      <c r="E39">
        <f>SUMPRODUCT(AB$57:AB$106,$B$57:$B$106)</f>
        <v>9.1408846909152145E-4</v>
      </c>
      <c r="F39">
        <f>SUMPRODUCT(AN$57:AN$106,$B$57:$B$106)</f>
        <v>8.3877101489519281E-4</v>
      </c>
      <c r="G39">
        <f>SUMPRODUCT(AZ$57:AZ$106,$B$57:$B$106)</f>
        <v>8.206636933903869E-4</v>
      </c>
      <c r="H39">
        <f>SUMPRODUCT(BL$57:BL$106,$B$57:$B$106)</f>
        <v>4.8093897326934195E-4</v>
      </c>
      <c r="I39">
        <f>SUMPRODUCT(BX$57:BX$106,$B$57:$B$106)</f>
        <v>4.7393321205881843E-4</v>
      </c>
      <c r="J39">
        <f>SUMPRODUCT(CJ$57:CJ$106,$B$57:$B$106)</f>
        <v>4.5810194716431783E-4</v>
      </c>
      <c r="K39">
        <f>SUMPRODUCT(CV$57:CV$106,$B$57:$B$106)</f>
        <v>4.3052121763362917E-4</v>
      </c>
      <c r="L39" s="156">
        <f>K39</f>
        <v>4.3052121763362917E-4</v>
      </c>
      <c r="M39" s="156">
        <f t="shared" ref="M39:AE50" si="53">L39</f>
        <v>4.3052121763362917E-4</v>
      </c>
      <c r="N39" s="156">
        <f t="shared" si="53"/>
        <v>4.3052121763362917E-4</v>
      </c>
      <c r="O39" s="156">
        <f t="shared" si="53"/>
        <v>4.3052121763362917E-4</v>
      </c>
      <c r="P39" s="156">
        <f t="shared" si="53"/>
        <v>4.3052121763362917E-4</v>
      </c>
      <c r="Q39" s="156">
        <f t="shared" si="53"/>
        <v>4.3052121763362917E-4</v>
      </c>
      <c r="R39" s="156">
        <f t="shared" si="53"/>
        <v>4.3052121763362917E-4</v>
      </c>
      <c r="S39" s="156">
        <f t="shared" si="53"/>
        <v>4.3052121763362917E-4</v>
      </c>
      <c r="T39" s="156">
        <f t="shared" si="53"/>
        <v>4.3052121763362917E-4</v>
      </c>
      <c r="U39" s="156">
        <f t="shared" si="53"/>
        <v>4.3052121763362917E-4</v>
      </c>
      <c r="V39" s="156">
        <f t="shared" si="53"/>
        <v>4.3052121763362917E-4</v>
      </c>
      <c r="W39" s="156">
        <f t="shared" si="53"/>
        <v>4.3052121763362917E-4</v>
      </c>
      <c r="X39" s="156">
        <f t="shared" si="53"/>
        <v>4.3052121763362917E-4</v>
      </c>
      <c r="Y39" s="156">
        <f t="shared" si="53"/>
        <v>4.3052121763362917E-4</v>
      </c>
      <c r="Z39" s="156">
        <f t="shared" si="53"/>
        <v>4.3052121763362917E-4</v>
      </c>
      <c r="AA39" s="156">
        <f t="shared" si="53"/>
        <v>4.3052121763362917E-4</v>
      </c>
      <c r="AB39" s="156">
        <f t="shared" si="53"/>
        <v>4.3052121763362917E-4</v>
      </c>
      <c r="AC39" s="156">
        <f t="shared" si="53"/>
        <v>4.3052121763362917E-4</v>
      </c>
      <c r="AD39" s="156">
        <f t="shared" si="53"/>
        <v>4.3052121763362917E-4</v>
      </c>
      <c r="AE39" s="156">
        <f t="shared" si="53"/>
        <v>4.3052121763362917E-4</v>
      </c>
    </row>
    <row r="40" spans="1:32">
      <c r="B40" s="2" t="s">
        <v>98</v>
      </c>
      <c r="C40">
        <f>SUMPRODUCT(E57:E106,$B$57:$B$106)</f>
        <v>0.52788051929612567</v>
      </c>
      <c r="D40">
        <f>SUMPRODUCT(Q$57:Q$106,$B$57:$B$106)</f>
        <v>0.43825138623619864</v>
      </c>
      <c r="E40">
        <f>SUMPRODUCT(AC$57:AC$106,$B$57:$B$106)</f>
        <v>0.38832233704426256</v>
      </c>
      <c r="F40">
        <f>SUMPRODUCT(AO$57:AO$106,$B$57:$B$106)</f>
        <v>0.31531096553843585</v>
      </c>
      <c r="G40">
        <f>SUMPRODUCT(BA$57:BA$106,$B$57:$B$106)</f>
        <v>0.25172559726024585</v>
      </c>
      <c r="H40">
        <f>SUMPRODUCT(BM$57:BM$106,$B$57:$B$106)</f>
        <v>0.2081488072251414</v>
      </c>
      <c r="I40">
        <f>SUMPRODUCT(BY$57:BY$106,$B$57:$B$106)</f>
        <v>0.10929555558197251</v>
      </c>
      <c r="J40">
        <f>SUMPRODUCT(CK$57:CK$106,$B$57:$B$106)</f>
        <v>9.5283325412743286E-2</v>
      </c>
      <c r="K40">
        <f>SUMPRODUCT(CW$57:CW$106,$B$57:$B$106)</f>
        <v>8.1195900461436654E-2</v>
      </c>
      <c r="L40" s="156">
        <f t="shared" ref="L40:AA50" si="54">K40</f>
        <v>8.1195900461436654E-2</v>
      </c>
      <c r="M40" s="156">
        <f t="shared" si="54"/>
        <v>8.1195900461436654E-2</v>
      </c>
      <c r="N40" s="156">
        <f t="shared" si="54"/>
        <v>8.1195900461436654E-2</v>
      </c>
      <c r="O40" s="156">
        <f t="shared" si="54"/>
        <v>8.1195900461436654E-2</v>
      </c>
      <c r="P40" s="156">
        <f t="shared" si="54"/>
        <v>8.1195900461436654E-2</v>
      </c>
      <c r="Q40" s="156">
        <f t="shared" si="54"/>
        <v>8.1195900461436654E-2</v>
      </c>
      <c r="R40" s="156">
        <f t="shared" si="54"/>
        <v>8.1195900461436654E-2</v>
      </c>
      <c r="S40" s="156">
        <f t="shared" si="54"/>
        <v>8.1195900461436654E-2</v>
      </c>
      <c r="T40" s="156">
        <f t="shared" si="54"/>
        <v>8.1195900461436654E-2</v>
      </c>
      <c r="U40" s="156">
        <f t="shared" si="54"/>
        <v>8.1195900461436654E-2</v>
      </c>
      <c r="V40" s="156">
        <f t="shared" si="54"/>
        <v>8.1195900461436654E-2</v>
      </c>
      <c r="W40" s="156">
        <f t="shared" si="54"/>
        <v>8.1195900461436654E-2</v>
      </c>
      <c r="X40" s="156">
        <f t="shared" si="54"/>
        <v>8.1195900461436654E-2</v>
      </c>
      <c r="Y40" s="156">
        <f t="shared" si="54"/>
        <v>8.1195900461436654E-2</v>
      </c>
      <c r="Z40" s="156">
        <f t="shared" si="54"/>
        <v>8.1195900461436654E-2</v>
      </c>
      <c r="AA40" s="156">
        <f t="shared" si="54"/>
        <v>8.1195900461436654E-2</v>
      </c>
      <c r="AB40" s="156">
        <f t="shared" si="53"/>
        <v>8.1195900461436654E-2</v>
      </c>
      <c r="AC40" s="156">
        <f t="shared" si="53"/>
        <v>8.1195900461436654E-2</v>
      </c>
      <c r="AD40" s="156">
        <f t="shared" si="53"/>
        <v>8.1195900461436654E-2</v>
      </c>
      <c r="AE40" s="156">
        <f t="shared" si="53"/>
        <v>8.1195900461436654E-2</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2.775691865585975E-2</v>
      </c>
      <c r="D42">
        <f>SUMPRODUCT(S$57:S$106,$B$57:$B$106)</f>
        <v>2.846361393262143E-2</v>
      </c>
      <c r="E42">
        <f>SUMPRODUCT(AE$57:AE$106,$B$57:$B$106)</f>
        <v>2.7614545176838104E-2</v>
      </c>
      <c r="F42">
        <f>SUMPRODUCT(AQ$57:AQ$106,$B$57:$B$106)</f>
        <v>2.6238123190572879E-2</v>
      </c>
      <c r="G42">
        <f>SUMPRODUCT(BC$57:BC$106,$B$57:$B$106)</f>
        <v>2.6347606991837729E-2</v>
      </c>
      <c r="H42">
        <f>SUMPRODUCT(BO$57:BO$106,$B$57:$B$106)</f>
        <v>2.6024120405204628E-2</v>
      </c>
      <c r="I42">
        <f>SUMPRODUCT(CA$57:CA$106,$B$57:$B$106)</f>
        <v>2.3958071989499521E-2</v>
      </c>
      <c r="J42">
        <f>SUMPRODUCT(CM$57:CM$106,$B$57:$B$106)</f>
        <v>2.3560848504435072E-2</v>
      </c>
      <c r="K42">
        <f>SUMPRODUCT(CY$57:CY$106,$B$57:$B$106)</f>
        <v>2.2380430473634551E-2</v>
      </c>
      <c r="L42" s="156">
        <f t="shared" si="54"/>
        <v>2.2380430473634551E-2</v>
      </c>
      <c r="M42" s="156">
        <f t="shared" si="53"/>
        <v>2.2380430473634551E-2</v>
      </c>
      <c r="N42" s="156">
        <f t="shared" si="53"/>
        <v>2.2380430473634551E-2</v>
      </c>
      <c r="O42" s="156">
        <f t="shared" si="53"/>
        <v>2.2380430473634551E-2</v>
      </c>
      <c r="P42" s="156">
        <f t="shared" si="53"/>
        <v>2.2380430473634551E-2</v>
      </c>
      <c r="Q42" s="156">
        <f t="shared" si="53"/>
        <v>2.2380430473634551E-2</v>
      </c>
      <c r="R42" s="156">
        <f t="shared" si="53"/>
        <v>2.2380430473634551E-2</v>
      </c>
      <c r="S42" s="156">
        <f t="shared" si="53"/>
        <v>2.2380430473634551E-2</v>
      </c>
      <c r="T42" s="156">
        <f t="shared" si="53"/>
        <v>2.2380430473634551E-2</v>
      </c>
      <c r="U42" s="156">
        <f t="shared" si="53"/>
        <v>2.2380430473634551E-2</v>
      </c>
      <c r="V42" s="156">
        <f t="shared" si="53"/>
        <v>2.2380430473634551E-2</v>
      </c>
      <c r="W42" s="156">
        <f t="shared" si="53"/>
        <v>2.2380430473634551E-2</v>
      </c>
      <c r="X42" s="156">
        <f t="shared" si="53"/>
        <v>2.2380430473634551E-2</v>
      </c>
      <c r="Y42" s="156">
        <f t="shared" si="53"/>
        <v>2.2380430473634551E-2</v>
      </c>
      <c r="Z42" s="156">
        <f t="shared" si="53"/>
        <v>2.2380430473634551E-2</v>
      </c>
      <c r="AA42" s="156">
        <f t="shared" si="53"/>
        <v>2.2380430473634551E-2</v>
      </c>
      <c r="AB42" s="156">
        <f t="shared" si="53"/>
        <v>2.2380430473634551E-2</v>
      </c>
      <c r="AC42" s="156">
        <f t="shared" si="53"/>
        <v>2.2380430473634551E-2</v>
      </c>
      <c r="AD42" s="156">
        <f t="shared" si="53"/>
        <v>2.2380430473634551E-2</v>
      </c>
      <c r="AE42" s="156">
        <f t="shared" si="53"/>
        <v>2.2380430473634551E-2</v>
      </c>
    </row>
    <row r="43" spans="1:32">
      <c r="B43" s="2" t="s">
        <v>346</v>
      </c>
      <c r="C43">
        <f>SUMPRODUCT(H57:H106,$B$57:$B$106)</f>
        <v>5.2279373853323347E-2</v>
      </c>
      <c r="D43">
        <f>SUMPRODUCT(T$57:T$106,$B$57:$B$106)</f>
        <v>4.5414690626060031E-2</v>
      </c>
      <c r="E43">
        <f>SUMPRODUCT(AF$57:AF$106,$B$57:$B$106)</f>
        <v>3.9764897786669973E-2</v>
      </c>
      <c r="F43">
        <f>SUMPRODUCT(AR$57:AR$106,$B$57:$B$106)</f>
        <v>2.6851903990095481E-2</v>
      </c>
      <c r="G43">
        <f>SUMPRODUCT(BD$57:BD$106,$B$57:$B$106)</f>
        <v>2.4111489878841458E-2</v>
      </c>
      <c r="H43">
        <f>SUMPRODUCT(BP$57:BP$106,$B$57:$B$106)</f>
        <v>1.5384531632339967E-2</v>
      </c>
      <c r="I43">
        <f>SUMPRODUCT(CB$57:CB$106,$B$57:$B$106)</f>
        <v>1.2408255284090041E-2</v>
      </c>
      <c r="J43">
        <f>SUMPRODUCT(CN$57:CN$106,$B$57:$B$106)</f>
        <v>8.5097370445348288E-3</v>
      </c>
      <c r="K43">
        <f>SUMPRODUCT(CZ$57:CZ$106,$B$57:$B$106)</f>
        <v>6.647435171200396E-3</v>
      </c>
      <c r="L43" s="156">
        <f t="shared" si="54"/>
        <v>6.647435171200396E-3</v>
      </c>
      <c r="M43" s="156">
        <f t="shared" si="53"/>
        <v>6.647435171200396E-3</v>
      </c>
      <c r="N43" s="156">
        <f t="shared" si="53"/>
        <v>6.647435171200396E-3</v>
      </c>
      <c r="O43" s="156">
        <f t="shared" si="53"/>
        <v>6.647435171200396E-3</v>
      </c>
      <c r="P43" s="156">
        <f t="shared" si="53"/>
        <v>6.647435171200396E-3</v>
      </c>
      <c r="Q43" s="156">
        <f t="shared" si="53"/>
        <v>6.647435171200396E-3</v>
      </c>
      <c r="R43" s="156">
        <f t="shared" si="53"/>
        <v>6.647435171200396E-3</v>
      </c>
      <c r="S43" s="156">
        <f t="shared" si="53"/>
        <v>6.647435171200396E-3</v>
      </c>
      <c r="T43" s="156">
        <f t="shared" si="53"/>
        <v>6.647435171200396E-3</v>
      </c>
      <c r="U43" s="156">
        <f t="shared" si="53"/>
        <v>6.647435171200396E-3</v>
      </c>
      <c r="V43" s="156">
        <f t="shared" si="53"/>
        <v>6.647435171200396E-3</v>
      </c>
      <c r="W43" s="156">
        <f t="shared" si="53"/>
        <v>6.647435171200396E-3</v>
      </c>
      <c r="X43" s="156">
        <f t="shared" si="53"/>
        <v>6.647435171200396E-3</v>
      </c>
      <c r="Y43" s="156">
        <f t="shared" si="53"/>
        <v>6.647435171200396E-3</v>
      </c>
      <c r="Z43" s="156">
        <f t="shared" si="53"/>
        <v>6.647435171200396E-3</v>
      </c>
      <c r="AA43" s="156">
        <f t="shared" si="53"/>
        <v>6.647435171200396E-3</v>
      </c>
      <c r="AB43" s="156">
        <f t="shared" si="53"/>
        <v>6.647435171200396E-3</v>
      </c>
      <c r="AC43" s="156">
        <f t="shared" si="53"/>
        <v>6.647435171200396E-3</v>
      </c>
      <c r="AD43" s="156">
        <f t="shared" si="53"/>
        <v>6.647435171200396E-3</v>
      </c>
      <c r="AE43" s="156">
        <f t="shared" si="53"/>
        <v>6.647435171200396E-3</v>
      </c>
    </row>
    <row r="44" spans="1:32">
      <c r="B44" s="2" t="s">
        <v>99</v>
      </c>
      <c r="C44">
        <f>SUMPRODUCT(I57:I106,$B$57:$B$106)</f>
        <v>4.7315215893228638E-2</v>
      </c>
      <c r="D44">
        <f>SUMPRODUCT(U$57:U$106,$B$57:$B$106)</f>
        <v>3.9646008937990085E-2</v>
      </c>
      <c r="E44">
        <f>SUMPRODUCT(AG$57:AG$106,$B$57:$B$106)</f>
        <v>3.9050669049972134E-2</v>
      </c>
      <c r="F44">
        <f>SUMPRODUCT(AS$57:AS$106,$B$57:$B$106)</f>
        <v>3.5284104315275677E-2</v>
      </c>
      <c r="G44">
        <f>SUMPRODUCT(BE$57:BE$106,$B$57:$B$106)</f>
        <v>3.5401268311633052E-2</v>
      </c>
      <c r="H44">
        <f>SUMPRODUCT(BQ$57:BQ$106,$B$57:$B$106)</f>
        <v>3.1222518366011708E-2</v>
      </c>
      <c r="I44">
        <f>SUMPRODUCT(CC$57:CC$106,$B$57:$B$106)</f>
        <v>3.7285980859617728E-2</v>
      </c>
      <c r="J44">
        <f>SUMPRODUCT(CO$57:CO$106,$B$57:$B$106)</f>
        <v>3.477609565537465E-2</v>
      </c>
      <c r="K44">
        <f>SUMPRODUCT(DA$57:DA$106,$B$57:$B$106)</f>
        <v>3.2644611344811225E-2</v>
      </c>
      <c r="L44" s="156">
        <f t="shared" si="54"/>
        <v>3.2644611344811225E-2</v>
      </c>
      <c r="M44" s="156">
        <f t="shared" si="53"/>
        <v>3.2644611344811225E-2</v>
      </c>
      <c r="N44" s="156">
        <f t="shared" si="53"/>
        <v>3.2644611344811225E-2</v>
      </c>
      <c r="O44" s="156">
        <f t="shared" si="53"/>
        <v>3.2644611344811225E-2</v>
      </c>
      <c r="P44" s="156">
        <f t="shared" si="53"/>
        <v>3.2644611344811225E-2</v>
      </c>
      <c r="Q44" s="156">
        <f t="shared" si="53"/>
        <v>3.2644611344811225E-2</v>
      </c>
      <c r="R44" s="156">
        <f t="shared" si="53"/>
        <v>3.2644611344811225E-2</v>
      </c>
      <c r="S44" s="156">
        <f t="shared" si="53"/>
        <v>3.2644611344811225E-2</v>
      </c>
      <c r="T44" s="156">
        <f t="shared" si="53"/>
        <v>3.2644611344811225E-2</v>
      </c>
      <c r="U44" s="156">
        <f t="shared" si="53"/>
        <v>3.2644611344811225E-2</v>
      </c>
      <c r="V44" s="156">
        <f t="shared" si="53"/>
        <v>3.2644611344811225E-2</v>
      </c>
      <c r="W44" s="156">
        <f t="shared" si="53"/>
        <v>3.2644611344811225E-2</v>
      </c>
      <c r="X44" s="156">
        <f t="shared" si="53"/>
        <v>3.2644611344811225E-2</v>
      </c>
      <c r="Y44" s="156">
        <f t="shared" si="53"/>
        <v>3.2644611344811225E-2</v>
      </c>
      <c r="Z44" s="156">
        <f t="shared" si="53"/>
        <v>3.2644611344811225E-2</v>
      </c>
      <c r="AA44" s="156">
        <f t="shared" si="53"/>
        <v>3.2644611344811225E-2</v>
      </c>
      <c r="AB44" s="156">
        <f t="shared" si="53"/>
        <v>3.2644611344811225E-2</v>
      </c>
      <c r="AC44" s="156">
        <f t="shared" si="53"/>
        <v>3.2644611344811225E-2</v>
      </c>
      <c r="AD44" s="156">
        <f t="shared" si="53"/>
        <v>3.2644611344811225E-2</v>
      </c>
      <c r="AE44" s="156">
        <f t="shared" si="53"/>
        <v>3.2644611344811225E-2</v>
      </c>
    </row>
    <row r="45" spans="1:32">
      <c r="B45" s="2" t="s">
        <v>109</v>
      </c>
      <c r="C45">
        <f>SUMPRODUCT(J57:J106,$B$57:$B$106)</f>
        <v>0</v>
      </c>
      <c r="D45">
        <f>SUMPRODUCT(V$57:V$106,$B$57:$B$106)</f>
        <v>0</v>
      </c>
      <c r="E45">
        <f>SUMPRODUCT(AH$57:AH$106,$B$57:$B$106)</f>
        <v>0</v>
      </c>
      <c r="F45">
        <f>SUMPRODUCT(AT$57:AT$106,$B$57:$B$106)</f>
        <v>0</v>
      </c>
      <c r="G45">
        <f>SUMPRODUCT(BF$57:BF$106,$B$57:$B$106)</f>
        <v>0</v>
      </c>
      <c r="H45">
        <f>SUMPRODUCT(BR$57:BR$106,$B$57:$B$106)</f>
        <v>0</v>
      </c>
      <c r="I45">
        <f>SUMPRODUCT(CD$57:CD$106,$B$57:$B$106)</f>
        <v>0</v>
      </c>
      <c r="J45">
        <f>SUMPRODUCT(CP$57:CP$106,$B$57:$B$106)</f>
        <v>0</v>
      </c>
      <c r="K45">
        <f>SUMPRODUCT(DB$57:DB$106,$B$57:$B$106)</f>
        <v>0</v>
      </c>
      <c r="L45" s="156">
        <f t="shared" si="54"/>
        <v>0</v>
      </c>
      <c r="M45" s="156">
        <f t="shared" si="53"/>
        <v>0</v>
      </c>
      <c r="N45" s="156">
        <f t="shared" si="53"/>
        <v>0</v>
      </c>
      <c r="O45" s="156">
        <f t="shared" si="53"/>
        <v>0</v>
      </c>
      <c r="P45" s="156">
        <f t="shared" si="53"/>
        <v>0</v>
      </c>
      <c r="Q45" s="156">
        <f t="shared" si="53"/>
        <v>0</v>
      </c>
      <c r="R45" s="156">
        <f t="shared" si="53"/>
        <v>0</v>
      </c>
      <c r="S45" s="156">
        <f t="shared" si="53"/>
        <v>0</v>
      </c>
      <c r="T45" s="156">
        <f t="shared" si="53"/>
        <v>0</v>
      </c>
      <c r="U45" s="156">
        <f t="shared" si="53"/>
        <v>0</v>
      </c>
      <c r="V45" s="156">
        <f t="shared" si="53"/>
        <v>0</v>
      </c>
      <c r="W45" s="156">
        <f t="shared" si="53"/>
        <v>0</v>
      </c>
      <c r="X45" s="156">
        <f t="shared" si="53"/>
        <v>0</v>
      </c>
      <c r="Y45" s="156">
        <f t="shared" si="53"/>
        <v>0</v>
      </c>
      <c r="Z45" s="156">
        <f t="shared" si="53"/>
        <v>0</v>
      </c>
      <c r="AA45" s="156">
        <f t="shared" si="53"/>
        <v>0</v>
      </c>
      <c r="AB45" s="156">
        <f t="shared" si="53"/>
        <v>0</v>
      </c>
      <c r="AC45" s="156">
        <f t="shared" si="53"/>
        <v>0</v>
      </c>
      <c r="AD45" s="156">
        <f t="shared" si="53"/>
        <v>0</v>
      </c>
      <c r="AE45" s="156">
        <f t="shared" si="53"/>
        <v>0</v>
      </c>
    </row>
    <row r="46" spans="1:32">
      <c r="B46" s="2" t="s">
        <v>106</v>
      </c>
      <c r="C46">
        <f>SUMPRODUCT(K57:K106,$B$57:$B$106)</f>
        <v>3.5490599190972217E-3</v>
      </c>
      <c r="D46">
        <f>SUMPRODUCT(W$57:W$106,$B$57:$B$106)</f>
        <v>1.4932972300249069E-3</v>
      </c>
      <c r="E46">
        <f>SUMPRODUCT(AI$57:AI$106,$B$57:$B$106)</f>
        <v>9.9061494451485143E-4</v>
      </c>
      <c r="F46">
        <f>SUMPRODUCT(AU$57:AU$106,$B$57:$B$106)</f>
        <v>5.749456833519694E-4</v>
      </c>
      <c r="G46">
        <f>SUMPRODUCT(BG$57:BG$106,$B$57:$B$106)</f>
        <v>6.4779301985154632E-4</v>
      </c>
      <c r="H46">
        <f>SUMPRODUCT(BS$57:BS$106,$B$57:$B$106)</f>
        <v>9.904404831698084E-4</v>
      </c>
      <c r="I46">
        <f>SUMPRODUCT(CE$57:CE$106,$B$57:$B$106)</f>
        <v>1.0417851036269852E-3</v>
      </c>
      <c r="J46">
        <f>SUMPRODUCT(CQ$57:CQ$106,$B$57:$B$106)</f>
        <v>9.4497322620520766E-4</v>
      </c>
      <c r="K46">
        <f>SUMPRODUCT(DC$57:DC$106,$B$57:$B$106)</f>
        <v>9.4704126148220972E-4</v>
      </c>
      <c r="L46" s="156">
        <f t="shared" si="54"/>
        <v>9.4704126148220972E-4</v>
      </c>
      <c r="M46" s="156">
        <f t="shared" si="53"/>
        <v>9.4704126148220972E-4</v>
      </c>
      <c r="N46" s="156">
        <f t="shared" si="53"/>
        <v>9.4704126148220972E-4</v>
      </c>
      <c r="O46" s="156">
        <f t="shared" si="53"/>
        <v>9.4704126148220972E-4</v>
      </c>
      <c r="P46" s="156">
        <f t="shared" si="53"/>
        <v>9.4704126148220972E-4</v>
      </c>
      <c r="Q46" s="156">
        <f t="shared" si="53"/>
        <v>9.4704126148220972E-4</v>
      </c>
      <c r="R46" s="156">
        <f t="shared" si="53"/>
        <v>9.4704126148220972E-4</v>
      </c>
      <c r="S46" s="156">
        <f t="shared" si="53"/>
        <v>9.4704126148220972E-4</v>
      </c>
      <c r="T46" s="156">
        <f t="shared" si="53"/>
        <v>9.4704126148220972E-4</v>
      </c>
      <c r="U46" s="156">
        <f t="shared" si="53"/>
        <v>9.4704126148220972E-4</v>
      </c>
      <c r="V46" s="156">
        <f t="shared" si="53"/>
        <v>9.4704126148220972E-4</v>
      </c>
      <c r="W46" s="156">
        <f t="shared" si="53"/>
        <v>9.4704126148220972E-4</v>
      </c>
      <c r="X46" s="156">
        <f t="shared" si="53"/>
        <v>9.4704126148220972E-4</v>
      </c>
      <c r="Y46" s="156">
        <f t="shared" si="53"/>
        <v>9.4704126148220972E-4</v>
      </c>
      <c r="Z46" s="156">
        <f t="shared" si="53"/>
        <v>9.4704126148220972E-4</v>
      </c>
      <c r="AA46" s="156">
        <f t="shared" si="53"/>
        <v>9.4704126148220972E-4</v>
      </c>
      <c r="AB46" s="156">
        <f t="shared" si="53"/>
        <v>9.4704126148220972E-4</v>
      </c>
      <c r="AC46" s="156">
        <f t="shared" si="53"/>
        <v>9.4704126148220972E-4</v>
      </c>
      <c r="AD46" s="156">
        <f t="shared" si="53"/>
        <v>9.4704126148220972E-4</v>
      </c>
      <c r="AE46" s="156">
        <f t="shared" si="53"/>
        <v>9.4704126148220972E-4</v>
      </c>
    </row>
    <row r="47" spans="1:32">
      <c r="B47" s="2" t="s">
        <v>100</v>
      </c>
      <c r="C47">
        <f>SUMPRODUCT(L57:L106,$B$57:$B$106)</f>
        <v>0.33289874793355689</v>
      </c>
      <c r="D47">
        <f>SUMPRODUCT(X$57:X$106,$B$57:$B$106)</f>
        <v>0.42613331153707629</v>
      </c>
      <c r="E47">
        <f>SUMPRODUCT(AJ$57:AJ$106,$B$57:$B$106)</f>
        <v>0.47820674154815568</v>
      </c>
      <c r="F47">
        <f>SUMPRODUCT(AV$57:AV$106,$B$57:$B$106)</f>
        <v>0.55901542959081663</v>
      </c>
      <c r="G47">
        <f>SUMPRODUCT(BH$57:BH$106,$B$57:$B$106)</f>
        <v>0.62150877931936566</v>
      </c>
      <c r="H47">
        <f>SUMPRODUCT(BT$57:BT$106,$B$57:$B$106)</f>
        <v>0.67411771671116649</v>
      </c>
      <c r="I47">
        <f>SUMPRODUCT(CF$57:CF$106,$B$57:$B$106)</f>
        <v>0.76964159881085459</v>
      </c>
      <c r="J47">
        <f>SUMPRODUCT(CR$57:CR$106,$B$57:$B$106)</f>
        <v>0.79039569678805277</v>
      </c>
      <c r="K47">
        <f>SUMPRODUCT(DD$57:DD$106,$B$57:$B$106)</f>
        <v>0.80777858028335847</v>
      </c>
      <c r="L47" s="156">
        <f t="shared" si="54"/>
        <v>0.80777858028335847</v>
      </c>
      <c r="M47" s="156">
        <f t="shared" si="53"/>
        <v>0.80777858028335847</v>
      </c>
      <c r="N47" s="156">
        <f t="shared" si="53"/>
        <v>0.80777858028335847</v>
      </c>
      <c r="O47" s="156">
        <f t="shared" si="53"/>
        <v>0.80777858028335847</v>
      </c>
      <c r="P47" s="156">
        <f t="shared" si="53"/>
        <v>0.80777858028335847</v>
      </c>
      <c r="Q47" s="156">
        <f t="shared" si="53"/>
        <v>0.80777858028335847</v>
      </c>
      <c r="R47" s="156">
        <f t="shared" si="53"/>
        <v>0.80777858028335847</v>
      </c>
      <c r="S47" s="156">
        <f t="shared" si="53"/>
        <v>0.80777858028335847</v>
      </c>
      <c r="T47" s="156">
        <f t="shared" si="53"/>
        <v>0.80777858028335847</v>
      </c>
      <c r="U47" s="156">
        <f t="shared" si="53"/>
        <v>0.80777858028335847</v>
      </c>
      <c r="V47" s="156">
        <f t="shared" si="53"/>
        <v>0.80777858028335847</v>
      </c>
      <c r="W47" s="156">
        <f t="shared" si="53"/>
        <v>0.80777858028335847</v>
      </c>
      <c r="X47" s="156">
        <f t="shared" si="53"/>
        <v>0.80777858028335847</v>
      </c>
      <c r="Y47" s="156">
        <f t="shared" si="53"/>
        <v>0.80777858028335847</v>
      </c>
      <c r="Z47" s="156">
        <f t="shared" si="53"/>
        <v>0.80777858028335847</v>
      </c>
      <c r="AA47" s="156">
        <f t="shared" si="53"/>
        <v>0.80777858028335847</v>
      </c>
      <c r="AB47" s="156">
        <f t="shared" si="53"/>
        <v>0.80777858028335847</v>
      </c>
      <c r="AC47" s="156">
        <f t="shared" si="53"/>
        <v>0.80777858028335847</v>
      </c>
      <c r="AD47" s="156">
        <f t="shared" si="53"/>
        <v>0.80777858028335847</v>
      </c>
      <c r="AE47" s="156">
        <f t="shared" si="53"/>
        <v>0.80777858028335847</v>
      </c>
    </row>
    <row r="48" spans="1:32">
      <c r="B48" s="2" t="s">
        <v>102</v>
      </c>
      <c r="C48">
        <f>SUMPRODUCT(N57:N106,$B$57:$B$106)</f>
        <v>7.1386371236999389E-3</v>
      </c>
      <c r="D48">
        <f>SUMPRODUCT(Z$57:Z$106,$B$57:$B$106)</f>
        <v>1.9645672020421043E-2</v>
      </c>
      <c r="E48">
        <f>SUMPRODUCT(AL$57:AL$106,$B$57:$B$106)</f>
        <v>2.5136105980495201E-2</v>
      </c>
      <c r="F48">
        <f>SUMPRODUCT(AX$57:AX$106,$B$57:$B$106)</f>
        <v>3.5885756676556323E-2</v>
      </c>
      <c r="G48">
        <f>SUMPRODUCT(BJ$57:BJ$106,$B$57:$B$106)</f>
        <v>3.9436801524834426E-2</v>
      </c>
      <c r="H48">
        <f>SUMPRODUCT(BV$57:BV$106,$B$57:$B$106)</f>
        <v>4.3630926203696706E-2</v>
      </c>
      <c r="I48">
        <f>SUMPRODUCT(CH$57:CH$106,$B$57:$B$106)</f>
        <v>4.5894819158279893E-2</v>
      </c>
      <c r="J48">
        <f>SUMPRODUCT(CT$57:CT$106,$B$57:$B$106)</f>
        <v>4.6071221421489901E-2</v>
      </c>
      <c r="K48">
        <f>SUMPRODUCT(DF$57:DF$106,$B$57:$B$106)</f>
        <v>4.7975479786442801E-2</v>
      </c>
      <c r="L48" s="156">
        <f t="shared" si="54"/>
        <v>4.7975479786442801E-2</v>
      </c>
      <c r="M48" s="156">
        <f t="shared" si="53"/>
        <v>4.7975479786442801E-2</v>
      </c>
      <c r="N48" s="156">
        <f t="shared" si="53"/>
        <v>4.7975479786442801E-2</v>
      </c>
      <c r="O48" s="156">
        <f t="shared" si="53"/>
        <v>4.7975479786442801E-2</v>
      </c>
      <c r="P48" s="156">
        <f t="shared" si="53"/>
        <v>4.7975479786442801E-2</v>
      </c>
      <c r="Q48" s="156">
        <f t="shared" si="53"/>
        <v>4.7975479786442801E-2</v>
      </c>
      <c r="R48" s="156">
        <f t="shared" si="53"/>
        <v>4.7975479786442801E-2</v>
      </c>
      <c r="S48" s="156">
        <f t="shared" si="53"/>
        <v>4.7975479786442801E-2</v>
      </c>
      <c r="T48" s="156">
        <f t="shared" si="53"/>
        <v>4.7975479786442801E-2</v>
      </c>
      <c r="U48" s="156">
        <f t="shared" si="53"/>
        <v>4.7975479786442801E-2</v>
      </c>
      <c r="V48" s="156">
        <f t="shared" si="53"/>
        <v>4.7975479786442801E-2</v>
      </c>
      <c r="W48" s="156">
        <f t="shared" si="53"/>
        <v>4.7975479786442801E-2</v>
      </c>
      <c r="X48" s="156">
        <f t="shared" si="53"/>
        <v>4.7975479786442801E-2</v>
      </c>
      <c r="Y48" s="156">
        <f t="shared" si="53"/>
        <v>4.7975479786442801E-2</v>
      </c>
      <c r="Z48" s="156">
        <f t="shared" si="53"/>
        <v>4.7975479786442801E-2</v>
      </c>
      <c r="AA48" s="156">
        <f t="shared" si="53"/>
        <v>4.7975479786442801E-2</v>
      </c>
      <c r="AB48" s="156">
        <f t="shared" si="53"/>
        <v>4.7975479786442801E-2</v>
      </c>
      <c r="AC48" s="156">
        <f t="shared" si="53"/>
        <v>4.7975479786442801E-2</v>
      </c>
      <c r="AD48" s="156">
        <f t="shared" si="53"/>
        <v>4.7975479786442801E-2</v>
      </c>
      <c r="AE48" s="156">
        <f t="shared" si="53"/>
        <v>4.7975479786442801E-2</v>
      </c>
    </row>
    <row r="49" spans="1:110">
      <c r="B49" s="1"/>
    </row>
    <row r="50" spans="1:110">
      <c r="B50" s="1"/>
      <c r="C50" s="160">
        <f>SUM(C39:C48)</f>
        <v>1</v>
      </c>
      <c r="D50" s="160">
        <f>SUM(D39:D48)</f>
        <v>1</v>
      </c>
      <c r="E50" s="160">
        <f>SUM(E39:E48)</f>
        <v>1</v>
      </c>
      <c r="F50" s="160">
        <f>SUM(F39:F48)</f>
        <v>1</v>
      </c>
      <c r="G50" s="160">
        <f t="shared" ref="G50:K50" si="55">SUM(G39:G48)</f>
        <v>1.0000000000000002</v>
      </c>
      <c r="H50" s="160">
        <f t="shared" si="55"/>
        <v>1</v>
      </c>
      <c r="I50" s="160">
        <f t="shared" si="55"/>
        <v>1.0000000000000002</v>
      </c>
      <c r="J50" s="160">
        <f t="shared" si="55"/>
        <v>1</v>
      </c>
      <c r="K50" s="160">
        <f t="shared" si="55"/>
        <v>0.99999999999999989</v>
      </c>
      <c r="L50" s="160">
        <f t="shared" si="54"/>
        <v>0.99999999999999989</v>
      </c>
      <c r="M50" s="160">
        <f t="shared" si="53"/>
        <v>0.99999999999999989</v>
      </c>
      <c r="N50" s="160">
        <f t="shared" si="53"/>
        <v>0.99999999999999989</v>
      </c>
      <c r="O50" s="160">
        <f t="shared" si="53"/>
        <v>0.99999999999999989</v>
      </c>
      <c r="P50" s="160">
        <f t="shared" si="53"/>
        <v>0.99999999999999989</v>
      </c>
      <c r="Q50" s="160">
        <f t="shared" si="53"/>
        <v>0.99999999999999989</v>
      </c>
      <c r="R50" s="160">
        <f t="shared" si="53"/>
        <v>0.99999999999999989</v>
      </c>
      <c r="S50" s="160">
        <f t="shared" si="53"/>
        <v>0.99999999999999989</v>
      </c>
      <c r="T50" s="160">
        <f t="shared" si="53"/>
        <v>0.99999999999999989</v>
      </c>
      <c r="U50" s="160">
        <f t="shared" si="53"/>
        <v>0.99999999999999989</v>
      </c>
      <c r="V50" s="160">
        <f t="shared" si="53"/>
        <v>0.99999999999999989</v>
      </c>
      <c r="W50" s="160">
        <f t="shared" si="53"/>
        <v>0.99999999999999989</v>
      </c>
      <c r="X50" s="160">
        <f t="shared" si="53"/>
        <v>0.99999999999999989</v>
      </c>
      <c r="Y50" s="160">
        <f t="shared" si="53"/>
        <v>0.99999999999999989</v>
      </c>
      <c r="Z50" s="160">
        <f t="shared" si="53"/>
        <v>0.99999999999999989</v>
      </c>
      <c r="AA50" s="160">
        <f t="shared" si="53"/>
        <v>0.99999999999999989</v>
      </c>
      <c r="AB50" s="160">
        <f t="shared" si="53"/>
        <v>0.99999999999999989</v>
      </c>
      <c r="AC50" s="160">
        <f t="shared" si="53"/>
        <v>0.99999999999999989</v>
      </c>
      <c r="AD50" s="160">
        <f t="shared" si="53"/>
        <v>0.99999999999999989</v>
      </c>
      <c r="AE50" s="160">
        <f t="shared" si="53"/>
        <v>0.99999999999999989</v>
      </c>
    </row>
    <row r="54" spans="1:110" s="166" customFormat="1">
      <c r="A54" s="165" t="s">
        <v>907</v>
      </c>
    </row>
    <row r="55" spans="1:110" ht="30">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0.17537331458501335</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0.14457250534827248</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0.12305895264751954</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0.26531379489353002</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0.29168143252566464</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B4" sqref="B4"/>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426</v>
      </c>
      <c r="B2" s="91" t="s">
        <v>29</v>
      </c>
      <c r="C2" s="91">
        <f>SUMIFS(calcs!O:O,calcs!A:A,About!B1)</f>
        <v>3529188</v>
      </c>
      <c r="D2" s="91">
        <f>C2</f>
        <v>3529188</v>
      </c>
      <c r="E2" s="91">
        <f t="shared" ref="E2:AH2" si="0">D2</f>
        <v>3529188</v>
      </c>
      <c r="F2" s="91">
        <f t="shared" si="0"/>
        <v>3529188</v>
      </c>
      <c r="G2" s="91">
        <f t="shared" si="0"/>
        <v>3529188</v>
      </c>
      <c r="H2" s="91">
        <f t="shared" si="0"/>
        <v>3529188</v>
      </c>
      <c r="I2" s="91">
        <f t="shared" si="0"/>
        <v>3529188</v>
      </c>
      <c r="J2" s="91">
        <f t="shared" si="0"/>
        <v>3529188</v>
      </c>
      <c r="K2" s="91">
        <f t="shared" si="0"/>
        <v>3529188</v>
      </c>
      <c r="L2" s="91">
        <f t="shared" si="0"/>
        <v>3529188</v>
      </c>
      <c r="M2" s="91">
        <f t="shared" si="0"/>
        <v>3529188</v>
      </c>
      <c r="N2" s="91">
        <f t="shared" si="0"/>
        <v>3529188</v>
      </c>
      <c r="O2" s="91">
        <f t="shared" si="0"/>
        <v>3529188</v>
      </c>
      <c r="P2" s="91">
        <f t="shared" si="0"/>
        <v>3529188</v>
      </c>
      <c r="Q2" s="91">
        <f t="shared" si="0"/>
        <v>3529188</v>
      </c>
      <c r="R2" s="91">
        <f t="shared" si="0"/>
        <v>3529188</v>
      </c>
      <c r="S2" s="91">
        <f t="shared" si="0"/>
        <v>3529188</v>
      </c>
      <c r="T2" s="91">
        <f t="shared" si="0"/>
        <v>3529188</v>
      </c>
      <c r="U2" s="91">
        <f t="shared" si="0"/>
        <v>3529188</v>
      </c>
      <c r="V2" s="91">
        <f t="shared" si="0"/>
        <v>3529188</v>
      </c>
      <c r="W2" s="91">
        <f t="shared" si="0"/>
        <v>3529188</v>
      </c>
      <c r="X2" s="91">
        <f t="shared" si="0"/>
        <v>3529188</v>
      </c>
      <c r="Y2" s="91">
        <f t="shared" si="0"/>
        <v>3529188</v>
      </c>
      <c r="Z2" s="91">
        <f t="shared" si="0"/>
        <v>3529188</v>
      </c>
      <c r="AA2" s="91">
        <f t="shared" si="0"/>
        <v>3529188</v>
      </c>
      <c r="AB2" s="91">
        <f t="shared" si="0"/>
        <v>3529188</v>
      </c>
      <c r="AC2" s="91">
        <f t="shared" si="0"/>
        <v>3529188</v>
      </c>
      <c r="AD2" s="91">
        <f t="shared" si="0"/>
        <v>3529188</v>
      </c>
      <c r="AE2" s="91">
        <f t="shared" si="0"/>
        <v>3529188</v>
      </c>
      <c r="AF2" s="91">
        <f t="shared" si="0"/>
        <v>3529188</v>
      </c>
      <c r="AG2" s="91">
        <f t="shared" si="0"/>
        <v>3529188</v>
      </c>
      <c r="AH2" s="91">
        <f t="shared" si="0"/>
        <v>3529188</v>
      </c>
    </row>
    <row r="3" spans="1:34" ht="15">
      <c r="A3" s="10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0</v>
      </c>
      <c r="C2" s="5">
        <f>SUMIFS(Imports_new!C$10:C$33,Imports_new!$A$10:$A$33,$A2)</f>
        <v>0</v>
      </c>
      <c r="D2" s="5">
        <f>SUMIFS(Imports_new!D$10:D$33,Imports_new!$A$10:$A$33,$A2)</f>
        <v>0</v>
      </c>
      <c r="E2" s="5">
        <f>SUMIFS(Imports_new!E$10:E$33,Imports_new!$A$10:$A$33,$A2)</f>
        <v>0</v>
      </c>
      <c r="F2" s="5">
        <f>SUMIFS(Imports_new!F$10:F$33,Imports_new!$A$10:$A$33,$A2)</f>
        <v>0</v>
      </c>
      <c r="G2" s="5">
        <f>SUMIFS(Imports_new!G$10:G$33,Imports_new!$A$10:$A$33,$A2)</f>
        <v>0</v>
      </c>
      <c r="H2" s="5">
        <f>SUMIFS(Imports_new!H$10:H$33,Imports_new!$A$10:$A$33,$A2)</f>
        <v>0</v>
      </c>
      <c r="I2" s="5">
        <f>SUMIFS(Imports_new!I$10:I$33,Imports_new!$A$10:$A$33,$A2)</f>
        <v>0</v>
      </c>
      <c r="J2" s="5">
        <f>SUMIFS(Imports_new!J$10:J$33,Imports_new!$A$10:$A$33,$A2)</f>
        <v>0</v>
      </c>
      <c r="K2" s="5">
        <f>SUMIFS(Imports_new!K$10:K$33,Imports_new!$A$10:$A$33,$A2)</f>
        <v>0</v>
      </c>
      <c r="L2" s="5">
        <f>SUMIFS(Imports_new!L$10:L$33,Imports_new!$A$10:$A$33,$A2)</f>
        <v>0</v>
      </c>
      <c r="M2" s="5">
        <f>SUMIFS(Imports_new!M$10:M$33,Imports_new!$A$10:$A$33,$A2)</f>
        <v>0</v>
      </c>
      <c r="N2" s="5">
        <f>SUMIFS(Imports_new!N$10:N$33,Imports_new!$A$10:$A$33,$A2)</f>
        <v>0</v>
      </c>
      <c r="O2" s="5">
        <f>SUMIFS(Imports_new!O$10:O$33,Imports_new!$A$10:$A$33,$A2)</f>
        <v>0</v>
      </c>
      <c r="P2" s="5">
        <f>SUMIFS(Imports_new!P$10:P$33,Imports_new!$A$10:$A$33,$A2)</f>
        <v>0</v>
      </c>
      <c r="Q2" s="5">
        <f>SUMIFS(Imports_new!Q$10:Q$33,Imports_new!$A$10:$A$33,$A2)</f>
        <v>0</v>
      </c>
      <c r="R2" s="5">
        <f>SUMIFS(Imports_new!R$10:R$33,Imports_new!$A$10:$A$33,$A2)</f>
        <v>0</v>
      </c>
      <c r="S2" s="5">
        <f>SUMIFS(Imports_new!S$10:S$33,Imports_new!$A$10:$A$33,$A2)</f>
        <v>0</v>
      </c>
      <c r="T2" s="5">
        <f>SUMIFS(Imports_new!T$10:T$33,Imports_new!$A$10:$A$33,$A2)</f>
        <v>0</v>
      </c>
      <c r="U2" s="5">
        <f>SUMIFS(Imports_new!U$10:U$33,Imports_new!$A$10:$A$33,$A2)</f>
        <v>0</v>
      </c>
      <c r="V2" s="5">
        <f>SUMIFS(Imports_new!V$10:V$33,Imports_new!$A$10:$A$33,$A2)</f>
        <v>0</v>
      </c>
      <c r="W2" s="5">
        <f>SUMIFS(Imports_new!W$10:W$33,Imports_new!$A$10:$A$33,$A2)</f>
        <v>0</v>
      </c>
      <c r="X2" s="5">
        <f>SUMIFS(Imports_new!X$10:X$33,Imports_new!$A$10:$A$33,$A2)</f>
        <v>0</v>
      </c>
      <c r="Y2" s="5">
        <f>SUMIFS(Imports_new!Y$10:Y$33,Imports_new!$A$10:$A$33,$A2)</f>
        <v>0</v>
      </c>
      <c r="Z2" s="5">
        <f>SUMIFS(Imports_new!Z$10:Z$33,Imports_new!$A$10:$A$33,$A2)</f>
        <v>0</v>
      </c>
      <c r="AA2" s="5">
        <f>SUMIFS(Imports_new!AA$10:AA$33,Imports_new!$A$10:$A$33,$A2)</f>
        <v>0</v>
      </c>
      <c r="AB2" s="5">
        <f>SUMIFS(Imports_new!AB$10:AB$33,Imports_new!$A$10:$A$33,$A2)</f>
        <v>0</v>
      </c>
      <c r="AC2" s="5">
        <f>SUMIFS(Imports_new!AC$10:AC$33,Imports_new!$A$10:$A$33,$A2)</f>
        <v>0</v>
      </c>
      <c r="AD2" s="5">
        <f>SUMIFS(Imports_new!AD$10:AD$33,Imports_new!$A$10:$A$33,$A2)</f>
        <v>0</v>
      </c>
      <c r="AE2" s="5">
        <f>SUMIFS(Imports_new!AE$10:AE$33,Imports_new!$A$10:$A$33,$A2)</f>
        <v>0</v>
      </c>
      <c r="AF2" s="5">
        <f>SUMIFS(Imports_new!AF$10:AF$33,Imports_new!$A$10:$A$33,$A2)</f>
        <v>0</v>
      </c>
    </row>
    <row r="3" spans="1:32">
      <c r="A3" s="2" t="s">
        <v>346</v>
      </c>
      <c r="B3" s="5">
        <f>SUMIFS(Imports_new!B$10:B$33,Imports_new!$A$10:$A$33,$A3)</f>
        <v>0</v>
      </c>
      <c r="C3" s="5">
        <f>SUMIFS(Imports_new!C$10:C$33,Imports_new!$A$10:$A$33,$A3)</f>
        <v>0</v>
      </c>
      <c r="D3" s="5">
        <f>SUMIFS(Imports_new!D$10:D$33,Imports_new!$A$10:$A$33,$A3)</f>
        <v>0</v>
      </c>
      <c r="E3" s="5">
        <f>SUMIFS(Imports_new!E$10:E$33,Imports_new!$A$10:$A$33,$A3)</f>
        <v>0</v>
      </c>
      <c r="F3" s="5">
        <f>SUMIFS(Imports_new!F$10:F$33,Imports_new!$A$10:$A$33,$A3)</f>
        <v>0</v>
      </c>
      <c r="G3" s="5">
        <f>SUMIFS(Imports_new!G$10:G$33,Imports_new!$A$10:$A$33,$A3)</f>
        <v>0</v>
      </c>
      <c r="H3" s="5">
        <f>SUMIFS(Imports_new!H$10:H$33,Imports_new!$A$10:$A$33,$A3)</f>
        <v>0</v>
      </c>
      <c r="I3" s="5">
        <f>SUMIFS(Imports_new!I$10:I$33,Imports_new!$A$10:$A$33,$A3)</f>
        <v>0</v>
      </c>
      <c r="J3" s="5">
        <f>SUMIFS(Imports_new!J$10:J$33,Imports_new!$A$10:$A$33,$A3)</f>
        <v>0</v>
      </c>
      <c r="K3" s="5">
        <f>SUMIFS(Imports_new!K$10:K$33,Imports_new!$A$10:$A$33,$A3)</f>
        <v>0</v>
      </c>
      <c r="L3" s="5">
        <f>SUMIFS(Imports_new!L$10:L$33,Imports_new!$A$10:$A$33,$A3)</f>
        <v>0</v>
      </c>
      <c r="M3" s="5">
        <f>SUMIFS(Imports_new!M$10:M$33,Imports_new!$A$10:$A$33,$A3)</f>
        <v>0</v>
      </c>
      <c r="N3" s="5">
        <f>SUMIFS(Imports_new!N$10:N$33,Imports_new!$A$10:$A$33,$A3)</f>
        <v>0</v>
      </c>
      <c r="O3" s="5">
        <f>SUMIFS(Imports_new!O$10:O$33,Imports_new!$A$10:$A$33,$A3)</f>
        <v>0</v>
      </c>
      <c r="P3" s="5">
        <f>SUMIFS(Imports_new!P$10:P$33,Imports_new!$A$10:$A$33,$A3)</f>
        <v>0</v>
      </c>
      <c r="Q3" s="5">
        <f>SUMIFS(Imports_new!Q$10:Q$33,Imports_new!$A$10:$A$33,$A3)</f>
        <v>0</v>
      </c>
      <c r="R3" s="5">
        <f>SUMIFS(Imports_new!R$10:R$33,Imports_new!$A$10:$A$33,$A3)</f>
        <v>0</v>
      </c>
      <c r="S3" s="5">
        <f>SUMIFS(Imports_new!S$10:S$33,Imports_new!$A$10:$A$33,$A3)</f>
        <v>0</v>
      </c>
      <c r="T3" s="5">
        <f>SUMIFS(Imports_new!T$10:T$33,Imports_new!$A$10:$A$33,$A3)</f>
        <v>0</v>
      </c>
      <c r="U3" s="5">
        <f>SUMIFS(Imports_new!U$10:U$33,Imports_new!$A$10:$A$33,$A3)</f>
        <v>0</v>
      </c>
      <c r="V3" s="5">
        <f>SUMIFS(Imports_new!V$10:V$33,Imports_new!$A$10:$A$33,$A3)</f>
        <v>0</v>
      </c>
      <c r="W3" s="5">
        <f>SUMIFS(Imports_new!W$10:W$33,Imports_new!$A$10:$A$33,$A3)</f>
        <v>0</v>
      </c>
      <c r="X3" s="5">
        <f>SUMIFS(Imports_new!X$10:X$33,Imports_new!$A$10:$A$33,$A3)</f>
        <v>0</v>
      </c>
      <c r="Y3" s="5">
        <f>SUMIFS(Imports_new!Y$10:Y$33,Imports_new!$A$10:$A$33,$A3)</f>
        <v>0</v>
      </c>
      <c r="Z3" s="5">
        <f>SUMIFS(Imports_new!Z$10:Z$33,Imports_new!$A$10:$A$33,$A3)</f>
        <v>0</v>
      </c>
      <c r="AA3" s="5">
        <f>SUMIFS(Imports_new!AA$10:AA$33,Imports_new!$A$10:$A$33,$A3)</f>
        <v>0</v>
      </c>
      <c r="AB3" s="5">
        <f>SUMIFS(Imports_new!AB$10:AB$33,Imports_new!$A$10:$A$33,$A3)</f>
        <v>0</v>
      </c>
      <c r="AC3" s="5">
        <f>SUMIFS(Imports_new!AC$10:AC$33,Imports_new!$A$10:$A$33,$A3)</f>
        <v>0</v>
      </c>
      <c r="AD3" s="5">
        <f>SUMIFS(Imports_new!AD$10:AD$33,Imports_new!$A$10:$A$33,$A3)</f>
        <v>0</v>
      </c>
      <c r="AE3" s="5">
        <f>SUMIFS(Imports_new!AE$10:AE$33,Imports_new!$A$10:$A$33,$A3)</f>
        <v>0</v>
      </c>
      <c r="AF3" s="5">
        <f>SUMIFS(Imports_new!AF$10:AF$33,Imports_new!$A$10:$A$33,$A3)</f>
        <v>0</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0</v>
      </c>
      <c r="C5" s="5">
        <f>SUMIFS(Imports_new!C$10:C$33,Imports_new!$A$10:$A$33,$A5)</f>
        <v>0</v>
      </c>
      <c r="D5" s="5">
        <f>SUMIFS(Imports_new!D$10:D$33,Imports_new!$A$10:$A$33,$A5)</f>
        <v>0</v>
      </c>
      <c r="E5" s="5">
        <f>SUMIFS(Imports_new!E$10:E$33,Imports_new!$A$10:$A$33,$A5)</f>
        <v>0</v>
      </c>
      <c r="F5" s="5">
        <f>SUMIFS(Imports_new!F$10:F$33,Imports_new!$A$10:$A$33,$A5)</f>
        <v>0</v>
      </c>
      <c r="G5" s="5">
        <f>SUMIFS(Imports_new!G$10:G$33,Imports_new!$A$10:$A$33,$A5)</f>
        <v>0</v>
      </c>
      <c r="H5" s="5">
        <f>SUMIFS(Imports_new!H$10:H$33,Imports_new!$A$10:$A$33,$A5)</f>
        <v>0</v>
      </c>
      <c r="I5" s="5">
        <f>SUMIFS(Imports_new!I$10:I$33,Imports_new!$A$10:$A$33,$A5)</f>
        <v>0</v>
      </c>
      <c r="J5" s="5">
        <f>SUMIFS(Imports_new!J$10:J$33,Imports_new!$A$10:$A$33,$A5)</f>
        <v>0</v>
      </c>
      <c r="K5" s="5">
        <f>SUMIFS(Imports_new!K$10:K$33,Imports_new!$A$10:$A$33,$A5)</f>
        <v>0</v>
      </c>
      <c r="L5" s="5">
        <f>SUMIFS(Imports_new!L$10:L$33,Imports_new!$A$10:$A$33,$A5)</f>
        <v>0</v>
      </c>
      <c r="M5" s="5">
        <f>SUMIFS(Imports_new!M$10:M$33,Imports_new!$A$10:$A$33,$A5)</f>
        <v>0</v>
      </c>
      <c r="N5" s="5">
        <f>SUMIFS(Imports_new!N$10:N$33,Imports_new!$A$10:$A$33,$A5)</f>
        <v>0</v>
      </c>
      <c r="O5" s="5">
        <f>SUMIFS(Imports_new!O$10:O$33,Imports_new!$A$10:$A$33,$A5)</f>
        <v>0</v>
      </c>
      <c r="P5" s="5">
        <f>SUMIFS(Imports_new!P$10:P$33,Imports_new!$A$10:$A$33,$A5)</f>
        <v>0</v>
      </c>
      <c r="Q5" s="5">
        <f>SUMIFS(Imports_new!Q$10:Q$33,Imports_new!$A$10:$A$33,$A5)</f>
        <v>0</v>
      </c>
      <c r="R5" s="5">
        <f>SUMIFS(Imports_new!R$10:R$33,Imports_new!$A$10:$A$33,$A5)</f>
        <v>0</v>
      </c>
      <c r="S5" s="5">
        <f>SUMIFS(Imports_new!S$10:S$33,Imports_new!$A$10:$A$33,$A5)</f>
        <v>0</v>
      </c>
      <c r="T5" s="5">
        <f>SUMIFS(Imports_new!T$10:T$33,Imports_new!$A$10:$A$33,$A5)</f>
        <v>0</v>
      </c>
      <c r="U5" s="5">
        <f>SUMIFS(Imports_new!U$10:U$33,Imports_new!$A$10:$A$33,$A5)</f>
        <v>0</v>
      </c>
      <c r="V5" s="5">
        <f>SUMIFS(Imports_new!V$10:V$33,Imports_new!$A$10:$A$33,$A5)</f>
        <v>0</v>
      </c>
      <c r="W5" s="5">
        <f>SUMIFS(Imports_new!W$10:W$33,Imports_new!$A$10:$A$33,$A5)</f>
        <v>0</v>
      </c>
      <c r="X5" s="5">
        <f>SUMIFS(Imports_new!X$10:X$33,Imports_new!$A$10:$A$33,$A5)</f>
        <v>0</v>
      </c>
      <c r="Y5" s="5">
        <f>SUMIFS(Imports_new!Y$10:Y$33,Imports_new!$A$10:$A$33,$A5)</f>
        <v>0</v>
      </c>
      <c r="Z5" s="5">
        <f>SUMIFS(Imports_new!Z$10:Z$33,Imports_new!$A$10:$A$33,$A5)</f>
        <v>0</v>
      </c>
      <c r="AA5" s="5">
        <f>SUMIFS(Imports_new!AA$10:AA$33,Imports_new!$A$10:$A$33,$A5)</f>
        <v>0</v>
      </c>
      <c r="AB5" s="5">
        <f>SUMIFS(Imports_new!AB$10:AB$33,Imports_new!$A$10:$A$33,$A5)</f>
        <v>0</v>
      </c>
      <c r="AC5" s="5">
        <f>SUMIFS(Imports_new!AC$10:AC$33,Imports_new!$A$10:$A$33,$A5)</f>
        <v>0</v>
      </c>
      <c r="AD5" s="5">
        <f>SUMIFS(Imports_new!AD$10:AD$33,Imports_new!$A$10:$A$33,$A5)</f>
        <v>0</v>
      </c>
      <c r="AE5" s="5">
        <f>SUMIFS(Imports_new!AE$10:AE$33,Imports_new!$A$10:$A$33,$A5)</f>
        <v>0</v>
      </c>
      <c r="AF5" s="5">
        <f>SUMIFS(Imports_new!AF$10:AF$33,Imports_new!$A$10:$A$33,$A5)</f>
        <v>0</v>
      </c>
    </row>
    <row r="6" spans="1:32">
      <c r="A6" s="2" t="s">
        <v>101</v>
      </c>
      <c r="B6" s="5">
        <f>SUMIFS(Imports_new!B$10:B$33,Imports_new!$A$10:$A$33,$A6)</f>
        <v>0</v>
      </c>
      <c r="C6" s="5">
        <f>SUMIFS(Imports_new!C$10:C$33,Imports_new!$A$10:$A$33,$A6)</f>
        <v>0</v>
      </c>
      <c r="D6" s="5">
        <f>SUMIFS(Imports_new!D$10:D$33,Imports_new!$A$10:$A$33,$A6)</f>
        <v>0</v>
      </c>
      <c r="E6" s="5">
        <f>SUMIFS(Imports_new!E$10:E$33,Imports_new!$A$10:$A$33,$A6)</f>
        <v>0</v>
      </c>
      <c r="F6" s="5">
        <f>SUMIFS(Imports_new!F$10:F$33,Imports_new!$A$10:$A$33,$A6)</f>
        <v>0</v>
      </c>
      <c r="G6" s="5">
        <f>SUMIFS(Imports_new!G$10:G$33,Imports_new!$A$10:$A$33,$A6)</f>
        <v>0</v>
      </c>
      <c r="H6" s="5">
        <f>SUMIFS(Imports_new!H$10:H$33,Imports_new!$A$10:$A$33,$A6)</f>
        <v>0</v>
      </c>
      <c r="I6" s="5">
        <f>SUMIFS(Imports_new!I$10:I$33,Imports_new!$A$10:$A$33,$A6)</f>
        <v>0</v>
      </c>
      <c r="J6" s="5">
        <f>SUMIFS(Imports_new!J$10:J$33,Imports_new!$A$10:$A$33,$A6)</f>
        <v>0</v>
      </c>
      <c r="K6" s="5">
        <f>SUMIFS(Imports_new!K$10:K$33,Imports_new!$A$10:$A$33,$A6)</f>
        <v>0</v>
      </c>
      <c r="L6" s="5">
        <f>SUMIFS(Imports_new!L$10:L$33,Imports_new!$A$10:$A$33,$A6)</f>
        <v>0</v>
      </c>
      <c r="M6" s="5">
        <f>SUMIFS(Imports_new!M$10:M$33,Imports_new!$A$10:$A$33,$A6)</f>
        <v>0</v>
      </c>
      <c r="N6" s="5">
        <f>SUMIFS(Imports_new!N$10:N$33,Imports_new!$A$10:$A$33,$A6)</f>
        <v>0</v>
      </c>
      <c r="O6" s="5">
        <f>SUMIFS(Imports_new!O$10:O$33,Imports_new!$A$10:$A$33,$A6)</f>
        <v>0</v>
      </c>
      <c r="P6" s="5">
        <f>SUMIFS(Imports_new!P$10:P$33,Imports_new!$A$10:$A$33,$A6)</f>
        <v>0</v>
      </c>
      <c r="Q6" s="5">
        <f>SUMIFS(Imports_new!Q$10:Q$33,Imports_new!$A$10:$A$33,$A6)</f>
        <v>0</v>
      </c>
      <c r="R6" s="5">
        <f>SUMIFS(Imports_new!R$10:R$33,Imports_new!$A$10:$A$33,$A6)</f>
        <v>0</v>
      </c>
      <c r="S6" s="5">
        <f>SUMIFS(Imports_new!S$10:S$33,Imports_new!$A$10:$A$33,$A6)</f>
        <v>0</v>
      </c>
      <c r="T6" s="5">
        <f>SUMIFS(Imports_new!T$10:T$33,Imports_new!$A$10:$A$33,$A6)</f>
        <v>0</v>
      </c>
      <c r="U6" s="5">
        <f>SUMIFS(Imports_new!U$10:U$33,Imports_new!$A$10:$A$33,$A6)</f>
        <v>0</v>
      </c>
      <c r="V6" s="5">
        <f>SUMIFS(Imports_new!V$10:V$33,Imports_new!$A$10:$A$33,$A6)</f>
        <v>0</v>
      </c>
      <c r="W6" s="5">
        <f>SUMIFS(Imports_new!W$10:W$33,Imports_new!$A$10:$A$33,$A6)</f>
        <v>0</v>
      </c>
      <c r="X6" s="5">
        <f>SUMIFS(Imports_new!X$10:X$33,Imports_new!$A$10:$A$33,$A6)</f>
        <v>0</v>
      </c>
      <c r="Y6" s="5">
        <f>SUMIFS(Imports_new!Y$10:Y$33,Imports_new!$A$10:$A$33,$A6)</f>
        <v>0</v>
      </c>
      <c r="Z6" s="5">
        <f>SUMIFS(Imports_new!Z$10:Z$33,Imports_new!$A$10:$A$33,$A6)</f>
        <v>0</v>
      </c>
      <c r="AA6" s="5">
        <f>SUMIFS(Imports_new!AA$10:AA$33,Imports_new!$A$10:$A$33,$A6)</f>
        <v>0</v>
      </c>
      <c r="AB6" s="5">
        <f>SUMIFS(Imports_new!AB$10:AB$33,Imports_new!$A$10:$A$33,$A6)</f>
        <v>0</v>
      </c>
      <c r="AC6" s="5">
        <f>SUMIFS(Imports_new!AC$10:AC$33,Imports_new!$A$10:$A$33,$A6)</f>
        <v>0</v>
      </c>
      <c r="AD6" s="5">
        <f>SUMIFS(Imports_new!AD$10:AD$33,Imports_new!$A$10:$A$33,$A6)</f>
        <v>0</v>
      </c>
      <c r="AE6" s="5">
        <f>SUMIFS(Imports_new!AE$10:AE$33,Imports_new!$A$10:$A$33,$A6)</f>
        <v>0</v>
      </c>
      <c r="AF6" s="5">
        <f>SUMIFS(Imports_new!AF$10:AF$33,Imports_new!$A$10:$A$33,$A6)</f>
        <v>0</v>
      </c>
    </row>
    <row r="7" spans="1:32">
      <c r="A7" s="2" t="s">
        <v>100</v>
      </c>
      <c r="B7" s="5">
        <f>SUMIFS(Imports_new!B$10:B$33,Imports_new!$A$10:$A$33,$A7)</f>
        <v>0</v>
      </c>
      <c r="C7" s="5">
        <f>SUMIFS(Imports_new!C$10:C$33,Imports_new!$A$10:$A$33,$A7)</f>
        <v>0</v>
      </c>
      <c r="D7" s="5">
        <f>SUMIFS(Imports_new!D$10:D$33,Imports_new!$A$10:$A$33,$A7)</f>
        <v>0</v>
      </c>
      <c r="E7" s="5">
        <f>SUMIFS(Imports_new!E$10:E$33,Imports_new!$A$10:$A$33,$A7)</f>
        <v>0</v>
      </c>
      <c r="F7" s="5">
        <f>SUMIFS(Imports_new!F$10:F$33,Imports_new!$A$10:$A$33,$A7)</f>
        <v>0</v>
      </c>
      <c r="G7" s="5">
        <f>SUMIFS(Imports_new!G$10:G$33,Imports_new!$A$10:$A$33,$A7)</f>
        <v>0</v>
      </c>
      <c r="H7" s="5">
        <f>SUMIFS(Imports_new!H$10:H$33,Imports_new!$A$10:$A$33,$A7)</f>
        <v>0</v>
      </c>
      <c r="I7" s="5">
        <f>SUMIFS(Imports_new!I$10:I$33,Imports_new!$A$10:$A$33,$A7)</f>
        <v>0</v>
      </c>
      <c r="J7" s="5">
        <f>SUMIFS(Imports_new!J$10:J$33,Imports_new!$A$10:$A$33,$A7)</f>
        <v>0</v>
      </c>
      <c r="K7" s="5">
        <f>SUMIFS(Imports_new!K$10:K$33,Imports_new!$A$10:$A$33,$A7)</f>
        <v>0</v>
      </c>
      <c r="L7" s="5">
        <f>SUMIFS(Imports_new!L$10:L$33,Imports_new!$A$10:$A$33,$A7)</f>
        <v>0</v>
      </c>
      <c r="M7" s="5">
        <f>SUMIFS(Imports_new!M$10:M$33,Imports_new!$A$10:$A$33,$A7)</f>
        <v>0</v>
      </c>
      <c r="N7" s="5">
        <f>SUMIFS(Imports_new!N$10:N$33,Imports_new!$A$10:$A$33,$A7)</f>
        <v>0</v>
      </c>
      <c r="O7" s="5">
        <f>SUMIFS(Imports_new!O$10:O$33,Imports_new!$A$10:$A$33,$A7)</f>
        <v>0</v>
      </c>
      <c r="P7" s="5">
        <f>SUMIFS(Imports_new!P$10:P$33,Imports_new!$A$10:$A$33,$A7)</f>
        <v>0</v>
      </c>
      <c r="Q7" s="5">
        <f>SUMIFS(Imports_new!Q$10:Q$33,Imports_new!$A$10:$A$33,$A7)</f>
        <v>0</v>
      </c>
      <c r="R7" s="5">
        <f>SUMIFS(Imports_new!R$10:R$33,Imports_new!$A$10:$A$33,$A7)</f>
        <v>0</v>
      </c>
      <c r="S7" s="5">
        <f>SUMIFS(Imports_new!S$10:S$33,Imports_new!$A$10:$A$33,$A7)</f>
        <v>0</v>
      </c>
      <c r="T7" s="5">
        <f>SUMIFS(Imports_new!T$10:T$33,Imports_new!$A$10:$A$33,$A7)</f>
        <v>0</v>
      </c>
      <c r="U7" s="5">
        <f>SUMIFS(Imports_new!U$10:U$33,Imports_new!$A$10:$A$33,$A7)</f>
        <v>0</v>
      </c>
      <c r="V7" s="5">
        <f>SUMIFS(Imports_new!V$10:V$33,Imports_new!$A$10:$A$33,$A7)</f>
        <v>0</v>
      </c>
      <c r="W7" s="5">
        <f>SUMIFS(Imports_new!W$10:W$33,Imports_new!$A$10:$A$33,$A7)</f>
        <v>0</v>
      </c>
      <c r="X7" s="5">
        <f>SUMIFS(Imports_new!X$10:X$33,Imports_new!$A$10:$A$33,$A7)</f>
        <v>0</v>
      </c>
      <c r="Y7" s="5">
        <f>SUMIFS(Imports_new!Y$10:Y$33,Imports_new!$A$10:$A$33,$A7)</f>
        <v>0</v>
      </c>
      <c r="Z7" s="5">
        <f>SUMIFS(Imports_new!Z$10:Z$33,Imports_new!$A$10:$A$33,$A7)</f>
        <v>0</v>
      </c>
      <c r="AA7" s="5">
        <f>SUMIFS(Imports_new!AA$10:AA$33,Imports_new!$A$10:$A$33,$A7)</f>
        <v>0</v>
      </c>
      <c r="AB7" s="5">
        <f>SUMIFS(Imports_new!AB$10:AB$33,Imports_new!$A$10:$A$33,$A7)</f>
        <v>0</v>
      </c>
      <c r="AC7" s="5">
        <f>SUMIFS(Imports_new!AC$10:AC$33,Imports_new!$A$10:$A$33,$A7)</f>
        <v>0</v>
      </c>
      <c r="AD7" s="5">
        <f>SUMIFS(Imports_new!AD$10:AD$33,Imports_new!$A$10:$A$33,$A7)</f>
        <v>0</v>
      </c>
      <c r="AE7" s="5">
        <f>SUMIFS(Imports_new!AE$10:AE$33,Imports_new!$A$10:$A$33,$A7)</f>
        <v>0</v>
      </c>
      <c r="AF7" s="5">
        <f>SUMIFS(Imports_new!AF$10:AF$33,Imports_new!$A$10:$A$33,$A7)</f>
        <v>0</v>
      </c>
    </row>
    <row r="8" spans="1:32">
      <c r="A8" s="2" t="s">
        <v>102</v>
      </c>
      <c r="B8" s="5">
        <f>SUMIFS(Imports_new!B$10:B$33,Imports_new!$A$10:$A$33,$A8)</f>
        <v>0</v>
      </c>
      <c r="C8" s="5">
        <f>SUMIFS(Imports_new!C$10:C$33,Imports_new!$A$10:$A$33,$A8)</f>
        <v>0</v>
      </c>
      <c r="D8" s="5">
        <f>SUMIFS(Imports_new!D$10:D$33,Imports_new!$A$10:$A$33,$A8)</f>
        <v>0</v>
      </c>
      <c r="E8" s="5">
        <f>SUMIFS(Imports_new!E$10:E$33,Imports_new!$A$10:$A$33,$A8)</f>
        <v>0</v>
      </c>
      <c r="F8" s="5">
        <f>SUMIFS(Imports_new!F$10:F$33,Imports_new!$A$10:$A$33,$A8)</f>
        <v>0</v>
      </c>
      <c r="G8" s="5">
        <f>SUMIFS(Imports_new!G$10:G$33,Imports_new!$A$10:$A$33,$A8)</f>
        <v>0</v>
      </c>
      <c r="H8" s="5">
        <f>SUMIFS(Imports_new!H$10:H$33,Imports_new!$A$10:$A$33,$A8)</f>
        <v>0</v>
      </c>
      <c r="I8" s="5">
        <f>SUMIFS(Imports_new!I$10:I$33,Imports_new!$A$10:$A$33,$A8)</f>
        <v>0</v>
      </c>
      <c r="J8" s="5">
        <f>SUMIFS(Imports_new!J$10:J$33,Imports_new!$A$10:$A$33,$A8)</f>
        <v>0</v>
      </c>
      <c r="K8" s="5">
        <f>SUMIFS(Imports_new!K$10:K$33,Imports_new!$A$10:$A$33,$A8)</f>
        <v>0</v>
      </c>
      <c r="L8" s="5">
        <f>SUMIFS(Imports_new!L$10:L$33,Imports_new!$A$10:$A$33,$A8)</f>
        <v>0</v>
      </c>
      <c r="M8" s="5">
        <f>SUMIFS(Imports_new!M$10:M$33,Imports_new!$A$10:$A$33,$A8)</f>
        <v>0</v>
      </c>
      <c r="N8" s="5">
        <f>SUMIFS(Imports_new!N$10:N$33,Imports_new!$A$10:$A$33,$A8)</f>
        <v>0</v>
      </c>
      <c r="O8" s="5">
        <f>SUMIFS(Imports_new!O$10:O$33,Imports_new!$A$10:$A$33,$A8)</f>
        <v>0</v>
      </c>
      <c r="P8" s="5">
        <f>SUMIFS(Imports_new!P$10:P$33,Imports_new!$A$10:$A$33,$A8)</f>
        <v>0</v>
      </c>
      <c r="Q8" s="5">
        <f>SUMIFS(Imports_new!Q$10:Q$33,Imports_new!$A$10:$A$33,$A8)</f>
        <v>0</v>
      </c>
      <c r="R8" s="5">
        <f>SUMIFS(Imports_new!R$10:R$33,Imports_new!$A$10:$A$33,$A8)</f>
        <v>0</v>
      </c>
      <c r="S8" s="5">
        <f>SUMIFS(Imports_new!S$10:S$33,Imports_new!$A$10:$A$33,$A8)</f>
        <v>0</v>
      </c>
      <c r="T8" s="5">
        <f>SUMIFS(Imports_new!T$10:T$33,Imports_new!$A$10:$A$33,$A8)</f>
        <v>0</v>
      </c>
      <c r="U8" s="5">
        <f>SUMIFS(Imports_new!U$10:U$33,Imports_new!$A$10:$A$33,$A8)</f>
        <v>0</v>
      </c>
      <c r="V8" s="5">
        <f>SUMIFS(Imports_new!V$10:V$33,Imports_new!$A$10:$A$33,$A8)</f>
        <v>0</v>
      </c>
      <c r="W8" s="5">
        <f>SUMIFS(Imports_new!W$10:W$33,Imports_new!$A$10:$A$33,$A8)</f>
        <v>0</v>
      </c>
      <c r="X8" s="5">
        <f>SUMIFS(Imports_new!X$10:X$33,Imports_new!$A$10:$A$33,$A8)</f>
        <v>0</v>
      </c>
      <c r="Y8" s="5">
        <f>SUMIFS(Imports_new!Y$10:Y$33,Imports_new!$A$10:$A$33,$A8)</f>
        <v>0</v>
      </c>
      <c r="Z8" s="5">
        <f>SUMIFS(Imports_new!Z$10:Z$33,Imports_new!$A$10:$A$33,$A8)</f>
        <v>0</v>
      </c>
      <c r="AA8" s="5">
        <f>SUMIFS(Imports_new!AA$10:AA$33,Imports_new!$A$10:$A$33,$A8)</f>
        <v>0</v>
      </c>
      <c r="AB8" s="5">
        <f>SUMIFS(Imports_new!AB$10:AB$33,Imports_new!$A$10:$A$33,$A8)</f>
        <v>0</v>
      </c>
      <c r="AC8" s="5">
        <f>SUMIFS(Imports_new!AC$10:AC$33,Imports_new!$A$10:$A$33,$A8)</f>
        <v>0</v>
      </c>
      <c r="AD8" s="5">
        <f>SUMIFS(Imports_new!AD$10:AD$33,Imports_new!$A$10:$A$33,$A8)</f>
        <v>0</v>
      </c>
      <c r="AE8" s="5">
        <f>SUMIFS(Imports_new!AE$10:AE$33,Imports_new!$A$10:$A$33,$A8)</f>
        <v>0</v>
      </c>
      <c r="AF8" s="5">
        <f>SUMIFS(Imports_new!AF$10:AF$33,Imports_new!$A$10:$A$33,$A8)</f>
        <v>0</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0</v>
      </c>
      <c r="C10" s="5">
        <f>SUMIFS(Imports_new!C$10:C$33,Imports_new!$A$10:$A$33,$A10)</f>
        <v>0</v>
      </c>
      <c r="D10" s="5">
        <f>SUMIFS(Imports_new!D$10:D$33,Imports_new!$A$10:$A$33,$A10)</f>
        <v>0</v>
      </c>
      <c r="E10" s="5">
        <f>SUMIFS(Imports_new!E$10:E$33,Imports_new!$A$10:$A$33,$A10)</f>
        <v>0</v>
      </c>
      <c r="F10" s="5">
        <f>SUMIFS(Imports_new!F$10:F$33,Imports_new!$A$10:$A$33,$A10)</f>
        <v>0</v>
      </c>
      <c r="G10" s="5">
        <f>SUMIFS(Imports_new!G$10:G$33,Imports_new!$A$10:$A$33,$A10)</f>
        <v>0</v>
      </c>
      <c r="H10" s="5">
        <f>SUMIFS(Imports_new!H$10:H$33,Imports_new!$A$10:$A$33,$A10)</f>
        <v>0</v>
      </c>
      <c r="I10" s="5">
        <f>SUMIFS(Imports_new!I$10:I$33,Imports_new!$A$10:$A$33,$A10)</f>
        <v>0</v>
      </c>
      <c r="J10" s="5">
        <f>SUMIFS(Imports_new!J$10:J$33,Imports_new!$A$10:$A$33,$A10)</f>
        <v>0</v>
      </c>
      <c r="K10" s="5">
        <f>SUMIFS(Imports_new!K$10:K$33,Imports_new!$A$10:$A$33,$A10)</f>
        <v>0</v>
      </c>
      <c r="L10" s="5">
        <f>SUMIFS(Imports_new!L$10:L$33,Imports_new!$A$10:$A$33,$A10)</f>
        <v>0</v>
      </c>
      <c r="M10" s="5">
        <f>SUMIFS(Imports_new!M$10:M$33,Imports_new!$A$10:$A$33,$A10)</f>
        <v>0</v>
      </c>
      <c r="N10" s="5">
        <f>SUMIFS(Imports_new!N$10:N$33,Imports_new!$A$10:$A$33,$A10)</f>
        <v>0</v>
      </c>
      <c r="O10" s="5">
        <f>SUMIFS(Imports_new!O$10:O$33,Imports_new!$A$10:$A$33,$A10)</f>
        <v>0</v>
      </c>
      <c r="P10" s="5">
        <f>SUMIFS(Imports_new!P$10:P$33,Imports_new!$A$10:$A$33,$A10)</f>
        <v>0</v>
      </c>
      <c r="Q10" s="5">
        <f>SUMIFS(Imports_new!Q$10:Q$33,Imports_new!$A$10:$A$33,$A10)</f>
        <v>0</v>
      </c>
      <c r="R10" s="5">
        <f>SUMIFS(Imports_new!R$10:R$33,Imports_new!$A$10:$A$33,$A10)</f>
        <v>0</v>
      </c>
      <c r="S10" s="5">
        <f>SUMIFS(Imports_new!S$10:S$33,Imports_new!$A$10:$A$33,$A10)</f>
        <v>0</v>
      </c>
      <c r="T10" s="5">
        <f>SUMIFS(Imports_new!T$10:T$33,Imports_new!$A$10:$A$33,$A10)</f>
        <v>0</v>
      </c>
      <c r="U10" s="5">
        <f>SUMIFS(Imports_new!U$10:U$33,Imports_new!$A$10:$A$33,$A10)</f>
        <v>0</v>
      </c>
      <c r="V10" s="5">
        <f>SUMIFS(Imports_new!V$10:V$33,Imports_new!$A$10:$A$33,$A10)</f>
        <v>0</v>
      </c>
      <c r="W10" s="5">
        <f>SUMIFS(Imports_new!W$10:W$33,Imports_new!$A$10:$A$33,$A10)</f>
        <v>0</v>
      </c>
      <c r="X10" s="5">
        <f>SUMIFS(Imports_new!X$10:X$33,Imports_new!$A$10:$A$33,$A10)</f>
        <v>0</v>
      </c>
      <c r="Y10" s="5">
        <f>SUMIFS(Imports_new!Y$10:Y$33,Imports_new!$A$10:$A$33,$A10)</f>
        <v>0</v>
      </c>
      <c r="Z10" s="5">
        <f>SUMIFS(Imports_new!Z$10:Z$33,Imports_new!$A$10:$A$33,$A10)</f>
        <v>0</v>
      </c>
      <c r="AA10" s="5">
        <f>SUMIFS(Imports_new!AA$10:AA$33,Imports_new!$A$10:$A$33,$A10)</f>
        <v>0</v>
      </c>
      <c r="AB10" s="5">
        <f>SUMIFS(Imports_new!AB$10:AB$33,Imports_new!$A$10:$A$33,$A10)</f>
        <v>0</v>
      </c>
      <c r="AC10" s="5">
        <f>SUMIFS(Imports_new!AC$10:AC$33,Imports_new!$A$10:$A$33,$A10)</f>
        <v>0</v>
      </c>
      <c r="AD10" s="5">
        <f>SUMIFS(Imports_new!AD$10:AD$33,Imports_new!$A$10:$A$33,$A10)</f>
        <v>0</v>
      </c>
      <c r="AE10" s="5">
        <f>SUMIFS(Imports_new!AE$10:AE$33,Imports_new!$A$10:$A$33,$A10)</f>
        <v>0</v>
      </c>
      <c r="AF10" s="5">
        <f>SUMIFS(Imports_new!AF$10:AF$33,Imports_new!$A$10:$A$33,$A10)</f>
        <v>0</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0</v>
      </c>
      <c r="C12" s="5">
        <f>SUMIFS(Imports_new!C$10:C$33,Imports_new!$A$10:$A$33,$A12)</f>
        <v>0</v>
      </c>
      <c r="D12" s="5">
        <f>SUMIFS(Imports_new!D$10:D$33,Imports_new!$A$10:$A$33,$A12)</f>
        <v>0</v>
      </c>
      <c r="E12" s="5">
        <f>SUMIFS(Imports_new!E$10:E$33,Imports_new!$A$10:$A$33,$A12)</f>
        <v>0</v>
      </c>
      <c r="F12" s="5">
        <f>SUMIFS(Imports_new!F$10:F$33,Imports_new!$A$10:$A$33,$A12)</f>
        <v>0</v>
      </c>
      <c r="G12" s="5">
        <f>SUMIFS(Imports_new!G$10:G$33,Imports_new!$A$10:$A$33,$A12)</f>
        <v>0</v>
      </c>
      <c r="H12" s="5">
        <f>SUMIFS(Imports_new!H$10:H$33,Imports_new!$A$10:$A$33,$A12)</f>
        <v>0</v>
      </c>
      <c r="I12" s="5">
        <f>SUMIFS(Imports_new!I$10:I$33,Imports_new!$A$10:$A$33,$A12)</f>
        <v>0</v>
      </c>
      <c r="J12" s="5">
        <f>SUMIFS(Imports_new!J$10:J$33,Imports_new!$A$10:$A$33,$A12)</f>
        <v>0</v>
      </c>
      <c r="K12" s="5">
        <f>SUMIFS(Imports_new!K$10:K$33,Imports_new!$A$10:$A$33,$A12)</f>
        <v>0</v>
      </c>
      <c r="L12" s="5">
        <f>SUMIFS(Imports_new!L$10:L$33,Imports_new!$A$10:$A$33,$A12)</f>
        <v>0</v>
      </c>
      <c r="M12" s="5">
        <f>SUMIFS(Imports_new!M$10:M$33,Imports_new!$A$10:$A$33,$A12)</f>
        <v>0</v>
      </c>
      <c r="N12" s="5">
        <f>SUMIFS(Imports_new!N$10:N$33,Imports_new!$A$10:$A$33,$A12)</f>
        <v>0</v>
      </c>
      <c r="O12" s="5">
        <f>SUMIFS(Imports_new!O$10:O$33,Imports_new!$A$10:$A$33,$A12)</f>
        <v>0</v>
      </c>
      <c r="P12" s="5">
        <f>SUMIFS(Imports_new!P$10:P$33,Imports_new!$A$10:$A$33,$A12)</f>
        <v>0</v>
      </c>
      <c r="Q12" s="5">
        <f>SUMIFS(Imports_new!Q$10:Q$33,Imports_new!$A$10:$A$33,$A12)</f>
        <v>0</v>
      </c>
      <c r="R12" s="5">
        <f>SUMIFS(Imports_new!R$10:R$33,Imports_new!$A$10:$A$33,$A12)</f>
        <v>0</v>
      </c>
      <c r="S12" s="5">
        <f>SUMIFS(Imports_new!S$10:S$33,Imports_new!$A$10:$A$33,$A12)</f>
        <v>0</v>
      </c>
      <c r="T12" s="5">
        <f>SUMIFS(Imports_new!T$10:T$33,Imports_new!$A$10:$A$33,$A12)</f>
        <v>0</v>
      </c>
      <c r="U12" s="5">
        <f>SUMIFS(Imports_new!U$10:U$33,Imports_new!$A$10:$A$33,$A12)</f>
        <v>0</v>
      </c>
      <c r="V12" s="5">
        <f>SUMIFS(Imports_new!V$10:V$33,Imports_new!$A$10:$A$33,$A12)</f>
        <v>0</v>
      </c>
      <c r="W12" s="5">
        <f>SUMIFS(Imports_new!W$10:W$33,Imports_new!$A$10:$A$33,$A12)</f>
        <v>0</v>
      </c>
      <c r="X12" s="5">
        <f>SUMIFS(Imports_new!X$10:X$33,Imports_new!$A$10:$A$33,$A12)</f>
        <v>0</v>
      </c>
      <c r="Y12" s="5">
        <f>SUMIFS(Imports_new!Y$10:Y$33,Imports_new!$A$10:$A$33,$A12)</f>
        <v>0</v>
      </c>
      <c r="Z12" s="5">
        <f>SUMIFS(Imports_new!Z$10:Z$33,Imports_new!$A$10:$A$33,$A12)</f>
        <v>0</v>
      </c>
      <c r="AA12" s="5">
        <f>SUMIFS(Imports_new!AA$10:AA$33,Imports_new!$A$10:$A$33,$A12)</f>
        <v>0</v>
      </c>
      <c r="AB12" s="5">
        <f>SUMIFS(Imports_new!AB$10:AB$33,Imports_new!$A$10:$A$33,$A12)</f>
        <v>0</v>
      </c>
      <c r="AC12" s="5">
        <f>SUMIFS(Imports_new!AC$10:AC$33,Imports_new!$A$10:$A$33,$A12)</f>
        <v>0</v>
      </c>
      <c r="AD12" s="5">
        <f>SUMIFS(Imports_new!AD$10:AD$33,Imports_new!$A$10:$A$33,$A12)</f>
        <v>0</v>
      </c>
      <c r="AE12" s="5">
        <f>SUMIFS(Imports_new!AE$10:AE$33,Imports_new!$A$10:$A$33,$A12)</f>
        <v>0</v>
      </c>
      <c r="AF12" s="5">
        <f>SUMIFS(Imports_new!AF$10:AF$33,Imports_new!$A$10:$A$33,$A12)</f>
        <v>0</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I2" sqref="I2"/>
    </sheetView>
  </sheetViews>
  <sheetFormatPr defaultRowHeight="15"/>
  <cols>
    <col min="1" max="1" width="26.140625" customWidth="1"/>
    <col min="2" max="2" width="13.42578125" bestFit="1" customWidth="1"/>
  </cols>
  <sheetData>
    <row r="1" spans="1:32" ht="30">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s="195">
        <f>exports!D2*IFERROR(INDEX('state specific adjustments'!$C$4:$AG$5,MATCH(About!$B$2,'state specific adjustments'!$B$4:$B$5,0),MATCH('EIaE-BEE'!B$1,'state specific adjustments'!$C$3:$AG$3,0)),1)</f>
        <v>3529188</v>
      </c>
      <c r="C2">
        <f>exports!E2*IFERROR(INDEX('state specific adjustments'!$C$4:$AG$5,MATCH(About!$B$2,'state specific adjustments'!$B$4:$B$5,0),MATCH('EIaE-BEE'!C$1,'state specific adjustments'!$C$3:$AG$3,0)),1)</f>
        <v>3529188</v>
      </c>
      <c r="D2">
        <f>exports!F2*IFERROR(INDEX('state specific adjustments'!$C$4:$AG$5,MATCH(About!$B$2,'state specific adjustments'!$B$4:$B$5,0),MATCH('EIaE-BEE'!D$1,'state specific adjustments'!$C$3:$AG$3,0)),1)</f>
        <v>3529188</v>
      </c>
      <c r="E2">
        <f>exports!G2*IFERROR(INDEX('state specific adjustments'!$C$4:$AG$5,MATCH(About!$B$2,'state specific adjustments'!$B$4:$B$5,0),MATCH('EIaE-BEE'!E$1,'state specific adjustments'!$C$3:$AG$3,0)),1)</f>
        <v>3529188</v>
      </c>
      <c r="F2">
        <f>exports!H2*IFERROR(INDEX('state specific adjustments'!$C$4:$AG$5,MATCH(About!$B$2,'state specific adjustments'!$B$4:$B$5,0),MATCH('EIaE-BEE'!F$1,'state specific adjustments'!$C$3:$AG$3,0)),1)</f>
        <v>3529188</v>
      </c>
      <c r="G2">
        <f>exports!I2*IFERROR(INDEX('state specific adjustments'!$C$4:$AG$5,MATCH(About!$B$2,'state specific adjustments'!$B$4:$B$5,0),MATCH('EIaE-BEE'!G$1,'state specific adjustments'!$C$3:$AG$3,0)),1)</f>
        <v>3529188</v>
      </c>
      <c r="H2">
        <f>exports!J2*IFERROR(INDEX('state specific adjustments'!$C$4:$AG$5,MATCH(About!$B$2,'state specific adjustments'!$B$4:$B$5,0),MATCH('EIaE-BEE'!H$1,'state specific adjustments'!$C$3:$AG$3,0)),1)</f>
        <v>3529188</v>
      </c>
      <c r="I2">
        <f>exports!K2*IFERROR(INDEX('state specific adjustments'!$C$4:$AG$5,MATCH(About!$B$2,'state specific adjustments'!$B$4:$B$5,0),MATCH('EIaE-BEE'!I$1,'state specific adjustments'!$C$3:$AG$3,0)),1)</f>
        <v>3529188</v>
      </c>
      <c r="J2">
        <f>exports!L2*IFERROR(INDEX('state specific adjustments'!$C$4:$AG$5,MATCH(About!$B$2,'state specific adjustments'!$B$4:$B$5,0),MATCH('EIaE-BEE'!J$1,'state specific adjustments'!$C$3:$AG$3,0)),1)</f>
        <v>3529188</v>
      </c>
      <c r="K2">
        <f>exports!M2*IFERROR(INDEX('state specific adjustments'!$C$4:$AG$5,MATCH(About!$B$2,'state specific adjustments'!$B$4:$B$5,0),MATCH('EIaE-BEE'!K$1,'state specific adjustments'!$C$3:$AG$3,0)),1)</f>
        <v>3529188</v>
      </c>
      <c r="L2">
        <f>exports!N2*IFERROR(INDEX('state specific adjustments'!$C$4:$AG$5,MATCH(About!$B$2,'state specific adjustments'!$B$4:$B$5,0),MATCH('EIaE-BEE'!L$1,'state specific adjustments'!$C$3:$AG$3,0)),1)</f>
        <v>3529188</v>
      </c>
      <c r="M2">
        <f>exports!O2*IFERROR(INDEX('state specific adjustments'!$C$4:$AG$5,MATCH(About!$B$2,'state specific adjustments'!$B$4:$B$5,0),MATCH('EIaE-BEE'!M$1,'state specific adjustments'!$C$3:$AG$3,0)),1)</f>
        <v>3529188</v>
      </c>
      <c r="N2">
        <f>exports!P2*IFERROR(INDEX('state specific adjustments'!$C$4:$AG$5,MATCH(About!$B$2,'state specific adjustments'!$B$4:$B$5,0),MATCH('EIaE-BEE'!N$1,'state specific adjustments'!$C$3:$AG$3,0)),1)</f>
        <v>3529188</v>
      </c>
      <c r="O2">
        <f>exports!Q2*IFERROR(INDEX('state specific adjustments'!$C$4:$AG$5,MATCH(About!$B$2,'state specific adjustments'!$B$4:$B$5,0),MATCH('EIaE-BEE'!O$1,'state specific adjustments'!$C$3:$AG$3,0)),1)</f>
        <v>3529188</v>
      </c>
      <c r="P2">
        <f>exports!R2*IFERROR(INDEX('state specific adjustments'!$C$4:$AG$5,MATCH(About!$B$2,'state specific adjustments'!$B$4:$B$5,0),MATCH('EIaE-BEE'!P$1,'state specific adjustments'!$C$3:$AG$3,0)),1)</f>
        <v>3529188</v>
      </c>
      <c r="Q2">
        <f>exports!S2*IFERROR(INDEX('state specific adjustments'!$C$4:$AG$5,MATCH(About!$B$2,'state specific adjustments'!$B$4:$B$5,0),MATCH('EIaE-BEE'!Q$1,'state specific adjustments'!$C$3:$AG$3,0)),1)</f>
        <v>3529188</v>
      </c>
      <c r="R2">
        <f>exports!T2*IFERROR(INDEX('state specific adjustments'!$C$4:$AG$5,MATCH(About!$B$2,'state specific adjustments'!$B$4:$B$5,0),MATCH('EIaE-BEE'!R$1,'state specific adjustments'!$C$3:$AG$3,0)),1)</f>
        <v>3529188</v>
      </c>
      <c r="S2">
        <f>exports!U2*IFERROR(INDEX('state specific adjustments'!$C$4:$AG$5,MATCH(About!$B$2,'state specific adjustments'!$B$4:$B$5,0),MATCH('EIaE-BEE'!S$1,'state specific adjustments'!$C$3:$AG$3,0)),1)</f>
        <v>3529188</v>
      </c>
      <c r="T2">
        <f>exports!V2*IFERROR(INDEX('state specific adjustments'!$C$4:$AG$5,MATCH(About!$B$2,'state specific adjustments'!$B$4:$B$5,0),MATCH('EIaE-BEE'!T$1,'state specific adjustments'!$C$3:$AG$3,0)),1)</f>
        <v>3529188</v>
      </c>
      <c r="U2">
        <f>exports!W2*IFERROR(INDEX('state specific adjustments'!$C$4:$AG$5,MATCH(About!$B$2,'state specific adjustments'!$B$4:$B$5,0),MATCH('EIaE-BEE'!U$1,'state specific adjustments'!$C$3:$AG$3,0)),1)</f>
        <v>3529188</v>
      </c>
      <c r="V2">
        <f>exports!X2*IFERROR(INDEX('state specific adjustments'!$C$4:$AG$5,MATCH(About!$B$2,'state specific adjustments'!$B$4:$B$5,0),MATCH('EIaE-BEE'!V$1,'state specific adjustments'!$C$3:$AG$3,0)),1)</f>
        <v>3529188</v>
      </c>
      <c r="W2">
        <f>exports!Y2*IFERROR(INDEX('state specific adjustments'!$C$4:$AG$5,MATCH(About!$B$2,'state specific adjustments'!$B$4:$B$5,0),MATCH('EIaE-BEE'!W$1,'state specific adjustments'!$C$3:$AG$3,0)),1)</f>
        <v>3529188</v>
      </c>
      <c r="X2">
        <f>exports!Z2*IFERROR(INDEX('state specific adjustments'!$C$4:$AG$5,MATCH(About!$B$2,'state specific adjustments'!$B$4:$B$5,0),MATCH('EIaE-BEE'!X$1,'state specific adjustments'!$C$3:$AG$3,0)),1)</f>
        <v>3529188</v>
      </c>
      <c r="Y2">
        <f>exports!AA2*IFERROR(INDEX('state specific adjustments'!$C$4:$AG$5,MATCH(About!$B$2,'state specific adjustments'!$B$4:$B$5,0),MATCH('EIaE-BEE'!Y$1,'state specific adjustments'!$C$3:$AG$3,0)),1)</f>
        <v>3529188</v>
      </c>
      <c r="Z2">
        <f>exports!AB2*IFERROR(INDEX('state specific adjustments'!$C$4:$AG$5,MATCH(About!$B$2,'state specific adjustments'!$B$4:$B$5,0),MATCH('EIaE-BEE'!Z$1,'state specific adjustments'!$C$3:$AG$3,0)),1)</f>
        <v>3529188</v>
      </c>
      <c r="AA2">
        <f>exports!AC2*IFERROR(INDEX('state specific adjustments'!$C$4:$AG$5,MATCH(About!$B$2,'state specific adjustments'!$B$4:$B$5,0),MATCH('EIaE-BEE'!AA$1,'state specific adjustments'!$C$3:$AG$3,0)),1)</f>
        <v>3529188</v>
      </c>
      <c r="AB2">
        <f>exports!AD2*IFERROR(INDEX('state specific adjustments'!$C$4:$AG$5,MATCH(About!$B$2,'state specific adjustments'!$B$4:$B$5,0),MATCH('EIaE-BEE'!AB$1,'state specific adjustments'!$C$3:$AG$3,0)),1)</f>
        <v>3529188</v>
      </c>
      <c r="AC2">
        <f>exports!AE2*IFERROR(INDEX('state specific adjustments'!$C$4:$AG$5,MATCH(About!$B$2,'state specific adjustments'!$B$4:$B$5,0),MATCH('EIaE-BEE'!AC$1,'state specific adjustments'!$C$3:$AG$3,0)),1)</f>
        <v>3529188</v>
      </c>
      <c r="AD2">
        <f>exports!AF2*IFERROR(INDEX('state specific adjustments'!$C$4:$AG$5,MATCH(About!$B$2,'state specific adjustments'!$B$4:$B$5,0),MATCH('EIaE-BEE'!AD$1,'state specific adjustments'!$C$3:$AG$3,0)),1)</f>
        <v>3529188</v>
      </c>
      <c r="AE2">
        <f>exports!AG2*IFERROR(INDEX('state specific adjustments'!$C$4:$AG$5,MATCH(About!$B$2,'state specific adjustments'!$B$4:$B$5,0),MATCH('EIaE-BEE'!AE$1,'state specific adjustments'!$C$3:$AG$3,0)),1)</f>
        <v>3529188</v>
      </c>
      <c r="AF2">
        <f>exports!AH2*IFERROR(INDEX('state specific adjustments'!$C$4:$AG$5,MATCH(About!$B$2,'state specific adjustments'!$B$4:$B$5,0),MATCH('EIaE-BEE'!AF$1,'state specific adjustments'!$C$3:$AG$3,0)),1)</f>
        <v>3529188</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26.176708915596222</v>
      </c>
      <c r="C2" s="12">
        <f t="shared" si="0"/>
        <v>26.176708915596222</v>
      </c>
      <c r="D2" s="12">
        <f>E2</f>
        <v>26.176708915596222</v>
      </c>
      <c r="E2" s="194">
        <f>SUMIFS('Table 7_Wholesale prices'!D$18:D$65,'Table 7_Wholesale prices'!$B$18:$B$65,About!$B$2)</f>
        <v>26.176708915596222</v>
      </c>
      <c r="F2" s="194">
        <f>SUMIFS('Table 7_Wholesale prices'!E$18:E$65,'Table 7_Wholesale prices'!$B$18:$B$65,About!$B$2)</f>
        <v>29.183187573432399</v>
      </c>
      <c r="G2" s="194">
        <f>SUMIFS('Table 7_Wholesale prices'!F$18:F$65,'Table 7_Wholesale prices'!$B$18:$B$65,About!$B$2)</f>
        <v>32.543812840086375</v>
      </c>
      <c r="H2" s="12">
        <f>G2</f>
        <v>32.543812840086375</v>
      </c>
      <c r="I2" s="12">
        <f t="shared" ref="I2:AF2" si="1">H2</f>
        <v>32.543812840086375</v>
      </c>
      <c r="J2" s="12">
        <f t="shared" si="1"/>
        <v>32.543812840086375</v>
      </c>
      <c r="K2" s="12">
        <f t="shared" si="1"/>
        <v>32.543812840086375</v>
      </c>
      <c r="L2" s="12">
        <f t="shared" si="1"/>
        <v>32.543812840086375</v>
      </c>
      <c r="M2" s="12">
        <f t="shared" si="1"/>
        <v>32.543812840086375</v>
      </c>
      <c r="N2" s="12">
        <f t="shared" si="1"/>
        <v>32.543812840086375</v>
      </c>
      <c r="O2" s="12">
        <f t="shared" si="1"/>
        <v>32.543812840086375</v>
      </c>
      <c r="P2" s="12">
        <f t="shared" si="1"/>
        <v>32.543812840086375</v>
      </c>
      <c r="Q2" s="12">
        <f t="shared" si="1"/>
        <v>32.543812840086375</v>
      </c>
      <c r="R2" s="12">
        <f t="shared" si="1"/>
        <v>32.543812840086375</v>
      </c>
      <c r="S2" s="12">
        <f t="shared" si="1"/>
        <v>32.543812840086375</v>
      </c>
      <c r="T2" s="12">
        <f t="shared" si="1"/>
        <v>32.543812840086375</v>
      </c>
      <c r="U2" s="12">
        <f t="shared" si="1"/>
        <v>32.543812840086375</v>
      </c>
      <c r="V2" s="12">
        <f t="shared" si="1"/>
        <v>32.543812840086375</v>
      </c>
      <c r="W2" s="12">
        <f t="shared" si="1"/>
        <v>32.543812840086375</v>
      </c>
      <c r="X2" s="12">
        <f t="shared" si="1"/>
        <v>32.543812840086375</v>
      </c>
      <c r="Y2" s="12">
        <f t="shared" si="1"/>
        <v>32.543812840086375</v>
      </c>
      <c r="Z2" s="12">
        <f t="shared" si="1"/>
        <v>32.543812840086375</v>
      </c>
      <c r="AA2" s="12">
        <f t="shared" si="1"/>
        <v>32.543812840086375</v>
      </c>
      <c r="AB2" s="12">
        <f t="shared" si="1"/>
        <v>32.543812840086375</v>
      </c>
      <c r="AC2" s="12">
        <f t="shared" si="1"/>
        <v>32.543812840086375</v>
      </c>
      <c r="AD2" s="12">
        <f t="shared" si="1"/>
        <v>32.543812840086375</v>
      </c>
      <c r="AE2" s="12">
        <f t="shared" si="1"/>
        <v>32.543812840086375</v>
      </c>
      <c r="AF2" s="12">
        <f t="shared" si="1"/>
        <v>32.543812840086375</v>
      </c>
      <c r="AG2" s="12"/>
      <c r="AH2" s="12"/>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election activeCell="A2" sqref="A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26.176708915596222</v>
      </c>
      <c r="C2" s="12">
        <f t="shared" si="0"/>
        <v>26.176708915596222</v>
      </c>
      <c r="D2" s="12">
        <f>E2</f>
        <v>26.176708915596222</v>
      </c>
      <c r="E2" s="194">
        <f>SUMIFS('Table 7_Wholesale prices'!D$18:D$65,'Table 7_Wholesale prices'!$B$18:$B$65,About!$B$2)</f>
        <v>26.176708915596222</v>
      </c>
      <c r="F2" s="194">
        <f>SUMIFS('Table 7_Wholesale prices'!E$18:E$65,'Table 7_Wholesale prices'!$B$18:$B$65,About!$B$2)</f>
        <v>29.183187573432399</v>
      </c>
      <c r="G2" s="194">
        <f>SUMIFS('Table 7_Wholesale prices'!F$18:F$65,'Table 7_Wholesale prices'!$B$18:$B$65,About!$B$2)</f>
        <v>32.543812840086375</v>
      </c>
      <c r="H2" s="12">
        <f>G2</f>
        <v>32.543812840086375</v>
      </c>
      <c r="I2" s="12">
        <f t="shared" ref="I2:AF2" si="1">H2</f>
        <v>32.543812840086375</v>
      </c>
      <c r="J2" s="12">
        <f t="shared" si="1"/>
        <v>32.543812840086375</v>
      </c>
      <c r="K2" s="12">
        <f t="shared" si="1"/>
        <v>32.543812840086375</v>
      </c>
      <c r="L2" s="12">
        <f t="shared" si="1"/>
        <v>32.543812840086375</v>
      </c>
      <c r="M2" s="12">
        <f t="shared" si="1"/>
        <v>32.543812840086375</v>
      </c>
      <c r="N2" s="12">
        <f t="shared" si="1"/>
        <v>32.543812840086375</v>
      </c>
      <c r="O2" s="12">
        <f t="shared" si="1"/>
        <v>32.543812840086375</v>
      </c>
      <c r="P2" s="12">
        <f t="shared" si="1"/>
        <v>32.543812840086375</v>
      </c>
      <c r="Q2" s="12">
        <f t="shared" si="1"/>
        <v>32.543812840086375</v>
      </c>
      <c r="R2" s="12">
        <f t="shared" si="1"/>
        <v>32.543812840086375</v>
      </c>
      <c r="S2" s="12">
        <f t="shared" si="1"/>
        <v>32.543812840086375</v>
      </c>
      <c r="T2" s="12">
        <f t="shared" si="1"/>
        <v>32.543812840086375</v>
      </c>
      <c r="U2" s="12">
        <f t="shared" si="1"/>
        <v>32.543812840086375</v>
      </c>
      <c r="V2" s="12">
        <f t="shared" si="1"/>
        <v>32.543812840086375</v>
      </c>
      <c r="W2" s="12">
        <f t="shared" si="1"/>
        <v>32.543812840086375</v>
      </c>
      <c r="X2" s="12">
        <f t="shared" si="1"/>
        <v>32.543812840086375</v>
      </c>
      <c r="Y2" s="12">
        <f t="shared" si="1"/>
        <v>32.543812840086375</v>
      </c>
      <c r="Z2" s="12">
        <f t="shared" si="1"/>
        <v>32.543812840086375</v>
      </c>
      <c r="AA2" s="12">
        <f t="shared" si="1"/>
        <v>32.543812840086375</v>
      </c>
      <c r="AB2" s="12">
        <f t="shared" si="1"/>
        <v>32.543812840086375</v>
      </c>
      <c r="AC2" s="12">
        <f t="shared" si="1"/>
        <v>32.543812840086375</v>
      </c>
      <c r="AD2" s="12">
        <f t="shared" si="1"/>
        <v>32.543812840086375</v>
      </c>
      <c r="AE2" s="12">
        <f t="shared" si="1"/>
        <v>32.543812840086375</v>
      </c>
      <c r="AF2" s="12">
        <f t="shared" si="1"/>
        <v>32.543812840086375</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state specific adjustments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2024-07-04T16:32:04Z</dcterms:modified>
</cp:coreProperties>
</file>