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autoCompressPictures="0" defaultThemeVersion="124226"/>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South Korea EPS/Updata_260130(by Joohye)/"/>
    </mc:Choice>
  </mc:AlternateContent>
  <xr:revisionPtr revIDLastSave="0" documentId="13_ncr:1_{A346C4E7-0DC8-44A0-AB20-D58EE2A5E6C8}" xr6:coauthVersionLast="47" xr6:coauthVersionMax="47" xr10:uidLastSave="{00000000-0000-0000-0000-000000000000}"/>
  <bookViews>
    <workbookView xWindow="-19305" yWindow="-4650" windowWidth="19410" windowHeight="20985" tabRatio="761" firstSheet="20" activeTab="22" xr2:uid="{4EF02727-3606-43A1-8B99-F3D3C5778A1A}"/>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About!$A$90:$U$115</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74" l="1"/>
  <c r="C48" i="74" s="1"/>
  <c r="D30" i="74"/>
  <c r="D48" i="74" s="1"/>
  <c r="E30" i="74"/>
  <c r="E48" i="74" s="1"/>
  <c r="F30" i="74"/>
  <c r="F48" i="74" s="1"/>
  <c r="C31" i="74"/>
  <c r="C49" i="74" s="1"/>
  <c r="D31" i="74"/>
  <c r="D49" i="74" s="1"/>
  <c r="E31" i="74"/>
  <c r="F31" i="74"/>
  <c r="C32" i="74"/>
  <c r="C50" i="74" s="1"/>
  <c r="D32" i="74"/>
  <c r="D50" i="74" s="1"/>
  <c r="E32" i="74"/>
  <c r="E50" i="74" s="1"/>
  <c r="F32" i="74"/>
  <c r="F50" i="74" s="1"/>
  <c r="C33" i="74"/>
  <c r="C51" i="74" s="1"/>
  <c r="D33" i="74"/>
  <c r="D51" i="74" s="1"/>
  <c r="E33" i="74"/>
  <c r="E51" i="74" s="1"/>
  <c r="F33" i="74"/>
  <c r="F51" i="74" s="1"/>
  <c r="C34" i="74"/>
  <c r="C52" i="74" s="1"/>
  <c r="D34" i="74"/>
  <c r="D52" i="74" s="1"/>
  <c r="E34" i="74"/>
  <c r="F34" i="74"/>
  <c r="F52" i="74" s="1"/>
  <c r="C35" i="74"/>
  <c r="D35" i="74"/>
  <c r="E35" i="74"/>
  <c r="F35" i="74"/>
  <c r="B31" i="74"/>
  <c r="B49" i="74" s="1"/>
  <c r="B32" i="74"/>
  <c r="B50" i="74" s="1"/>
  <c r="B33" i="74"/>
  <c r="B51" i="74" s="1"/>
  <c r="B34" i="74"/>
  <c r="B52" i="74" s="1"/>
  <c r="B35" i="74"/>
  <c r="B53" i="74" s="1"/>
  <c r="B30" i="74"/>
  <c r="B48" i="74" s="1"/>
  <c r="G48" i="74"/>
  <c r="H48" i="74"/>
  <c r="I48" i="74"/>
  <c r="J48" i="74"/>
  <c r="G49" i="74"/>
  <c r="H49" i="74"/>
  <c r="I49" i="74"/>
  <c r="J49" i="74"/>
  <c r="G50" i="74"/>
  <c r="H50" i="74"/>
  <c r="I50" i="74"/>
  <c r="J50" i="74"/>
  <c r="G51" i="74"/>
  <c r="H51" i="74"/>
  <c r="I51" i="74"/>
  <c r="J51" i="74"/>
  <c r="E52" i="74"/>
  <c r="G52" i="74"/>
  <c r="H52" i="74"/>
  <c r="I52" i="74"/>
  <c r="J52" i="74"/>
  <c r="G53" i="74"/>
  <c r="H53" i="74"/>
  <c r="I53" i="74"/>
  <c r="J53" i="74"/>
  <c r="E6" i="86" l="1"/>
  <c r="U14" i="87"/>
  <c r="V14" i="87"/>
  <c r="W14" i="87"/>
  <c r="T14" i="87"/>
  <c r="C24" i="95"/>
  <c r="D24" i="95"/>
  <c r="E24" i="95"/>
  <c r="B24" i="95"/>
  <c r="H7" i="82" l="1"/>
  <c r="H6" i="82" s="1"/>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F10" i="95" l="1"/>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B12" i="93"/>
  <c r="B13" i="93"/>
  <c r="B19" i="93"/>
  <c r="B33" i="93"/>
  <c r="C5" i="93" l="1"/>
  <c r="D5" i="93"/>
  <c r="E5" i="93"/>
  <c r="G5" i="93"/>
  <c r="B5" i="93"/>
  <c r="B7" i="93"/>
  <c r="C86" i="1" l="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B22" i="87"/>
  <c r="C31" i="91"/>
  <c r="L3" i="74"/>
  <c r="A33" i="89"/>
  <c r="J15" i="91"/>
  <c r="J21" i="91" s="1"/>
  <c r="H15" i="91"/>
  <c r="H21" i="91" s="1"/>
  <c r="I17" i="91"/>
  <c r="I15" i="91" s="1"/>
  <c r="I21" i="91" s="1"/>
  <c r="G16" i="91"/>
  <c r="G15" i="91" s="1"/>
  <c r="G21" i="91" s="1"/>
  <c r="I12" i="91"/>
  <c r="I18" i="91" s="1"/>
  <c r="J12" i="91"/>
  <c r="J18" i="91" s="1"/>
  <c r="H12" i="91"/>
  <c r="H18" i="91" s="1"/>
  <c r="G12" i="91"/>
  <c r="G18" i="91" s="1"/>
  <c r="E21" i="91"/>
  <c r="M48" i="74" l="1"/>
  <c r="M37" i="74" s="1"/>
  <c r="M53" i="74"/>
  <c r="M42" i="74" s="1"/>
  <c r="M49" i="74"/>
  <c r="M38" i="74" s="1"/>
  <c r="M52" i="74"/>
  <c r="M41" i="74" s="1"/>
  <c r="M51" i="74"/>
  <c r="M40" i="74" s="1"/>
  <c r="M50" i="74"/>
  <c r="M39" i="74" s="1"/>
  <c r="AT48" i="74"/>
  <c r="AT37" i="74" s="1"/>
  <c r="N96" i="74"/>
  <c r="N94" i="74"/>
  <c r="AJ51" i="74"/>
  <c r="AJ40" i="74" s="1"/>
  <c r="S53" i="74"/>
  <c r="S42" i="74" s="1"/>
  <c r="O93" i="74"/>
  <c r="Q97" i="74"/>
  <c r="O98" i="74"/>
  <c r="AJ50" i="74"/>
  <c r="AJ39" i="74" s="1"/>
  <c r="P98" i="74"/>
  <c r="AT53" i="74"/>
  <c r="AT42" i="74" s="1"/>
  <c r="Z53" i="74"/>
  <c r="Z42" i="74" s="1"/>
  <c r="AJ48" i="74"/>
  <c r="AJ37" i="74" s="1"/>
  <c r="N98" i="74"/>
  <c r="P93" i="74"/>
  <c r="Q93" i="74"/>
  <c r="M94" i="74"/>
  <c r="M96" i="74"/>
  <c r="P94" i="74"/>
  <c r="N95" i="74"/>
  <c r="AJ52" i="74"/>
  <c r="AJ41" i="74" s="1"/>
  <c r="M95" i="74"/>
  <c r="AJ53" i="74"/>
  <c r="AJ42" i="74" s="1"/>
  <c r="O94" i="74"/>
  <c r="P95" i="74"/>
  <c r="Q98" i="74"/>
  <c r="O95" i="74"/>
  <c r="AT49" i="74"/>
  <c r="AT38" i="74" s="1"/>
  <c r="Z52" i="74"/>
  <c r="Z41" i="74" s="1"/>
  <c r="AT52" i="74"/>
  <c r="AT41" i="74" s="1"/>
  <c r="P96" i="74"/>
  <c r="P97" i="74"/>
  <c r="S52" i="74"/>
  <c r="S41" i="74" s="1"/>
  <c r="N97" i="74"/>
  <c r="M93" i="74"/>
  <c r="N93" i="74"/>
  <c r="AT50" i="74"/>
  <c r="AT39" i="74" s="1"/>
  <c r="M97" i="74"/>
  <c r="Q94" i="74"/>
  <c r="O97" i="74"/>
  <c r="S49" i="74"/>
  <c r="S38" i="74" s="1"/>
  <c r="Q95" i="74"/>
  <c r="Z49" i="74"/>
  <c r="Z38" i="74" s="1"/>
  <c r="M98" i="74"/>
  <c r="S51" i="74"/>
  <c r="S40" i="74" s="1"/>
  <c r="Z48" i="74"/>
  <c r="Z37" i="74" s="1"/>
  <c r="Q96" i="74"/>
  <c r="S48" i="74"/>
  <c r="S37" i="74" s="1"/>
  <c r="S50" i="74"/>
  <c r="S39" i="74" s="1"/>
  <c r="AJ49" i="74"/>
  <c r="AJ38" i="74" s="1"/>
  <c r="AT51" i="74"/>
  <c r="AT40" i="74" s="1"/>
  <c r="Z51" i="74"/>
  <c r="Z40" i="74" s="1"/>
  <c r="Z50" i="74"/>
  <c r="Z39" i="74" s="1"/>
  <c r="O96" i="74"/>
  <c r="Q60" i="74"/>
  <c r="O64" i="74"/>
  <c r="M68" i="74"/>
  <c r="P71" i="74"/>
  <c r="N75" i="74"/>
  <c r="Q78" i="74"/>
  <c r="O82" i="74"/>
  <c r="M86" i="74"/>
  <c r="P89" i="74"/>
  <c r="P60" i="74"/>
  <c r="P64" i="74"/>
  <c r="O68" i="74"/>
  <c r="N72" i="74"/>
  <c r="M76" i="74"/>
  <c r="Q79" i="74"/>
  <c r="P83" i="74"/>
  <c r="O87" i="74"/>
  <c r="N91" i="74"/>
  <c r="M65" i="74"/>
  <c r="M61" i="74"/>
  <c r="Q64" i="74"/>
  <c r="P68" i="74"/>
  <c r="O72" i="74"/>
  <c r="N76" i="74"/>
  <c r="M80" i="74"/>
  <c r="Q83" i="74"/>
  <c r="P87" i="74"/>
  <c r="O91" i="74"/>
  <c r="N61" i="74"/>
  <c r="Q68" i="74"/>
  <c r="O76" i="74"/>
  <c r="M62" i="74"/>
  <c r="Q65" i="74"/>
  <c r="P69" i="74"/>
  <c r="O73" i="74"/>
  <c r="N77" i="74"/>
  <c r="M81" i="74"/>
  <c r="Q84" i="74"/>
  <c r="P88" i="74"/>
  <c r="N62" i="74"/>
  <c r="Q69" i="74"/>
  <c r="P73" i="74"/>
  <c r="N81" i="74"/>
  <c r="M85" i="74"/>
  <c r="M66" i="74"/>
  <c r="O77" i="74"/>
  <c r="Q88" i="74"/>
  <c r="O59" i="74"/>
  <c r="N63" i="74"/>
  <c r="M67" i="74"/>
  <c r="Q70" i="74"/>
  <c r="P74" i="74"/>
  <c r="O78" i="74"/>
  <c r="N82" i="74"/>
  <c r="N86" i="74"/>
  <c r="M90" i="74"/>
  <c r="O60" i="74"/>
  <c r="N64" i="74"/>
  <c r="N68" i="74"/>
  <c r="M72" i="74"/>
  <c r="Q75" i="74"/>
  <c r="P79" i="74"/>
  <c r="O83" i="74"/>
  <c r="N87" i="74"/>
  <c r="M91" i="74"/>
  <c r="M60" i="74"/>
  <c r="P66" i="74"/>
  <c r="Q72" i="74"/>
  <c r="P78" i="74"/>
  <c r="O84" i="74"/>
  <c r="N90" i="74"/>
  <c r="N60" i="74"/>
  <c r="Q66" i="74"/>
  <c r="M79" i="74"/>
  <c r="P84" i="74"/>
  <c r="O90" i="74"/>
  <c r="N67" i="74"/>
  <c r="N79" i="74"/>
  <c r="N85" i="74"/>
  <c r="P61" i="74"/>
  <c r="O79" i="74"/>
  <c r="Q61" i="74"/>
  <c r="N80" i="74"/>
  <c r="P91" i="74"/>
  <c r="O62" i="74"/>
  <c r="O80" i="74"/>
  <c r="Q91" i="74"/>
  <c r="P81" i="74"/>
  <c r="N70" i="74"/>
  <c r="M88" i="74"/>
  <c r="P70" i="74"/>
  <c r="N58" i="74"/>
  <c r="M89" i="74"/>
  <c r="O71" i="74"/>
  <c r="P59" i="74"/>
  <c r="M73" i="74"/>
  <c r="P90" i="74"/>
  <c r="O67" i="74"/>
  <c r="O85" i="74"/>
  <c r="M74" i="74"/>
  <c r="Q67" i="74"/>
  <c r="M87" i="74"/>
  <c r="P63" i="74"/>
  <c r="M64" i="74"/>
  <c r="N65" i="74"/>
  <c r="N71" i="74"/>
  <c r="N89" i="74"/>
  <c r="M78" i="74"/>
  <c r="O61" i="74"/>
  <c r="N73" i="74"/>
  <c r="Q73" i="74"/>
  <c r="Q90" i="74"/>
  <c r="P67" i="74"/>
  <c r="P85" i="74"/>
  <c r="Q85" i="74"/>
  <c r="P75" i="74"/>
  <c r="Q87" i="74"/>
  <c r="O70" i="74"/>
  <c r="Q76" i="74"/>
  <c r="M71" i="74"/>
  <c r="O65" i="74"/>
  <c r="M83" i="74"/>
  <c r="N83" i="74"/>
  <c r="Q71" i="74"/>
  <c r="P62" i="74"/>
  <c r="M69" i="74"/>
  <c r="O74" i="74"/>
  <c r="P80" i="74"/>
  <c r="O86" i="74"/>
  <c r="N69" i="74"/>
  <c r="Q74" i="74"/>
  <c r="P86" i="74"/>
  <c r="O69" i="74"/>
  <c r="M75" i="74"/>
  <c r="Q86" i="74"/>
  <c r="M70" i="74"/>
  <c r="Q81" i="74"/>
  <c r="M82" i="74"/>
  <c r="P82" i="74"/>
  <c r="O88" i="74"/>
  <c r="N59" i="74"/>
  <c r="O89" i="74"/>
  <c r="Q62" i="74"/>
  <c r="Q80" i="74"/>
  <c r="M63" i="74"/>
  <c r="O81" i="74"/>
  <c r="O63" i="74"/>
  <c r="O75" i="74"/>
  <c r="P76" i="74"/>
  <c r="N88" i="74"/>
  <c r="M77" i="74"/>
  <c r="M59" i="74"/>
  <c r="P65" i="74"/>
  <c r="Q59" i="74"/>
  <c r="O66" i="74"/>
  <c r="P72" i="74"/>
  <c r="N78" i="74"/>
  <c r="N84" i="74"/>
  <c r="Q89" i="74"/>
  <c r="N74" i="74"/>
  <c r="Q63" i="74"/>
  <c r="Q82" i="74"/>
  <c r="P77" i="74"/>
  <c r="Q77" i="74"/>
  <c r="N66" i="74"/>
  <c r="M84" i="74"/>
  <c r="AT23" i="74"/>
  <c r="AJ25" i="74"/>
  <c r="Z27" i="74"/>
  <c r="L15" i="15" s="1"/>
  <c r="S12" i="74"/>
  <c r="S30" i="74"/>
  <c r="M14" i="74"/>
  <c r="M32" i="74"/>
  <c r="O58" i="74"/>
  <c r="AT24" i="74"/>
  <c r="AJ26" i="74"/>
  <c r="V15" i="95" s="1"/>
  <c r="Z10" i="74"/>
  <c r="Z28" i="74"/>
  <c r="L15" i="96" s="1"/>
  <c r="S13" i="74"/>
  <c r="S31" i="74"/>
  <c r="M15" i="74"/>
  <c r="M33" i="74"/>
  <c r="S14" i="74"/>
  <c r="M16" i="74"/>
  <c r="M34" i="74"/>
  <c r="M17" i="74"/>
  <c r="AT29" i="74"/>
  <c r="Z34" i="74"/>
  <c r="AJ33" i="74"/>
  <c r="AJ34" i="74"/>
  <c r="AJ17" i="74"/>
  <c r="Z20" i="74"/>
  <c r="AJ21" i="74"/>
  <c r="Z9" i="74"/>
  <c r="M30" i="74"/>
  <c r="AJ24" i="74"/>
  <c r="V15" i="94" s="1"/>
  <c r="P58" i="74"/>
  <c r="AT25" i="74"/>
  <c r="AT9" i="74"/>
  <c r="AJ27" i="74"/>
  <c r="V15" i="15" s="1"/>
  <c r="Z11" i="74"/>
  <c r="Z29" i="74"/>
  <c r="S32" i="74"/>
  <c r="M20" i="74"/>
  <c r="AJ14" i="74"/>
  <c r="AT31" i="74"/>
  <c r="AF18" i="94" s="1"/>
  <c r="Z35" i="74"/>
  <c r="M22" i="74"/>
  <c r="AT32" i="74"/>
  <c r="AT33" i="74"/>
  <c r="AJ35" i="74"/>
  <c r="AT34" i="74"/>
  <c r="S23" i="74"/>
  <c r="AT35" i="74"/>
  <c r="Z21" i="74"/>
  <c r="M26" i="74"/>
  <c r="M27" i="74"/>
  <c r="Z23" i="74"/>
  <c r="M10" i="74"/>
  <c r="M11" i="74"/>
  <c r="AT21" i="74"/>
  <c r="Z25" i="74"/>
  <c r="M13" i="74"/>
  <c r="Q58" i="74"/>
  <c r="AT26" i="74"/>
  <c r="AF15" i="95" s="1"/>
  <c r="AJ10" i="74"/>
  <c r="AJ28" i="74"/>
  <c r="V15" i="96" s="1"/>
  <c r="Z12" i="74"/>
  <c r="Z30" i="74"/>
  <c r="S15" i="74"/>
  <c r="S33" i="74"/>
  <c r="M35" i="74"/>
  <c r="AJ32" i="74"/>
  <c r="AJ16" i="74"/>
  <c r="M25" i="74"/>
  <c r="S25" i="74"/>
  <c r="S26" i="74"/>
  <c r="S27" i="74"/>
  <c r="E15" i="15" s="1"/>
  <c r="S28" i="74"/>
  <c r="E15" i="96" s="1"/>
  <c r="S29" i="74"/>
  <c r="M58" i="74"/>
  <c r="AT27" i="74"/>
  <c r="AF15" i="15" s="1"/>
  <c r="AJ11" i="74"/>
  <c r="AJ29" i="74"/>
  <c r="Z13" i="74"/>
  <c r="Z31" i="74"/>
  <c r="S16" i="74"/>
  <c r="S34" i="74"/>
  <c r="M18" i="74"/>
  <c r="AT10" i="74"/>
  <c r="AT28" i="74"/>
  <c r="AF15" i="96" s="1"/>
  <c r="AJ12" i="74"/>
  <c r="AJ30" i="74"/>
  <c r="Z14" i="74"/>
  <c r="Z32" i="74"/>
  <c r="S17" i="74"/>
  <c r="S35" i="74"/>
  <c r="M19" i="74"/>
  <c r="AT11" i="74"/>
  <c r="AJ13" i="74"/>
  <c r="AJ31" i="74"/>
  <c r="Z15" i="74"/>
  <c r="Z33" i="74"/>
  <c r="S18" i="74"/>
  <c r="AT12" i="74"/>
  <c r="AT30" i="74"/>
  <c r="Z16" i="74"/>
  <c r="S19" i="74"/>
  <c r="M21" i="74"/>
  <c r="AT13" i="74"/>
  <c r="AJ15" i="74"/>
  <c r="Z17" i="74"/>
  <c r="S20" i="74"/>
  <c r="AT14" i="74"/>
  <c r="Z18" i="74"/>
  <c r="S21" i="74"/>
  <c r="M23" i="74"/>
  <c r="AT15" i="74"/>
  <c r="Z19" i="74"/>
  <c r="S22" i="74"/>
  <c r="M24" i="74"/>
  <c r="AT16" i="74"/>
  <c r="AJ18" i="74"/>
  <c r="AT17" i="74"/>
  <c r="AJ19" i="74"/>
  <c r="S24" i="74"/>
  <c r="E15" i="94" s="1"/>
  <c r="AT18" i="74"/>
  <c r="AJ20" i="74"/>
  <c r="Z22" i="74"/>
  <c r="S9" i="74"/>
  <c r="AT19" i="74"/>
  <c r="M28" i="74"/>
  <c r="AT20" i="74"/>
  <c r="AJ22" i="74"/>
  <c r="Z24" i="74"/>
  <c r="L15" i="94" s="1"/>
  <c r="M29" i="74"/>
  <c r="AJ23" i="74"/>
  <c r="S10" i="74"/>
  <c r="M12" i="74"/>
  <c r="AT22" i="74"/>
  <c r="Z26" i="74"/>
  <c r="L15" i="95" s="1"/>
  <c r="S11" i="74"/>
  <c r="M31" i="74"/>
  <c r="AJ9" i="74"/>
  <c r="AF15" i="94"/>
  <c r="S30" i="88"/>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O5" i="89"/>
  <c r="T6" i="89"/>
  <c r="P32" i="89" s="1"/>
  <c r="O6" i="89"/>
  <c r="O32" i="89" s="1"/>
  <c r="O7" i="89"/>
  <c r="O33" i="89" s="1"/>
  <c r="T7" i="89"/>
  <c r="P33" i="89" s="1"/>
  <c r="AV5" i="89"/>
  <c r="S31" i="89" s="1"/>
  <c r="AB5" i="89"/>
  <c r="Q31" i="89" s="1"/>
  <c r="AL5" i="89"/>
  <c r="R31" i="89" s="1"/>
  <c r="AU5" i="89" s="1" a="1"/>
  <c r="AU5" i="89" s="1"/>
  <c r="T5" i="89"/>
  <c r="P31" i="89" s="1"/>
  <c r="AV7" i="89"/>
  <c r="S33" i="89" s="1"/>
  <c r="AV6" i="89"/>
  <c r="S32" i="89" s="1"/>
  <c r="AL6" i="89"/>
  <c r="R32" i="89" s="1"/>
  <c r="AU6" i="89" s="1" a="1"/>
  <c r="AU6" i="89" s="1"/>
  <c r="AB7" i="89"/>
  <c r="Q33" i="89" s="1"/>
  <c r="AB6" i="89"/>
  <c r="Q32" i="89" s="1"/>
  <c r="AL7" i="89"/>
  <c r="R33" i="89" s="1"/>
  <c r="M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H24" i="91"/>
  <c r="D39" i="91" s="1"/>
  <c r="B25" i="97" s="1"/>
  <c r="G24" i="91"/>
  <c r="C39" i="91" s="1"/>
  <c r="B25" i="15" s="1"/>
  <c r="J24" i="91"/>
  <c r="F39" i="91" s="1"/>
  <c r="B25" i="96" s="1"/>
  <c r="I24" i="91"/>
  <c r="E39" i="91" s="1"/>
  <c r="C48" i="91" s="1"/>
  <c r="D48" i="91" s="1"/>
  <c r="E48" i="91" s="1"/>
  <c r="E5" i="91"/>
  <c r="E9" i="91"/>
  <c r="E15" i="91"/>
  <c r="E18" i="91"/>
  <c r="E12" i="91"/>
  <c r="AD53" i="74" l="1" a="1"/>
  <c r="AD53" i="74" s="1"/>
  <c r="AD42" i="74" s="1"/>
  <c r="AH53" i="74" a="1"/>
  <c r="AH53" i="74" s="1"/>
  <c r="AH42" i="74" s="1"/>
  <c r="AI53" i="74" a="1"/>
  <c r="AI53" i="74" s="1"/>
  <c r="AI42" i="74" s="1"/>
  <c r="AF53" i="74" a="1"/>
  <c r="AF53" i="74" s="1"/>
  <c r="AF42" i="74" s="1"/>
  <c r="AG53" i="74" a="1"/>
  <c r="AG53" i="74" s="1"/>
  <c r="AG42" i="74" s="1"/>
  <c r="AE53" i="74" a="1"/>
  <c r="AE53" i="74" s="1"/>
  <c r="AE42" i="74" s="1"/>
  <c r="AA53" i="74" a="1"/>
  <c r="AA53" i="74" s="1"/>
  <c r="AA42" i="74" s="1"/>
  <c r="AB53" i="74" a="1"/>
  <c r="AB53" i="74" s="1"/>
  <c r="AB42" i="74" s="1"/>
  <c r="AC53" i="74" a="1"/>
  <c r="AC53" i="74" s="1"/>
  <c r="AC42" i="74" s="1"/>
  <c r="AK53" i="74" a="1"/>
  <c r="AK53" i="74" s="1"/>
  <c r="AK42" i="74" s="1"/>
  <c r="AL53" i="74" a="1"/>
  <c r="AL53" i="74" s="1"/>
  <c r="AL42" i="74" s="1"/>
  <c r="AM53" i="74" a="1"/>
  <c r="AM53" i="74" s="1"/>
  <c r="AM42" i="74" s="1"/>
  <c r="AN53" i="74" a="1"/>
  <c r="AN53" i="74" s="1"/>
  <c r="AN42" i="74" s="1"/>
  <c r="AO53" i="74" a="1"/>
  <c r="AO53" i="74" s="1"/>
  <c r="AO42" i="74" s="1"/>
  <c r="AP53" i="74" a="1"/>
  <c r="AP53" i="74" s="1"/>
  <c r="AP42" i="74" s="1"/>
  <c r="AQ53" i="74" a="1"/>
  <c r="AQ53" i="74" s="1"/>
  <c r="AQ42" i="74" s="1"/>
  <c r="AS53" i="74" a="1"/>
  <c r="AS53" i="74" s="1"/>
  <c r="AS42" i="74" s="1"/>
  <c r="AR53" i="74" a="1"/>
  <c r="AR53" i="74" s="1"/>
  <c r="AR42" i="74" s="1"/>
  <c r="T53" i="74" a="1"/>
  <c r="T53" i="74" s="1"/>
  <c r="T42" i="74" s="1"/>
  <c r="W53" i="74" a="1"/>
  <c r="W53" i="74" s="1"/>
  <c r="W42" i="74" s="1"/>
  <c r="X53" i="74" a="1"/>
  <c r="X53" i="74" s="1"/>
  <c r="X42" i="74" s="1"/>
  <c r="Y53" i="74" a="1"/>
  <c r="Y53" i="74" s="1"/>
  <c r="Y42" i="74" s="1"/>
  <c r="V53" i="74" a="1"/>
  <c r="V53" i="74" s="1"/>
  <c r="V42" i="74" s="1"/>
  <c r="U53" i="74" a="1"/>
  <c r="U53" i="74" s="1"/>
  <c r="U42" i="74" s="1"/>
  <c r="AN48" i="74" a="1"/>
  <c r="AN48" i="74" s="1"/>
  <c r="AN37" i="74" s="1"/>
  <c r="AP48" i="74" a="1"/>
  <c r="AP48" i="74" s="1"/>
  <c r="AP37" i="74" s="1"/>
  <c r="AS48" i="74" a="1"/>
  <c r="AS48" i="74" s="1"/>
  <c r="AS37" i="74" s="1"/>
  <c r="AQ48" i="74" a="1"/>
  <c r="AQ48" i="74" s="1"/>
  <c r="AQ37" i="74" s="1"/>
  <c r="AM48" i="74" a="1"/>
  <c r="AM48" i="74" s="1"/>
  <c r="AM37" i="74" s="1"/>
  <c r="AR48" i="74" a="1"/>
  <c r="AR48" i="74" s="1"/>
  <c r="AR37" i="74" s="1"/>
  <c r="AO48" i="74" a="1"/>
  <c r="AO48" i="74" s="1"/>
  <c r="AO37" i="74" s="1"/>
  <c r="AK48" i="74" a="1"/>
  <c r="AK48" i="74" s="1"/>
  <c r="AK37" i="74" s="1"/>
  <c r="AL48" i="74" a="1"/>
  <c r="AL48" i="74" s="1"/>
  <c r="AL37" i="74" s="1"/>
  <c r="AP52" i="74" a="1"/>
  <c r="AP52" i="74" s="1"/>
  <c r="AP41" i="74" s="1"/>
  <c r="AS52" i="74" a="1"/>
  <c r="AS52" i="74" s="1"/>
  <c r="AS41" i="74" s="1"/>
  <c r="AK52" i="74" a="1"/>
  <c r="AK52" i="74" s="1"/>
  <c r="AK41" i="74" s="1"/>
  <c r="AL52" i="74" a="1"/>
  <c r="AL52" i="74" s="1"/>
  <c r="AL41" i="74" s="1"/>
  <c r="AO52" i="74" a="1"/>
  <c r="AO52" i="74" s="1"/>
  <c r="AO41" i="74" s="1"/>
  <c r="AM52" i="74" a="1"/>
  <c r="AM52" i="74" s="1"/>
  <c r="AM41" i="74" s="1"/>
  <c r="AN52" i="74" a="1"/>
  <c r="AN52" i="74" s="1"/>
  <c r="AN41" i="74" s="1"/>
  <c r="AQ52" i="74" a="1"/>
  <c r="AQ52" i="74" s="1"/>
  <c r="AQ41" i="74" s="1"/>
  <c r="AR52" i="74" a="1"/>
  <c r="AR52" i="74" s="1"/>
  <c r="AR41" i="74" s="1"/>
  <c r="AS51" i="74" a="1"/>
  <c r="AS51" i="74" s="1"/>
  <c r="AS40" i="74" s="1"/>
  <c r="AM51" i="74" a="1"/>
  <c r="AM51" i="74" s="1"/>
  <c r="AM40" i="74" s="1"/>
  <c r="AO51" i="74" a="1"/>
  <c r="AO51" i="74" s="1"/>
  <c r="AO40" i="74" s="1"/>
  <c r="AL51" i="74" a="1"/>
  <c r="AL51" i="74" s="1"/>
  <c r="AL40" i="74" s="1"/>
  <c r="AN51" i="74" a="1"/>
  <c r="AN51" i="74" s="1"/>
  <c r="AN40" i="74" s="1"/>
  <c r="AK51" i="74" a="1"/>
  <c r="AK51" i="74" s="1"/>
  <c r="AK40" i="74" s="1"/>
  <c r="AR51" i="74" a="1"/>
  <c r="AR51" i="74" s="1"/>
  <c r="AR40" i="74" s="1"/>
  <c r="AP51" i="74" a="1"/>
  <c r="AP51" i="74" s="1"/>
  <c r="AP40" i="74" s="1"/>
  <c r="AQ51" i="74" a="1"/>
  <c r="AQ51" i="74" s="1"/>
  <c r="AQ40" i="74" s="1"/>
  <c r="AG50" i="74" a="1"/>
  <c r="AG50" i="74" s="1"/>
  <c r="AG39" i="74" s="1"/>
  <c r="AH50" i="74" a="1"/>
  <c r="AH50" i="74" s="1"/>
  <c r="AH39" i="74" s="1"/>
  <c r="AF50" i="74" a="1"/>
  <c r="AF50" i="74" s="1"/>
  <c r="AF39" i="74" s="1"/>
  <c r="AI50" i="74" a="1"/>
  <c r="AI50" i="74" s="1"/>
  <c r="AI39" i="74" s="1"/>
  <c r="AA50" i="74" a="1"/>
  <c r="AA50" i="74" s="1"/>
  <c r="AA39" i="74" s="1"/>
  <c r="AE50" i="74" a="1"/>
  <c r="AE50" i="74" s="1"/>
  <c r="AE39" i="74" s="1"/>
  <c r="AB50" i="74" a="1"/>
  <c r="AB50" i="74" s="1"/>
  <c r="AB39" i="74" s="1"/>
  <c r="AC50" i="74" a="1"/>
  <c r="AC50" i="74" s="1"/>
  <c r="AC39" i="74" s="1"/>
  <c r="AD50" i="74" a="1"/>
  <c r="AD50" i="74" s="1"/>
  <c r="AD39" i="74" s="1"/>
  <c r="X48" i="74" a="1"/>
  <c r="X48" i="74" s="1"/>
  <c r="X37" i="74" s="1"/>
  <c r="Y48" i="74" a="1"/>
  <c r="Y48" i="74" s="1"/>
  <c r="Y37" i="74" s="1"/>
  <c r="V48" i="74" a="1"/>
  <c r="V48" i="74" s="1"/>
  <c r="V37" i="74" s="1"/>
  <c r="W48" i="74" a="1"/>
  <c r="W48" i="74" s="1"/>
  <c r="W37" i="74" s="1"/>
  <c r="T48" i="74" a="1"/>
  <c r="T48" i="74" s="1"/>
  <c r="T37" i="74" s="1"/>
  <c r="U48" i="74" a="1"/>
  <c r="U48" i="74" s="1"/>
  <c r="U37" i="74" s="1"/>
  <c r="Y52" i="74" a="1"/>
  <c r="Y52" i="74" s="1"/>
  <c r="Y41" i="74" s="1"/>
  <c r="T52" i="74" a="1"/>
  <c r="T52" i="74" s="1"/>
  <c r="T41" i="74" s="1"/>
  <c r="U52" i="74" a="1"/>
  <c r="U52" i="74" s="1"/>
  <c r="U41" i="74" s="1"/>
  <c r="X52" i="74" a="1"/>
  <c r="X52" i="74" s="1"/>
  <c r="X41" i="74" s="1"/>
  <c r="V52" i="74" a="1"/>
  <c r="V52" i="74" s="1"/>
  <c r="V41" i="74" s="1"/>
  <c r="W52" i="74" a="1"/>
  <c r="W52" i="74" s="1"/>
  <c r="W41" i="74" s="1"/>
  <c r="AQ50" i="74" a="1"/>
  <c r="AQ50" i="74" s="1"/>
  <c r="AQ39" i="74" s="1"/>
  <c r="AK50" i="74" a="1"/>
  <c r="AK50" i="74" s="1"/>
  <c r="AK39" i="74" s="1"/>
  <c r="AR50" i="74" a="1"/>
  <c r="AR50" i="74" s="1"/>
  <c r="AR39" i="74" s="1"/>
  <c r="AM50" i="74" a="1"/>
  <c r="AM50" i="74" s="1"/>
  <c r="AM39" i="74" s="1"/>
  <c r="AS50" i="74" a="1"/>
  <c r="AS50" i="74" s="1"/>
  <c r="AS39" i="74" s="1"/>
  <c r="AP50" i="74" a="1"/>
  <c r="AP50" i="74" s="1"/>
  <c r="AP39" i="74" s="1"/>
  <c r="AL50" i="74" a="1"/>
  <c r="AL50" i="74" s="1"/>
  <c r="AL39" i="74" s="1"/>
  <c r="AO50" i="74" a="1"/>
  <c r="AO50" i="74" s="1"/>
  <c r="AO39" i="74" s="1"/>
  <c r="AN50" i="74" a="1"/>
  <c r="AN50" i="74" s="1"/>
  <c r="AN39" i="74" s="1"/>
  <c r="AE48" i="74" a="1"/>
  <c r="AE48" i="74" s="1"/>
  <c r="AE37" i="74" s="1"/>
  <c r="AI48" i="74" a="1"/>
  <c r="AI48" i="74" s="1"/>
  <c r="AI37" i="74" s="1"/>
  <c r="AC48" i="74" a="1"/>
  <c r="AC48" i="74" s="1"/>
  <c r="AC37" i="74" s="1"/>
  <c r="AF48" i="74" a="1"/>
  <c r="AF48" i="74" s="1"/>
  <c r="AF37" i="74" s="1"/>
  <c r="AG48" i="74" a="1"/>
  <c r="AG48" i="74" s="1"/>
  <c r="AG37" i="74" s="1"/>
  <c r="AH48" i="74" a="1"/>
  <c r="AH48" i="74" s="1"/>
  <c r="AH37" i="74" s="1"/>
  <c r="AD48" i="74" a="1"/>
  <c r="AD48" i="74" s="1"/>
  <c r="AD37" i="74" s="1"/>
  <c r="AA48" i="74" a="1"/>
  <c r="AA48" i="74" s="1"/>
  <c r="AA37" i="74" s="1"/>
  <c r="AB48" i="74" a="1"/>
  <c r="AB48" i="74" s="1"/>
  <c r="AB37" i="74" s="1"/>
  <c r="AA52" i="74" a="1"/>
  <c r="AA52" i="74" s="1"/>
  <c r="AA41" i="74" s="1"/>
  <c r="AH52" i="74" a="1"/>
  <c r="AH52" i="74" s="1"/>
  <c r="AH41" i="74" s="1"/>
  <c r="AB52" i="74" a="1"/>
  <c r="AB52" i="74" s="1"/>
  <c r="AB41" i="74" s="1"/>
  <c r="AC52" i="74" a="1"/>
  <c r="AC52" i="74" s="1"/>
  <c r="AC41" i="74" s="1"/>
  <c r="AD52" i="74" a="1"/>
  <c r="AD52" i="74" s="1"/>
  <c r="AD41" i="74" s="1"/>
  <c r="AF52" i="74" a="1"/>
  <c r="AF52" i="74" s="1"/>
  <c r="AF41" i="74" s="1"/>
  <c r="AG52" i="74" a="1"/>
  <c r="AG52" i="74" s="1"/>
  <c r="AG41" i="74" s="1"/>
  <c r="AE52" i="74" a="1"/>
  <c r="AE52" i="74" s="1"/>
  <c r="AE41" i="74" s="1"/>
  <c r="AI52" i="74" a="1"/>
  <c r="AI52" i="74" s="1"/>
  <c r="AI41" i="74" s="1"/>
  <c r="AE51" i="74" a="1"/>
  <c r="AE51" i="74" s="1"/>
  <c r="AE40" i="74" s="1"/>
  <c r="AC51" i="74" a="1"/>
  <c r="AC51" i="74" s="1"/>
  <c r="AC40" i="74" s="1"/>
  <c r="AH51" i="74" a="1"/>
  <c r="AH51" i="74" s="1"/>
  <c r="AH40" i="74" s="1"/>
  <c r="AA51" i="74" a="1"/>
  <c r="AA51" i="74" s="1"/>
  <c r="AA40" i="74" s="1"/>
  <c r="AG51" i="74" a="1"/>
  <c r="AG51" i="74" s="1"/>
  <c r="AG40" i="74" s="1"/>
  <c r="AB51" i="74" a="1"/>
  <c r="AB51" i="74" s="1"/>
  <c r="AB40" i="74" s="1"/>
  <c r="AD51" i="74" a="1"/>
  <c r="AD51" i="74" s="1"/>
  <c r="AD40" i="74" s="1"/>
  <c r="AI51" i="74" a="1"/>
  <c r="AI51" i="74" s="1"/>
  <c r="AI40" i="74" s="1"/>
  <c r="AF51" i="74" a="1"/>
  <c r="AF51" i="74" s="1"/>
  <c r="AF40" i="74" s="1"/>
  <c r="T49" i="74" a="1"/>
  <c r="T49" i="74" s="1"/>
  <c r="T38" i="74" s="1"/>
  <c r="U49" i="74" a="1"/>
  <c r="U49" i="74" s="1"/>
  <c r="U38" i="74" s="1"/>
  <c r="Y49" i="74" a="1"/>
  <c r="Y49" i="74" s="1"/>
  <c r="Y38" i="74" s="1"/>
  <c r="V49" i="74" a="1"/>
  <c r="V49" i="74" s="1"/>
  <c r="V38" i="74" s="1"/>
  <c r="W49" i="74" a="1"/>
  <c r="W49" i="74" s="1"/>
  <c r="W38" i="74" s="1"/>
  <c r="X49" i="74" a="1"/>
  <c r="X49" i="74" s="1"/>
  <c r="X38" i="74" s="1"/>
  <c r="X50" i="74" a="1"/>
  <c r="X50" i="74" s="1"/>
  <c r="X39" i="74" s="1"/>
  <c r="T50" i="74" a="1"/>
  <c r="T50" i="74" s="1"/>
  <c r="T39" i="74" s="1"/>
  <c r="V50" i="74" a="1"/>
  <c r="V50" i="74" s="1"/>
  <c r="V39" i="74" s="1"/>
  <c r="U50" i="74" a="1"/>
  <c r="U50" i="74" s="1"/>
  <c r="U39" i="74" s="1"/>
  <c r="W50" i="74" a="1"/>
  <c r="W50" i="74" s="1"/>
  <c r="W39" i="74" s="1"/>
  <c r="Y50" i="74" a="1"/>
  <c r="Y50" i="74" s="1"/>
  <c r="Y39" i="74" s="1"/>
  <c r="T51" i="74" a="1"/>
  <c r="T51" i="74" s="1"/>
  <c r="T40" i="74" s="1"/>
  <c r="U51" i="74" a="1"/>
  <c r="U51" i="74" s="1"/>
  <c r="U40" i="74" s="1"/>
  <c r="V51" i="74" a="1"/>
  <c r="V51" i="74" s="1"/>
  <c r="V40" i="74" s="1"/>
  <c r="W51" i="74" a="1"/>
  <c r="W51" i="74" s="1"/>
  <c r="W40" i="74" s="1"/>
  <c r="X51" i="74" a="1"/>
  <c r="X51" i="74" s="1"/>
  <c r="X40" i="74" s="1"/>
  <c r="Y51" i="74" a="1"/>
  <c r="Y51" i="74" s="1"/>
  <c r="Y40" i="74" s="1"/>
  <c r="N51" i="74" a="1"/>
  <c r="N51" i="74" s="1"/>
  <c r="N40" i="74" s="1"/>
  <c r="O51" i="74" a="1"/>
  <c r="O51" i="74" s="1"/>
  <c r="O40" i="74" s="1"/>
  <c r="P51" i="74" a="1"/>
  <c r="P51" i="74" s="1"/>
  <c r="P40" i="74" s="1"/>
  <c r="Q51" i="74" a="1"/>
  <c r="Q51" i="74" s="1"/>
  <c r="Q40" i="74" s="1"/>
  <c r="R51" i="74" a="1"/>
  <c r="R51" i="74" s="1"/>
  <c r="R40" i="74" s="1"/>
  <c r="N49" i="74" a="1"/>
  <c r="N49" i="74" s="1"/>
  <c r="N38" i="74" s="1"/>
  <c r="O49" i="74" a="1"/>
  <c r="O49" i="74" s="1"/>
  <c r="O38" i="74" s="1"/>
  <c r="P49" i="74" a="1"/>
  <c r="P49" i="74" s="1"/>
  <c r="P38" i="74" s="1"/>
  <c r="Q49" i="74" a="1"/>
  <c r="Q49" i="74" s="1"/>
  <c r="Q38" i="74" s="1"/>
  <c r="R49" i="74" a="1"/>
  <c r="R49" i="74" s="1"/>
  <c r="R38" i="74" s="1"/>
  <c r="R53" i="74" a="1"/>
  <c r="R53" i="74" s="1"/>
  <c r="R42" i="74" s="1"/>
  <c r="N53" i="74" a="1"/>
  <c r="N53" i="74" s="1"/>
  <c r="N42" i="74" s="1"/>
  <c r="P53" i="74" a="1"/>
  <c r="P53" i="74" s="1"/>
  <c r="P42" i="74" s="1"/>
  <c r="O53" i="74" a="1"/>
  <c r="O53" i="74" s="1"/>
  <c r="O42" i="74" s="1"/>
  <c r="Q53" i="74" a="1"/>
  <c r="Q53" i="74" s="1"/>
  <c r="Q42" i="74" s="1"/>
  <c r="N50" i="74" a="1"/>
  <c r="N50" i="74" s="1"/>
  <c r="N39" i="74" s="1"/>
  <c r="O50" i="74" a="1"/>
  <c r="O50" i="74" s="1"/>
  <c r="O39" i="74" s="1"/>
  <c r="R50" i="74" a="1"/>
  <c r="R50" i="74" s="1"/>
  <c r="R39" i="74" s="1"/>
  <c r="P50" i="74" a="1"/>
  <c r="P50" i="74" s="1"/>
  <c r="P39" i="74" s="1"/>
  <c r="Q50" i="74" a="1"/>
  <c r="Q50" i="74" s="1"/>
  <c r="Q39" i="74" s="1"/>
  <c r="O52" i="74" a="1"/>
  <c r="O52" i="74" s="1"/>
  <c r="O41" i="74" s="1"/>
  <c r="N52" i="74" a="1"/>
  <c r="N52" i="74" s="1"/>
  <c r="N41" i="74" s="1"/>
  <c r="Q52" i="74" a="1"/>
  <c r="Q52" i="74" s="1"/>
  <c r="Q41" i="74" s="1"/>
  <c r="P52" i="74" a="1"/>
  <c r="P52" i="74" s="1"/>
  <c r="P41" i="74" s="1"/>
  <c r="R52" i="74" a="1"/>
  <c r="R52" i="74" s="1"/>
  <c r="R41" i="74" s="1"/>
  <c r="O48" i="74" a="1"/>
  <c r="O48" i="74" s="1"/>
  <c r="O37" i="74" s="1"/>
  <c r="P48" i="74" a="1"/>
  <c r="P48" i="74" s="1"/>
  <c r="P37" i="74" s="1"/>
  <c r="AU37" i="74" s="1"/>
  <c r="N48" i="74" a="1"/>
  <c r="N48" i="74" s="1"/>
  <c r="N37" i="74" s="1"/>
  <c r="Q48" i="74" a="1"/>
  <c r="Q48" i="74" s="1"/>
  <c r="Q37" i="74" s="1"/>
  <c r="R48" i="74" a="1"/>
  <c r="R48" i="74" s="1"/>
  <c r="R37" i="74" s="1"/>
  <c r="AN49" i="74" a="1"/>
  <c r="AN49" i="74" s="1"/>
  <c r="AN38" i="74" s="1"/>
  <c r="AO49" i="74" a="1"/>
  <c r="AO49" i="74" s="1"/>
  <c r="AO38" i="74" s="1"/>
  <c r="AH49" i="74" a="1"/>
  <c r="AH49" i="74" s="1"/>
  <c r="AH38" i="74" s="1"/>
  <c r="AQ49" i="74" a="1"/>
  <c r="AQ49" i="74" s="1"/>
  <c r="AQ38" i="74" s="1"/>
  <c r="AS49" i="74" a="1"/>
  <c r="AS49" i="74" s="1"/>
  <c r="AS38" i="74" s="1"/>
  <c r="AL49" i="74" a="1"/>
  <c r="AL49" i="74" s="1"/>
  <c r="AL38" i="74" s="1"/>
  <c r="AF49" i="74" a="1"/>
  <c r="AF49" i="74" s="1"/>
  <c r="AF38" i="74" s="1"/>
  <c r="AG49" i="74" a="1"/>
  <c r="AG49" i="74" s="1"/>
  <c r="AG38" i="74" s="1"/>
  <c r="AP49" i="74" a="1"/>
  <c r="AP49" i="74" s="1"/>
  <c r="AP38" i="74" s="1"/>
  <c r="AI49" i="74" a="1"/>
  <c r="AI49" i="74" s="1"/>
  <c r="AI38" i="74" s="1"/>
  <c r="AR49" i="74" a="1"/>
  <c r="AR49" i="74" s="1"/>
  <c r="AR38" i="74" s="1"/>
  <c r="AA49" i="74" a="1"/>
  <c r="AA49" i="74" s="1"/>
  <c r="AA38" i="74" s="1"/>
  <c r="AB49" i="74" a="1"/>
  <c r="AB49" i="74" s="1"/>
  <c r="AB38" i="74" s="1"/>
  <c r="AC49" i="74" a="1"/>
  <c r="AC49" i="74" s="1"/>
  <c r="AC38" i="74" s="1"/>
  <c r="AD49" i="74" a="1"/>
  <c r="AD49" i="74" s="1"/>
  <c r="AD38" i="74" s="1"/>
  <c r="AM49" i="74" a="1"/>
  <c r="AM49" i="74" s="1"/>
  <c r="AM38" i="74" s="1"/>
  <c r="AE49" i="74" a="1"/>
  <c r="AE49" i="74" s="1"/>
  <c r="AE38" i="74" s="1"/>
  <c r="AK49" i="74" a="1"/>
  <c r="AK49" i="74" s="1"/>
  <c r="AK38" i="74" s="1"/>
  <c r="L16" i="94"/>
  <c r="L17" i="94"/>
  <c r="V11" i="94"/>
  <c r="V12" i="94"/>
  <c r="O9" i="74" a="1"/>
  <c r="O9" i="74" s="1"/>
  <c r="R9" i="74" a="1"/>
  <c r="R9" i="74" s="1"/>
  <c r="Q9" i="74" a="1"/>
  <c r="Q9" i="74" s="1"/>
  <c r="P9" i="74" a="1"/>
  <c r="P9" i="74" s="1"/>
  <c r="AU9" i="74" s="1"/>
  <c r="N9" i="74" a="1"/>
  <c r="N9" i="74" s="1"/>
  <c r="AF21" i="74" a="1"/>
  <c r="AF21" i="74" s="1"/>
  <c r="AA21" i="74" a="1"/>
  <c r="AA21" i="74" s="1"/>
  <c r="AB21" i="74" a="1"/>
  <c r="AB21" i="74" s="1"/>
  <c r="AG21" i="74" a="1"/>
  <c r="AG21" i="74" s="1"/>
  <c r="AH21" i="74" a="1"/>
  <c r="AH21" i="74" s="1"/>
  <c r="AI21" i="74" a="1"/>
  <c r="AI21" i="74" s="1"/>
  <c r="AC21" i="74" a="1"/>
  <c r="AC21" i="74" s="1"/>
  <c r="AD21" i="74" a="1"/>
  <c r="AD21" i="74" s="1"/>
  <c r="AE21" i="74" a="1"/>
  <c r="AE21" i="74" s="1"/>
  <c r="P25" i="74" a="1"/>
  <c r="P25" i="74" s="1"/>
  <c r="B15" i="97" s="1"/>
  <c r="N25" i="74" a="1"/>
  <c r="N25" i="74" s="1"/>
  <c r="O25" i="74" a="1"/>
  <c r="O25" i="74" s="1"/>
  <c r="Q25" i="74" a="1"/>
  <c r="Q25" i="74" s="1"/>
  <c r="C15" i="22" s="1"/>
  <c r="R25" i="74" a="1"/>
  <c r="R25" i="74" s="1"/>
  <c r="AN11" i="74" a="1"/>
  <c r="AN11" i="74" s="1"/>
  <c r="AO11" i="74" a="1"/>
  <c r="AO11" i="74" s="1"/>
  <c r="AK11" i="74" a="1"/>
  <c r="AK11" i="74" s="1"/>
  <c r="AM11" i="74" a="1"/>
  <c r="AM11" i="74" s="1"/>
  <c r="AL11" i="74" a="1"/>
  <c r="AL11" i="74" s="1"/>
  <c r="AP11" i="74" a="1"/>
  <c r="AP11" i="74" s="1"/>
  <c r="AQ11" i="74" a="1"/>
  <c r="AQ11" i="74" s="1"/>
  <c r="AR11" i="74" a="1"/>
  <c r="AR11" i="74" s="1"/>
  <c r="AS11" i="74" a="1"/>
  <c r="AS11" i="74" s="1"/>
  <c r="V2" i="15"/>
  <c r="V7" i="15"/>
  <c r="V9" i="15"/>
  <c r="V13" i="15"/>
  <c r="V8" i="15"/>
  <c r="V26" i="15"/>
  <c r="V5" i="15"/>
  <c r="V6" i="15"/>
  <c r="V14" i="15"/>
  <c r="V23" i="15"/>
  <c r="P17" i="74" a="1"/>
  <c r="P17" i="74" s="1"/>
  <c r="O17" i="74" a="1"/>
  <c r="O17" i="74" s="1"/>
  <c r="Q17" i="74" a="1"/>
  <c r="Q17" i="74" s="1"/>
  <c r="R17" i="74" a="1"/>
  <c r="R17" i="74" s="1"/>
  <c r="N17" i="74" a="1"/>
  <c r="N17" i="74" s="1"/>
  <c r="E16" i="94"/>
  <c r="E17" i="94"/>
  <c r="AF18" i="15"/>
  <c r="AF19" i="15"/>
  <c r="AF21" i="15"/>
  <c r="AF22" i="15"/>
  <c r="AF20" i="15"/>
  <c r="R28" i="74" a="1"/>
  <c r="R28" i="74" s="1"/>
  <c r="D15" i="96" s="1"/>
  <c r="N28" i="74" a="1"/>
  <c r="N28" i="74" s="1"/>
  <c r="O28" i="74" a="1"/>
  <c r="O28" i="74" s="1"/>
  <c r="P28" i="74" a="1"/>
  <c r="P28" i="74" s="1"/>
  <c r="B15" i="96" s="1"/>
  <c r="Q28" i="74" a="1"/>
  <c r="Q28" i="74" s="1"/>
  <c r="C15" i="96" s="1"/>
  <c r="U32" i="74" a="1"/>
  <c r="U32" i="74" s="1"/>
  <c r="W32" i="74" a="1"/>
  <c r="W32" i="74" s="1"/>
  <c r="X32" i="74" a="1"/>
  <c r="X32" i="74" s="1"/>
  <c r="Y32" i="74" a="1"/>
  <c r="Y32" i="74" s="1"/>
  <c r="T32" i="74" a="1"/>
  <c r="T32" i="74" s="1"/>
  <c r="V32" i="74" a="1"/>
  <c r="V32" i="74" s="1"/>
  <c r="V17" i="22"/>
  <c r="V16" i="23"/>
  <c r="V17" i="23"/>
  <c r="V17" i="97"/>
  <c r="V16" i="22"/>
  <c r="V16" i="97"/>
  <c r="X30" i="74" a="1"/>
  <c r="X30" i="74" s="1"/>
  <c r="T30" i="74" a="1"/>
  <c r="T30" i="74" s="1"/>
  <c r="W30" i="74" a="1"/>
  <c r="W30" i="74" s="1"/>
  <c r="Y30" i="74" a="1"/>
  <c r="Y30" i="74" s="1"/>
  <c r="U30" i="74" a="1"/>
  <c r="U30" i="74" s="1"/>
  <c r="V30" i="74" a="1"/>
  <c r="V30" i="74" s="1"/>
  <c r="U27" i="74" a="1"/>
  <c r="U27" i="74" s="1"/>
  <c r="G15" i="15" s="1"/>
  <c r="X27" i="74" a="1"/>
  <c r="X27" i="74" s="1"/>
  <c r="J15" i="15" s="1"/>
  <c r="T27" i="74" a="1"/>
  <c r="T27" i="74" s="1"/>
  <c r="F15" i="15" s="1"/>
  <c r="Y27" i="74" a="1"/>
  <c r="Y27" i="74" s="1"/>
  <c r="K15" i="15" s="1"/>
  <c r="V27" i="74" a="1"/>
  <c r="V27" i="74" s="1"/>
  <c r="H15" i="15" s="1"/>
  <c r="W27" i="74" a="1"/>
  <c r="W27" i="74" s="1"/>
  <c r="I15" i="15" s="1"/>
  <c r="AM10" i="74" a="1"/>
  <c r="AM10" i="74" s="1"/>
  <c r="AN10" i="74" a="1"/>
  <c r="AN10" i="74" s="1"/>
  <c r="AO10" i="74" a="1"/>
  <c r="AO10" i="74" s="1"/>
  <c r="AP10" i="74" a="1"/>
  <c r="AP10" i="74" s="1"/>
  <c r="AQ10" i="74" a="1"/>
  <c r="AQ10" i="74" s="1"/>
  <c r="AR10" i="74" a="1"/>
  <c r="AR10" i="74" s="1"/>
  <c r="AD11" i="94" s="1"/>
  <c r="AS10" i="74" a="1"/>
  <c r="AS10" i="74" s="1"/>
  <c r="AE12" i="94" s="1"/>
  <c r="AK10" i="74" a="1"/>
  <c r="AK10" i="74" s="1"/>
  <c r="AL10" i="74" a="1"/>
  <c r="AL10" i="74" s="1"/>
  <c r="U19" i="74" a="1"/>
  <c r="U19" i="74" s="1"/>
  <c r="Y19" i="74" a="1"/>
  <c r="Y19" i="74" s="1"/>
  <c r="T19" i="74" a="1"/>
  <c r="T19" i="74" s="1"/>
  <c r="W19" i="74" a="1"/>
  <c r="W19" i="74" s="1"/>
  <c r="V19" i="74" a="1"/>
  <c r="V19" i="74" s="1"/>
  <c r="X19" i="74" a="1"/>
  <c r="X19" i="74" s="1"/>
  <c r="AD23" i="74" a="1"/>
  <c r="AD23" i="74" s="1"/>
  <c r="AG23" i="74" a="1"/>
  <c r="AG23" i="74" s="1"/>
  <c r="AE23" i="74" a="1"/>
  <c r="AE23" i="74" s="1"/>
  <c r="AF23" i="74" a="1"/>
  <c r="AF23" i="74" s="1"/>
  <c r="AB23" i="74" a="1"/>
  <c r="AB23" i="74" s="1"/>
  <c r="AH23" i="74" a="1"/>
  <c r="AH23" i="74" s="1"/>
  <c r="AC23" i="74" a="1"/>
  <c r="AC23" i="74" s="1"/>
  <c r="AI23" i="74" a="1"/>
  <c r="AI23" i="74" s="1"/>
  <c r="AA23" i="74" a="1"/>
  <c r="AA23" i="74" s="1"/>
  <c r="N35" i="74" a="1"/>
  <c r="N35" i="74" s="1"/>
  <c r="Q35" i="74" a="1"/>
  <c r="Q35" i="74" s="1"/>
  <c r="R35" i="74" a="1"/>
  <c r="R35" i="74" s="1"/>
  <c r="P35" i="74" a="1"/>
  <c r="P35" i="74" s="1"/>
  <c r="O35" i="74" a="1"/>
  <c r="O35" i="74" s="1"/>
  <c r="AG26" i="74" a="1"/>
  <c r="AG26" i="74" s="1"/>
  <c r="S15" i="95" s="1"/>
  <c r="AC26" i="74" a="1"/>
  <c r="AC26" i="74" s="1"/>
  <c r="O15" i="95" s="1"/>
  <c r="AD26" i="74" a="1"/>
  <c r="AD26" i="74" s="1"/>
  <c r="P15" i="95" s="1"/>
  <c r="AE26" i="74" a="1"/>
  <c r="AE26" i="74" s="1"/>
  <c r="Q15" i="95" s="1"/>
  <c r="AI26" i="74" a="1"/>
  <c r="AI26" i="74" s="1"/>
  <c r="U15" i="95" s="1"/>
  <c r="AB26" i="74" a="1"/>
  <c r="AB26" i="74" s="1"/>
  <c r="N15" i="95" s="1"/>
  <c r="AA26" i="74" a="1"/>
  <c r="AA26" i="74" s="1"/>
  <c r="M15" i="95" s="1"/>
  <c r="AF26" i="74" a="1"/>
  <c r="AF26" i="74" s="1"/>
  <c r="R15" i="95" s="1"/>
  <c r="AH26" i="74" a="1"/>
  <c r="AH26" i="74" s="1"/>
  <c r="T15" i="95" s="1"/>
  <c r="AH22" i="74" a="1"/>
  <c r="AH22" i="74" s="1"/>
  <c r="AE22" i="74" a="1"/>
  <c r="AE22" i="74" s="1"/>
  <c r="AG22" i="74" a="1"/>
  <c r="AG22" i="74" s="1"/>
  <c r="AI22" i="74" a="1"/>
  <c r="AI22" i="74" s="1"/>
  <c r="AB22" i="74" a="1"/>
  <c r="AB22" i="74" s="1"/>
  <c r="AD22" i="74" a="1"/>
  <c r="AD22" i="74" s="1"/>
  <c r="AA22" i="74" a="1"/>
  <c r="AA22" i="74" s="1"/>
  <c r="AF22" i="74" a="1"/>
  <c r="AF22" i="74" s="1"/>
  <c r="AC22" i="74" a="1"/>
  <c r="AC22" i="74" s="1"/>
  <c r="V15" i="74" a="1"/>
  <c r="V15" i="74" s="1"/>
  <c r="Y15" i="74" a="1"/>
  <c r="Y15" i="74" s="1"/>
  <c r="T15" i="74" a="1"/>
  <c r="T15" i="74" s="1"/>
  <c r="W15" i="74" a="1"/>
  <c r="W15" i="74" s="1"/>
  <c r="U15" i="74" a="1"/>
  <c r="U15" i="74" s="1"/>
  <c r="X15" i="74" a="1"/>
  <c r="X15" i="74" s="1"/>
  <c r="T13" i="74" a="1"/>
  <c r="T13" i="74" s="1"/>
  <c r="V13" i="74" a="1"/>
  <c r="V13" i="74" s="1"/>
  <c r="W13" i="74" a="1"/>
  <c r="W13" i="74" s="1"/>
  <c r="Y13" i="74" a="1"/>
  <c r="Y13" i="74" s="1"/>
  <c r="U13" i="74" a="1"/>
  <c r="U13" i="74" s="1"/>
  <c r="X13" i="74" a="1"/>
  <c r="X13" i="74" s="1"/>
  <c r="AR22" i="74" a="1"/>
  <c r="AR22" i="74" s="1"/>
  <c r="AQ22" i="74" a="1"/>
  <c r="AQ22" i="74" s="1"/>
  <c r="AM22" i="74" a="1"/>
  <c r="AM22" i="74" s="1"/>
  <c r="AP22" i="74" a="1"/>
  <c r="AP22" i="74" s="1"/>
  <c r="AL22" i="74" a="1"/>
  <c r="AL22" i="74" s="1"/>
  <c r="AK22" i="74" a="1"/>
  <c r="AK22" i="74" s="1"/>
  <c r="AO22" i="74" a="1"/>
  <c r="AO22" i="74" s="1"/>
  <c r="AN22" i="74" a="1"/>
  <c r="AN22" i="74" s="1"/>
  <c r="AS22" i="74" a="1"/>
  <c r="AS22" i="74" s="1"/>
  <c r="AF16" i="15"/>
  <c r="AF17" i="15"/>
  <c r="AA14" i="74" a="1"/>
  <c r="AA14" i="74" s="1"/>
  <c r="AH14" i="74" a="1"/>
  <c r="AH14" i="74" s="1"/>
  <c r="AB14" i="74" a="1"/>
  <c r="AB14" i="74" s="1"/>
  <c r="AC14" i="74" a="1"/>
  <c r="AC14" i="74" s="1"/>
  <c r="AG14" i="74" a="1"/>
  <c r="AG14" i="74" s="1"/>
  <c r="AD14" i="74" a="1"/>
  <c r="AD14" i="74" s="1"/>
  <c r="AE14" i="74" a="1"/>
  <c r="AE14" i="74" s="1"/>
  <c r="AF14" i="74" a="1"/>
  <c r="AF14" i="74" s="1"/>
  <c r="AI14" i="74" a="1"/>
  <c r="AI14" i="74" s="1"/>
  <c r="V7" i="22"/>
  <c r="V13" i="22"/>
  <c r="V9" i="22"/>
  <c r="V6" i="23"/>
  <c r="V8" i="23"/>
  <c r="V13" i="23"/>
  <c r="V2" i="22"/>
  <c r="V5" i="22"/>
  <c r="V26" i="22"/>
  <c r="V6" i="97"/>
  <c r="V14" i="23"/>
  <c r="V23" i="23"/>
  <c r="V5" i="23"/>
  <c r="V9" i="23"/>
  <c r="V2" i="97"/>
  <c r="V7" i="97"/>
  <c r="V14" i="97"/>
  <c r="V23" i="97"/>
  <c r="V6" i="22"/>
  <c r="V8" i="22"/>
  <c r="V2" i="23"/>
  <c r="V26" i="23"/>
  <c r="V5" i="97"/>
  <c r="V8" i="97"/>
  <c r="V23" i="22"/>
  <c r="V13" i="97"/>
  <c r="V7" i="23"/>
  <c r="V14" i="22"/>
  <c r="V9" i="97"/>
  <c r="V26" i="97"/>
  <c r="Q20" i="74" a="1"/>
  <c r="Q20" i="74" s="1"/>
  <c r="O20" i="74" a="1"/>
  <c r="O20" i="74" s="1"/>
  <c r="R20" i="74" a="1"/>
  <c r="R20" i="74" s="1"/>
  <c r="P20" i="74" a="1"/>
  <c r="P20" i="74" s="1"/>
  <c r="N20" i="74" a="1"/>
  <c r="N20" i="74" s="1"/>
  <c r="R29" i="74" a="1"/>
  <c r="R29" i="74" s="1"/>
  <c r="Q29" i="74" a="1"/>
  <c r="Q29" i="74" s="1"/>
  <c r="P29" i="74" a="1"/>
  <c r="P29" i="74" s="1"/>
  <c r="N29" i="74" a="1"/>
  <c r="N29" i="74" s="1"/>
  <c r="O29" i="74" a="1"/>
  <c r="O29" i="74" s="1"/>
  <c r="V11" i="74" a="1"/>
  <c r="V11" i="74" s="1"/>
  <c r="U11" i="74" a="1"/>
  <c r="U11" i="74" s="1"/>
  <c r="Y11" i="74" a="1"/>
  <c r="Y11" i="74" s="1"/>
  <c r="T11" i="74" a="1"/>
  <c r="T11" i="74" s="1"/>
  <c r="W11" i="74" a="1"/>
  <c r="W11" i="74" s="1"/>
  <c r="X11" i="74" a="1"/>
  <c r="X11" i="74" s="1"/>
  <c r="V33" i="74" a="1"/>
  <c r="V33" i="74" s="1"/>
  <c r="Y33" i="74" a="1"/>
  <c r="Y33" i="74" s="1"/>
  <c r="W33" i="74" a="1"/>
  <c r="W33" i="74" s="1"/>
  <c r="X33" i="74" a="1"/>
  <c r="X33" i="74" s="1"/>
  <c r="U33" i="74" a="1"/>
  <c r="U33" i="74" s="1"/>
  <c r="T33" i="74" a="1"/>
  <c r="T33" i="74" s="1"/>
  <c r="W28" i="74" a="1"/>
  <c r="W28" i="74" s="1"/>
  <c r="I15" i="96" s="1"/>
  <c r="X28" i="74" a="1"/>
  <c r="X28" i="74" s="1"/>
  <c r="J15" i="96" s="1"/>
  <c r="V28" i="74" a="1"/>
  <c r="V28" i="74" s="1"/>
  <c r="H15" i="96" s="1"/>
  <c r="U28" i="74" a="1"/>
  <c r="U28" i="74" s="1"/>
  <c r="G15" i="96" s="1"/>
  <c r="Y28" i="74" a="1"/>
  <c r="Y28" i="74" s="1"/>
  <c r="K15" i="96" s="1"/>
  <c r="T28" i="74" a="1"/>
  <c r="T28" i="74" s="1"/>
  <c r="F15" i="96" s="1"/>
  <c r="L11" i="15"/>
  <c r="L12" i="15"/>
  <c r="L18" i="15"/>
  <c r="L19" i="15"/>
  <c r="L21" i="15"/>
  <c r="L20" i="15"/>
  <c r="L22" i="15"/>
  <c r="AL23" i="74" a="1"/>
  <c r="AL23" i="74" s="1"/>
  <c r="AS23" i="74" a="1"/>
  <c r="AS23" i="74" s="1"/>
  <c r="AM23" i="74" a="1"/>
  <c r="AM23" i="74" s="1"/>
  <c r="AP23" i="74" a="1"/>
  <c r="AP23" i="74" s="1"/>
  <c r="AQ23" i="74" a="1"/>
  <c r="AQ23" i="74" s="1"/>
  <c r="AN23" i="74" a="1"/>
  <c r="AN23" i="74" s="1"/>
  <c r="AO23" i="74" a="1"/>
  <c r="AO23" i="74" s="1"/>
  <c r="AR23" i="74" a="1"/>
  <c r="AR23" i="74" s="1"/>
  <c r="AK23" i="74" a="1"/>
  <c r="AK23" i="74" s="1"/>
  <c r="Q22" i="74" a="1"/>
  <c r="Q22" i="74" s="1"/>
  <c r="N22" i="74" a="1"/>
  <c r="N22" i="74" s="1"/>
  <c r="P22" i="74" a="1"/>
  <c r="P22" i="74" s="1"/>
  <c r="R22" i="74" a="1"/>
  <c r="R22" i="74" s="1"/>
  <c r="O22" i="74" a="1"/>
  <c r="O22" i="74" s="1"/>
  <c r="AD10" i="74" a="1"/>
  <c r="AD10" i="74" s="1"/>
  <c r="AC10" i="74" a="1"/>
  <c r="AC10" i="74" s="1"/>
  <c r="AG10" i="74" a="1"/>
  <c r="AG10" i="74" s="1"/>
  <c r="AH10" i="74" a="1"/>
  <c r="AH10" i="74" s="1"/>
  <c r="AF10" i="74" a="1"/>
  <c r="AF10" i="74" s="1"/>
  <c r="AB10" i="74" a="1"/>
  <c r="AB10" i="74" s="1"/>
  <c r="AI10" i="74" a="1"/>
  <c r="AI10" i="74" s="1"/>
  <c r="AE10" i="74" a="1"/>
  <c r="AE10" i="74" s="1"/>
  <c r="AA10" i="74" a="1"/>
  <c r="AA10" i="74" s="1"/>
  <c r="AG17" i="74" a="1"/>
  <c r="AG17" i="74" s="1"/>
  <c r="AC17" i="74" a="1"/>
  <c r="AC17" i="74" s="1"/>
  <c r="AF17" i="74" a="1"/>
  <c r="AF17" i="74" s="1"/>
  <c r="AD17" i="74" a="1"/>
  <c r="AD17" i="74" s="1"/>
  <c r="AE17" i="74" a="1"/>
  <c r="AE17" i="74" s="1"/>
  <c r="AI17" i="74" a="1"/>
  <c r="AI17" i="74" s="1"/>
  <c r="AA17" i="74" a="1"/>
  <c r="AA17" i="74" s="1"/>
  <c r="AB17" i="74" a="1"/>
  <c r="AB17" i="74" s="1"/>
  <c r="AH17" i="74" a="1"/>
  <c r="AH17" i="74" s="1"/>
  <c r="U31" i="74" a="1"/>
  <c r="U31" i="74" s="1"/>
  <c r="V31" i="74" a="1"/>
  <c r="V31" i="74" s="1"/>
  <c r="T31" i="74" a="1"/>
  <c r="T31" i="74" s="1"/>
  <c r="W31" i="74" a="1"/>
  <c r="W31" i="74" s="1"/>
  <c r="Y31" i="74" a="1"/>
  <c r="Y31" i="74" s="1"/>
  <c r="X31" i="74" a="1"/>
  <c r="X31" i="74" s="1"/>
  <c r="AK15" i="74" a="1"/>
  <c r="AK15" i="74" s="1"/>
  <c r="AL15" i="74" a="1"/>
  <c r="AL15" i="74" s="1"/>
  <c r="AO15" i="74" a="1"/>
  <c r="AO15" i="74" s="1"/>
  <c r="AQ15" i="74" a="1"/>
  <c r="AQ15" i="74" s="1"/>
  <c r="AM15" i="74" a="1"/>
  <c r="AM15" i="74" s="1"/>
  <c r="AR15" i="74" a="1"/>
  <c r="AR15" i="74" s="1"/>
  <c r="AP15" i="74" a="1"/>
  <c r="AP15" i="74" s="1"/>
  <c r="AN15" i="74" a="1"/>
  <c r="AN15" i="74" s="1"/>
  <c r="AS15" i="74" a="1"/>
  <c r="AS15" i="74" s="1"/>
  <c r="AF22" i="22"/>
  <c r="AF18" i="22"/>
  <c r="AF19" i="22"/>
  <c r="AF18" i="23"/>
  <c r="AF20" i="23"/>
  <c r="AF20" i="22"/>
  <c r="AF19" i="23"/>
  <c r="AF21" i="22"/>
  <c r="AF22" i="23"/>
  <c r="AF20" i="97"/>
  <c r="AF21" i="97"/>
  <c r="AF21" i="96"/>
  <c r="AF18" i="97"/>
  <c r="AF20" i="96"/>
  <c r="AF21" i="23"/>
  <c r="AF22" i="97"/>
  <c r="AF19" i="97"/>
  <c r="AF18" i="96"/>
  <c r="AF19" i="96"/>
  <c r="AF22" i="96"/>
  <c r="AH28" i="74" a="1"/>
  <c r="AH28" i="74" s="1"/>
  <c r="T15" i="96" s="1"/>
  <c r="AB28" i="74" a="1"/>
  <c r="AB28" i="74" s="1"/>
  <c r="N15" i="96" s="1"/>
  <c r="AC28" i="74" a="1"/>
  <c r="AC28" i="74" s="1"/>
  <c r="O15" i="96" s="1"/>
  <c r="AD28" i="74" a="1"/>
  <c r="AD28" i="74" s="1"/>
  <c r="P15" i="96" s="1"/>
  <c r="AG28" i="74" a="1"/>
  <c r="AG28" i="74" s="1"/>
  <c r="S15" i="96" s="1"/>
  <c r="AA28" i="74" a="1"/>
  <c r="AA28" i="74" s="1"/>
  <c r="M15" i="96" s="1"/>
  <c r="AF28" i="74" a="1"/>
  <c r="AF28" i="74" s="1"/>
  <c r="R15" i="96" s="1"/>
  <c r="AI28" i="74" a="1"/>
  <c r="AI28" i="74" s="1"/>
  <c r="U15" i="96" s="1"/>
  <c r="AE28" i="74" a="1"/>
  <c r="AE28" i="74" s="1"/>
  <c r="Q15" i="96" s="1"/>
  <c r="AF11" i="15"/>
  <c r="AF12" i="15"/>
  <c r="L12" i="23"/>
  <c r="L11" i="97"/>
  <c r="L11" i="23"/>
  <c r="L12" i="97"/>
  <c r="L11" i="22"/>
  <c r="L12" i="22"/>
  <c r="AQ16" i="74" a="1"/>
  <c r="AQ16" i="74" s="1"/>
  <c r="AN16" i="74" a="1"/>
  <c r="AN16" i="74" s="1"/>
  <c r="AP16" i="74" a="1"/>
  <c r="AP16" i="74" s="1"/>
  <c r="AK16" i="74" a="1"/>
  <c r="AK16" i="74" s="1"/>
  <c r="AO16" i="74" a="1"/>
  <c r="AO16" i="74" s="1"/>
  <c r="AR16" i="74" a="1"/>
  <c r="AR16" i="74" s="1"/>
  <c r="AS16" i="74" a="1"/>
  <c r="AS16" i="74" s="1"/>
  <c r="AL16" i="74" a="1"/>
  <c r="AL16" i="74" s="1"/>
  <c r="AM16" i="74" a="1"/>
  <c r="AM16" i="74" s="1"/>
  <c r="AF30" i="74" a="1"/>
  <c r="AF30" i="74" s="1"/>
  <c r="AA30" i="74" a="1"/>
  <c r="AA30" i="74" s="1"/>
  <c r="AE30" i="74" a="1"/>
  <c r="AE30" i="74" s="1"/>
  <c r="AG30" i="74" a="1"/>
  <c r="AG30" i="74" s="1"/>
  <c r="AB30" i="74" a="1"/>
  <c r="AB30" i="74" s="1"/>
  <c r="AC30" i="74" a="1"/>
  <c r="AC30" i="74" s="1"/>
  <c r="AH30" i="74" a="1"/>
  <c r="AH30" i="74" s="1"/>
  <c r="AI30" i="74" a="1"/>
  <c r="AI30" i="74" s="1"/>
  <c r="AD30" i="74" a="1"/>
  <c r="AD30" i="74" s="1"/>
  <c r="AE34" i="74" a="1"/>
  <c r="AE34" i="74" s="1"/>
  <c r="AD34" i="74" a="1"/>
  <c r="AD34" i="74" s="1"/>
  <c r="AB34" i="74" a="1"/>
  <c r="AB34" i="74" s="1"/>
  <c r="AA34" i="74" a="1"/>
  <c r="AA34" i="74" s="1"/>
  <c r="AG34" i="74" a="1"/>
  <c r="AG34" i="74" s="1"/>
  <c r="AC34" i="74" a="1"/>
  <c r="AC34" i="74" s="1"/>
  <c r="AF34" i="74" a="1"/>
  <c r="AF34" i="74" s="1"/>
  <c r="AH34" i="74" a="1"/>
  <c r="AH34" i="74" s="1"/>
  <c r="AI34" i="74" a="1"/>
  <c r="AI34" i="74" s="1"/>
  <c r="E13" i="15"/>
  <c r="E5" i="15"/>
  <c r="E7" i="15"/>
  <c r="E9" i="15"/>
  <c r="E23" i="15"/>
  <c r="E14" i="15"/>
  <c r="E26" i="15"/>
  <c r="E6" i="15"/>
  <c r="E8" i="15"/>
  <c r="E2" i="15"/>
  <c r="AF6" i="22"/>
  <c r="AF23" i="23"/>
  <c r="AF14" i="22"/>
  <c r="AF5" i="22"/>
  <c r="AF5" i="23"/>
  <c r="AF7" i="23"/>
  <c r="AF9" i="23"/>
  <c r="AF9" i="22"/>
  <c r="AF14" i="23"/>
  <c r="AF5" i="97"/>
  <c r="AF7" i="22"/>
  <c r="AF23" i="22"/>
  <c r="AF6" i="23"/>
  <c r="AF2" i="22"/>
  <c r="AF13" i="22"/>
  <c r="AF26" i="22"/>
  <c r="AF8" i="97"/>
  <c r="AF14" i="97"/>
  <c r="AF26" i="23"/>
  <c r="AF2" i="97"/>
  <c r="AF6" i="97"/>
  <c r="AF7" i="97"/>
  <c r="AF23" i="97"/>
  <c r="AF9" i="97"/>
  <c r="AF13" i="23"/>
  <c r="AF13" i="97"/>
  <c r="AF8" i="23"/>
  <c r="AF2" i="23"/>
  <c r="AF8" i="22"/>
  <c r="AF26" i="97"/>
  <c r="L9" i="94"/>
  <c r="L13" i="94"/>
  <c r="L7" i="94"/>
  <c r="L6" i="94"/>
  <c r="L8" i="94"/>
  <c r="L5" i="94"/>
  <c r="L2" i="94"/>
  <c r="L14" i="94"/>
  <c r="L23" i="94"/>
  <c r="L26" i="94"/>
  <c r="V2" i="96"/>
  <c r="V9" i="96"/>
  <c r="V26" i="96"/>
  <c r="V5" i="96"/>
  <c r="V6" i="96"/>
  <c r="V8" i="96"/>
  <c r="V7" i="96"/>
  <c r="V14" i="96"/>
  <c r="V13" i="96"/>
  <c r="V23" i="96"/>
  <c r="AF8" i="15"/>
  <c r="AF6" i="15"/>
  <c r="AF2" i="15"/>
  <c r="AF23" i="15"/>
  <c r="AF5" i="15"/>
  <c r="AF13" i="15"/>
  <c r="AF9" i="15"/>
  <c r="AF14" i="15"/>
  <c r="AF26" i="15"/>
  <c r="AF7" i="15"/>
  <c r="AA33" i="74" a="1"/>
  <c r="AA33" i="74" s="1"/>
  <c r="AB33" i="74" a="1"/>
  <c r="AB33" i="74" s="1"/>
  <c r="AI33" i="74" a="1"/>
  <c r="AI33" i="74" s="1"/>
  <c r="AF33" i="74" a="1"/>
  <c r="AF33" i="74" s="1"/>
  <c r="AG33" i="74" a="1"/>
  <c r="AG33" i="74" s="1"/>
  <c r="AE33" i="74" a="1"/>
  <c r="AE33" i="74" s="1"/>
  <c r="AD33" i="74" a="1"/>
  <c r="AD33" i="74" s="1"/>
  <c r="AC33" i="74" a="1"/>
  <c r="AC33" i="74" s="1"/>
  <c r="AH33" i="74" a="1"/>
  <c r="AH33" i="74" s="1"/>
  <c r="E17" i="96"/>
  <c r="E16" i="96"/>
  <c r="E20" i="15"/>
  <c r="E22" i="15"/>
  <c r="E21" i="15"/>
  <c r="E19" i="15"/>
  <c r="E18" i="15"/>
  <c r="AF8" i="96"/>
  <c r="AF2" i="96"/>
  <c r="AF13" i="96"/>
  <c r="AF23" i="96"/>
  <c r="AF5" i="96"/>
  <c r="AF14" i="96"/>
  <c r="AF26" i="96"/>
  <c r="AF9" i="96"/>
  <c r="AF7" i="96"/>
  <c r="AF6" i="96"/>
  <c r="AK13" i="74" a="1"/>
  <c r="AK13" i="74" s="1"/>
  <c r="AN13" i="74" a="1"/>
  <c r="AN13" i="74" s="1"/>
  <c r="AO13" i="74" a="1"/>
  <c r="AO13" i="74" s="1"/>
  <c r="AP13" i="74" a="1"/>
  <c r="AP13" i="74" s="1"/>
  <c r="AS13" i="74" a="1"/>
  <c r="AS13" i="74" s="1"/>
  <c r="AM13" i="74" a="1"/>
  <c r="AM13" i="74" s="1"/>
  <c r="AQ13" i="74" a="1"/>
  <c r="AQ13" i="74" s="1"/>
  <c r="AL13" i="74" a="1"/>
  <c r="AL13" i="74" s="1"/>
  <c r="AR13" i="74" a="1"/>
  <c r="AR13" i="74" s="1"/>
  <c r="T21" i="74" a="1"/>
  <c r="T21" i="74" s="1"/>
  <c r="W21" i="74" a="1"/>
  <c r="W21" i="74" s="1"/>
  <c r="V21" i="74" a="1"/>
  <c r="V21" i="74" s="1"/>
  <c r="Y21" i="74" a="1"/>
  <c r="Y21" i="74" s="1"/>
  <c r="U21" i="74" a="1"/>
  <c r="U21" i="74" s="1"/>
  <c r="X21" i="74" a="1"/>
  <c r="X21" i="74" s="1"/>
  <c r="AA24" i="74" a="1"/>
  <c r="AA24" i="74" s="1"/>
  <c r="M15" i="94" s="1"/>
  <c r="AB24" i="74" a="1"/>
  <c r="AB24" i="74" s="1"/>
  <c r="N15" i="94" s="1"/>
  <c r="AI24" i="74" a="1"/>
  <c r="AI24" i="74" s="1"/>
  <c r="U15" i="94" s="1"/>
  <c r="AF24" i="74" a="1"/>
  <c r="AF24" i="74" s="1"/>
  <c r="R15" i="94" s="1"/>
  <c r="AG24" i="74" a="1"/>
  <c r="AG24" i="74" s="1"/>
  <c r="S15" i="94" s="1"/>
  <c r="AC24" i="74" a="1"/>
  <c r="AC24" i="74" s="1"/>
  <c r="O15" i="94" s="1"/>
  <c r="AH24" i="74" a="1"/>
  <c r="AH24" i="74" s="1"/>
  <c r="T15" i="94" s="1"/>
  <c r="AD24" i="74" a="1"/>
  <c r="AD24" i="74" s="1"/>
  <c r="P15" i="94" s="1"/>
  <c r="AE24" i="74" a="1"/>
  <c r="AE24" i="74" s="1"/>
  <c r="Q15" i="94" s="1"/>
  <c r="E16" i="22"/>
  <c r="E17" i="22"/>
  <c r="E16" i="97"/>
  <c r="E16" i="23"/>
  <c r="E17" i="97"/>
  <c r="E17" i="23"/>
  <c r="AC29" i="74" a="1"/>
  <c r="AC29" i="74" s="1"/>
  <c r="AD29" i="74" a="1"/>
  <c r="AD29" i="74" s="1"/>
  <c r="AB29" i="74" a="1"/>
  <c r="AB29" i="74" s="1"/>
  <c r="AI29" i="74" a="1"/>
  <c r="AI29" i="74" s="1"/>
  <c r="AE29" i="74" a="1"/>
  <c r="AE29" i="74" s="1"/>
  <c r="AH29" i="74" a="1"/>
  <c r="AH29" i="74" s="1"/>
  <c r="AF29" i="74" a="1"/>
  <c r="AF29" i="74" s="1"/>
  <c r="AG29" i="74" a="1"/>
  <c r="AG29" i="74" s="1"/>
  <c r="AA29" i="74" a="1"/>
  <c r="AA29" i="74" s="1"/>
  <c r="L17" i="22"/>
  <c r="L16" i="23"/>
  <c r="L16" i="22"/>
  <c r="L17" i="23"/>
  <c r="L16" i="97"/>
  <c r="L17" i="97"/>
  <c r="L16" i="15"/>
  <c r="L17" i="15"/>
  <c r="U25" i="74" a="1"/>
  <c r="U25" i="74" s="1"/>
  <c r="W25" i="74" a="1"/>
  <c r="W25" i="74" s="1"/>
  <c r="T25" i="74" a="1"/>
  <c r="T25" i="74" s="1"/>
  <c r="V25" i="74" a="1"/>
  <c r="V25" i="74" s="1"/>
  <c r="X25" i="74" a="1"/>
  <c r="X25" i="74" s="1"/>
  <c r="Y25" i="74" a="1"/>
  <c r="Y25" i="74" s="1"/>
  <c r="X22" i="74" a="1"/>
  <c r="X22" i="74" s="1"/>
  <c r="Y22" i="74" a="1"/>
  <c r="Y22" i="74" s="1"/>
  <c r="W22" i="74" a="1"/>
  <c r="W22" i="74" s="1"/>
  <c r="T22" i="74" a="1"/>
  <c r="T22" i="74" s="1"/>
  <c r="U22" i="74" a="1"/>
  <c r="U22" i="74" s="1"/>
  <c r="V22" i="74" a="1"/>
  <c r="V22" i="74" s="1"/>
  <c r="AL32" i="74" a="1"/>
  <c r="AL32" i="74" s="1"/>
  <c r="AS32" i="74" a="1"/>
  <c r="AS32" i="74" s="1"/>
  <c r="AQ32" i="74" a="1"/>
  <c r="AQ32" i="74" s="1"/>
  <c r="AM32" i="74" a="1"/>
  <c r="AM32" i="74" s="1"/>
  <c r="AP32" i="74" a="1"/>
  <c r="AP32" i="74" s="1"/>
  <c r="AN32" i="74" a="1"/>
  <c r="AN32" i="74" s="1"/>
  <c r="AR32" i="74" a="1"/>
  <c r="AR32" i="74" s="1"/>
  <c r="AO32" i="74" a="1"/>
  <c r="AO32" i="74" s="1"/>
  <c r="AK32" i="74" a="1"/>
  <c r="AK32" i="74" s="1"/>
  <c r="AG35" i="74" a="1"/>
  <c r="AG35" i="74" s="1"/>
  <c r="AC35" i="74" a="1"/>
  <c r="AC35" i="74" s="1"/>
  <c r="AB35" i="74" a="1"/>
  <c r="AB35" i="74" s="1"/>
  <c r="AD35" i="74" a="1"/>
  <c r="AD35" i="74" s="1"/>
  <c r="AH35" i="74" a="1"/>
  <c r="AH35" i="74" s="1"/>
  <c r="AI35" i="74" a="1"/>
  <c r="AI35" i="74" s="1"/>
  <c r="AA35" i="74" a="1"/>
  <c r="AA35" i="74" s="1"/>
  <c r="AE35" i="74" a="1"/>
  <c r="AE35" i="74" s="1"/>
  <c r="AF35" i="74" a="1"/>
  <c r="AF35" i="74" s="1"/>
  <c r="AN25" i="74" a="1"/>
  <c r="AN25" i="74" s="1"/>
  <c r="AK25" i="74" a="1"/>
  <c r="AK25" i="74" s="1"/>
  <c r="AM25" i="74" a="1"/>
  <c r="AM25" i="74" s="1"/>
  <c r="AP25" i="74" a="1"/>
  <c r="AP25" i="74" s="1"/>
  <c r="AL25" i="74" a="1"/>
  <c r="AL25" i="74" s="1"/>
  <c r="AQ25" i="74" a="1"/>
  <c r="AQ25" i="74" s="1"/>
  <c r="AR25" i="74" a="1"/>
  <c r="AR25" i="74" s="1"/>
  <c r="AO25" i="74" a="1"/>
  <c r="AO25" i="74" s="1"/>
  <c r="AS25" i="74" a="1"/>
  <c r="AS25" i="74" s="1"/>
  <c r="AS20" i="74" a="1"/>
  <c r="AS20" i="74" s="1"/>
  <c r="AO20" i="74" a="1"/>
  <c r="AO20" i="74" s="1"/>
  <c r="AR20" i="74" a="1"/>
  <c r="AR20" i="74" s="1"/>
  <c r="AM20" i="74" a="1"/>
  <c r="AM20" i="74" s="1"/>
  <c r="AK20" i="74" a="1"/>
  <c r="AK20" i="74" s="1"/>
  <c r="AP20" i="74" a="1"/>
  <c r="AP20" i="74" s="1"/>
  <c r="AL20" i="74" a="1"/>
  <c r="AL20" i="74" s="1"/>
  <c r="AN20" i="74" a="1"/>
  <c r="AN20" i="74" s="1"/>
  <c r="AQ20" i="74" a="1"/>
  <c r="AQ20" i="74" s="1"/>
  <c r="AN34" i="74" a="1"/>
  <c r="AN34" i="74" s="1"/>
  <c r="AQ34" i="74" a="1"/>
  <c r="AQ34" i="74" s="1"/>
  <c r="AS34" i="74" a="1"/>
  <c r="AS34" i="74" s="1"/>
  <c r="AK34" i="74" a="1"/>
  <c r="AK34" i="74" s="1"/>
  <c r="AL34" i="74" a="1"/>
  <c r="AL34" i="74" s="1"/>
  <c r="AM34" i="74" a="1"/>
  <c r="AM34" i="74" s="1"/>
  <c r="AO34" i="74" a="1"/>
  <c r="AO34" i="74" s="1"/>
  <c r="AR34" i="74" a="1"/>
  <c r="AR34" i="74" s="1"/>
  <c r="AP34" i="74" a="1"/>
  <c r="AP34" i="74" s="1"/>
  <c r="E11" i="23"/>
  <c r="E11" i="22"/>
  <c r="E11" i="97"/>
  <c r="E12" i="23"/>
  <c r="E12" i="22"/>
  <c r="E12" i="97"/>
  <c r="V20" i="94"/>
  <c r="V18" i="94"/>
  <c r="V19" i="94"/>
  <c r="V21" i="94"/>
  <c r="V22" i="94"/>
  <c r="AF12" i="22"/>
  <c r="AF12" i="23"/>
  <c r="AF11" i="22"/>
  <c r="AF11" i="97"/>
  <c r="AF11" i="23"/>
  <c r="AF12" i="97"/>
  <c r="AF12" i="96"/>
  <c r="AF11" i="96"/>
  <c r="L19" i="94"/>
  <c r="L21" i="94"/>
  <c r="L22" i="94"/>
  <c r="L18" i="94"/>
  <c r="L20" i="94"/>
  <c r="L22" i="22"/>
  <c r="L21" i="22"/>
  <c r="L22" i="23"/>
  <c r="L18" i="23"/>
  <c r="L20" i="23"/>
  <c r="L19" i="23"/>
  <c r="L18" i="97"/>
  <c r="L20" i="22"/>
  <c r="L18" i="22"/>
  <c r="L22" i="97"/>
  <c r="L19" i="22"/>
  <c r="L19" i="97"/>
  <c r="L20" i="97"/>
  <c r="L20" i="96"/>
  <c r="L21" i="97"/>
  <c r="L21" i="23"/>
  <c r="L18" i="96"/>
  <c r="L19" i="96"/>
  <c r="L21" i="96"/>
  <c r="L22" i="96"/>
  <c r="V17" i="94"/>
  <c r="V16" i="94"/>
  <c r="AE9" i="74" a="1"/>
  <c r="AE9" i="74" s="1"/>
  <c r="AF9" i="74" a="1"/>
  <c r="AF9" i="74" s="1"/>
  <c r="AI9" i="74" a="1"/>
  <c r="AI9" i="74" s="1"/>
  <c r="AB9" i="74" a="1"/>
  <c r="AB9" i="74" s="1"/>
  <c r="AG9" i="74" a="1"/>
  <c r="AG9" i="74" s="1"/>
  <c r="AA9" i="74" a="1"/>
  <c r="AA9" i="74" s="1"/>
  <c r="AH9" i="74" a="1"/>
  <c r="AH9" i="74" s="1"/>
  <c r="AD9" i="74" a="1"/>
  <c r="AD9" i="74" s="1"/>
  <c r="AC9" i="74" a="1"/>
  <c r="AC9" i="74" s="1"/>
  <c r="Y10" i="74" a="1"/>
  <c r="Y10" i="74" s="1"/>
  <c r="W10" i="74" a="1"/>
  <c r="W10" i="74" s="1"/>
  <c r="X10" i="74" a="1"/>
  <c r="X10" i="74" s="1"/>
  <c r="V10" i="74" a="1"/>
  <c r="V10" i="74" s="1"/>
  <c r="T10" i="74" a="1"/>
  <c r="T10" i="74" s="1"/>
  <c r="U10" i="74" a="1"/>
  <c r="U10" i="74" s="1"/>
  <c r="X34" i="74" a="1"/>
  <c r="X34" i="74" s="1"/>
  <c r="Y34" i="74" a="1"/>
  <c r="Y34" i="74" s="1"/>
  <c r="V34" i="74" a="1"/>
  <c r="V34" i="74" s="1"/>
  <c r="W34" i="74" a="1"/>
  <c r="W34" i="74" s="1"/>
  <c r="T34" i="74" a="1"/>
  <c r="T34" i="74" s="1"/>
  <c r="U34" i="74" a="1"/>
  <c r="U34" i="74" s="1"/>
  <c r="W16" i="74" a="1"/>
  <c r="W16" i="74" s="1"/>
  <c r="X16" i="74" a="1"/>
  <c r="X16" i="74" s="1"/>
  <c r="V16" i="74" a="1"/>
  <c r="V16" i="74" s="1"/>
  <c r="Y16" i="74" a="1"/>
  <c r="Y16" i="74" s="1"/>
  <c r="T16" i="74" a="1"/>
  <c r="T16" i="74" s="1"/>
  <c r="U16" i="74" a="1"/>
  <c r="U16" i="74" s="1"/>
  <c r="AM29" i="74" a="1"/>
  <c r="AM29" i="74" s="1"/>
  <c r="AP29" i="74" a="1"/>
  <c r="AP29" i="74" s="1"/>
  <c r="AS29" i="74" a="1"/>
  <c r="AS29" i="74" s="1"/>
  <c r="AN29" i="74" a="1"/>
  <c r="AN29" i="74" s="1"/>
  <c r="AR29" i="74" a="1"/>
  <c r="AR29" i="74" s="1"/>
  <c r="AQ29" i="74" a="1"/>
  <c r="AQ29" i="74" s="1"/>
  <c r="AO29" i="74" a="1"/>
  <c r="AO29" i="74" s="1"/>
  <c r="AK29" i="74" a="1"/>
  <c r="AK29" i="74" s="1"/>
  <c r="AL29" i="74" a="1"/>
  <c r="AL29" i="74" s="1"/>
  <c r="V22" i="15"/>
  <c r="V18" i="15"/>
  <c r="V21" i="15"/>
  <c r="V19" i="15"/>
  <c r="V20" i="15"/>
  <c r="Y35" i="74" a="1"/>
  <c r="Y35" i="74" s="1"/>
  <c r="V35" i="74" a="1"/>
  <c r="V35" i="74" s="1"/>
  <c r="T35" i="74" a="1"/>
  <c r="T35" i="74" s="1"/>
  <c r="U35" i="74" a="1"/>
  <c r="U35" i="74" s="1"/>
  <c r="W35" i="74" a="1"/>
  <c r="W35" i="74" s="1"/>
  <c r="X35" i="74" a="1"/>
  <c r="X35" i="74" s="1"/>
  <c r="Q34" i="74" a="1"/>
  <c r="Q34" i="74" s="1"/>
  <c r="R34" i="74" a="1"/>
  <c r="R34" i="74" s="1"/>
  <c r="N34" i="74" a="1"/>
  <c r="N34" i="74" s="1"/>
  <c r="O34" i="74" a="1"/>
  <c r="O34" i="74" s="1"/>
  <c r="P34" i="74" a="1"/>
  <c r="P34" i="74" s="1"/>
  <c r="Q15" i="74" a="1"/>
  <c r="Q15" i="74" s="1"/>
  <c r="O15" i="74" a="1"/>
  <c r="O15" i="74" s="1"/>
  <c r="P15" i="74" a="1"/>
  <c r="P15" i="74" s="1"/>
  <c r="R15" i="74" a="1"/>
  <c r="R15" i="74" s="1"/>
  <c r="N15" i="74" a="1"/>
  <c r="N15" i="74" s="1"/>
  <c r="AH31" i="74" a="1"/>
  <c r="AH31" i="74" s="1"/>
  <c r="AE31" i="74" a="1"/>
  <c r="AE31" i="74" s="1"/>
  <c r="AI31" i="74" a="1"/>
  <c r="AI31" i="74" s="1"/>
  <c r="AG31" i="74" a="1"/>
  <c r="AG31" i="74" s="1"/>
  <c r="AA31" i="74" a="1"/>
  <c r="AA31" i="74" s="1"/>
  <c r="AF31" i="74" a="1"/>
  <c r="AF31" i="74" s="1"/>
  <c r="AD31" i="74" a="1"/>
  <c r="AD31" i="74" s="1"/>
  <c r="AB31" i="74" a="1"/>
  <c r="AB31" i="74" s="1"/>
  <c r="AC31" i="74" a="1"/>
  <c r="AC31" i="74" s="1"/>
  <c r="P18" i="74" a="1"/>
  <c r="P18" i="74" s="1"/>
  <c r="O18" i="74" a="1"/>
  <c r="O18" i="74" s="1"/>
  <c r="Q18" i="74" a="1"/>
  <c r="Q18" i="74" s="1"/>
  <c r="R18" i="74" a="1"/>
  <c r="R18" i="74" s="1"/>
  <c r="N18" i="74" a="1"/>
  <c r="N18" i="74" s="1"/>
  <c r="Q13" i="74" a="1"/>
  <c r="Q13" i="74" s="1"/>
  <c r="R13" i="74" a="1"/>
  <c r="R13" i="74" s="1"/>
  <c r="N13" i="74" a="1"/>
  <c r="N13" i="74" s="1"/>
  <c r="P13" i="74" a="1"/>
  <c r="P13" i="74" s="1"/>
  <c r="O13" i="74" a="1"/>
  <c r="O13" i="74" s="1"/>
  <c r="Q27" i="74" a="1"/>
  <c r="Q27" i="74" s="1"/>
  <c r="O27" i="74" a="1"/>
  <c r="O27" i="74" s="1"/>
  <c r="R27" i="74" a="1"/>
  <c r="R27" i="74" s="1"/>
  <c r="D15" i="15" s="1"/>
  <c r="N27" i="74" a="1"/>
  <c r="N27" i="74" s="1"/>
  <c r="P27" i="74" a="1"/>
  <c r="P27" i="74" s="1"/>
  <c r="V5" i="94"/>
  <c r="V6" i="94"/>
  <c r="V14" i="94"/>
  <c r="V23" i="94"/>
  <c r="V26" i="94"/>
  <c r="V7" i="94"/>
  <c r="V8" i="94"/>
  <c r="V9" i="94"/>
  <c r="V2" i="94"/>
  <c r="V13" i="94"/>
  <c r="AF17" i="22"/>
  <c r="AF17" i="97"/>
  <c r="AF16" i="22"/>
  <c r="AF16" i="97"/>
  <c r="AF16" i="23"/>
  <c r="AF17" i="23"/>
  <c r="E2" i="94"/>
  <c r="E13" i="94"/>
  <c r="E9" i="94"/>
  <c r="E5" i="94"/>
  <c r="E14" i="94"/>
  <c r="E23" i="94"/>
  <c r="E26" i="94"/>
  <c r="E7" i="94"/>
  <c r="E6" i="94"/>
  <c r="E8" i="94"/>
  <c r="V11" i="15"/>
  <c r="V12" i="15"/>
  <c r="V12" i="96"/>
  <c r="V11" i="96"/>
  <c r="X29" i="74" a="1"/>
  <c r="X29" i="74" s="1"/>
  <c r="U29" i="74" a="1"/>
  <c r="U29" i="74" s="1"/>
  <c r="Y29" i="74" a="1"/>
  <c r="Y29" i="74" s="1"/>
  <c r="W29" i="74" a="1"/>
  <c r="W29" i="74" s="1"/>
  <c r="T29" i="74" a="1"/>
  <c r="T29" i="74" s="1"/>
  <c r="V29" i="74" a="1"/>
  <c r="V29" i="74" s="1"/>
  <c r="AM33" i="74" a="1"/>
  <c r="AM33" i="74" s="1"/>
  <c r="AL33" i="74" a="1"/>
  <c r="AL33" i="74" s="1"/>
  <c r="AS33" i="74" a="1"/>
  <c r="AS33" i="74" s="1"/>
  <c r="AP33" i="74" a="1"/>
  <c r="AP33" i="74" s="1"/>
  <c r="AO33" i="74" a="1"/>
  <c r="AO33" i="74" s="1"/>
  <c r="AN33" i="74" a="1"/>
  <c r="AN33" i="74" s="1"/>
  <c r="AK33" i="74" a="1"/>
  <c r="AK33" i="74" s="1"/>
  <c r="AR33" i="74" a="1"/>
  <c r="AR33" i="74" s="1"/>
  <c r="AQ33" i="74" a="1"/>
  <c r="AQ33" i="74" s="1"/>
  <c r="AE16" i="74" a="1"/>
  <c r="AE16" i="74" s="1"/>
  <c r="AD16" i="74" a="1"/>
  <c r="AD16" i="74" s="1"/>
  <c r="AC16" i="74" a="1"/>
  <c r="AC16" i="74" s="1"/>
  <c r="AF16" i="74" a="1"/>
  <c r="AF16" i="74" s="1"/>
  <c r="AH16" i="74" a="1"/>
  <c r="AH16" i="74" s="1"/>
  <c r="AI16" i="74" a="1"/>
  <c r="AI16" i="74" s="1"/>
  <c r="AB16" i="74" a="1"/>
  <c r="AB16" i="74" s="1"/>
  <c r="AA16" i="74" a="1"/>
  <c r="AA16" i="74" s="1"/>
  <c r="AG16" i="74" a="1"/>
  <c r="AG16" i="74" s="1"/>
  <c r="AP14" i="74" a="1"/>
  <c r="AP14" i="74" s="1"/>
  <c r="AM14" i="74" a="1"/>
  <c r="AM14" i="74" s="1"/>
  <c r="AN14" i="74" a="1"/>
  <c r="AN14" i="74" s="1"/>
  <c r="AO14" i="74" a="1"/>
  <c r="AO14" i="74" s="1"/>
  <c r="AS14" i="74" a="1"/>
  <c r="AS14" i="74" s="1"/>
  <c r="AL14" i="74" a="1"/>
  <c r="AL14" i="74" s="1"/>
  <c r="AK14" i="74" a="1"/>
  <c r="AK14" i="74" s="1"/>
  <c r="AR14" i="74" a="1"/>
  <c r="AR14" i="74" s="1"/>
  <c r="AQ14" i="74" a="1"/>
  <c r="AQ14" i="74" s="1"/>
  <c r="AC13" i="74" a="1"/>
  <c r="AC13" i="74" s="1"/>
  <c r="AI13" i="74" a="1"/>
  <c r="AI13" i="74" s="1"/>
  <c r="AA13" i="74" a="1"/>
  <c r="AA13" i="74" s="1"/>
  <c r="AG13" i="74" a="1"/>
  <c r="AG13" i="74" s="1"/>
  <c r="AD13" i="74" a="1"/>
  <c r="AD13" i="74" s="1"/>
  <c r="AH13" i="74" a="1"/>
  <c r="AH13" i="74" s="1"/>
  <c r="AB13" i="74" a="1"/>
  <c r="AB13" i="74" s="1"/>
  <c r="AF13" i="74" a="1"/>
  <c r="AF13" i="74" s="1"/>
  <c r="AE13" i="74" a="1"/>
  <c r="AE13" i="74" s="1"/>
  <c r="AL17" i="74" a="1"/>
  <c r="AL17" i="74" s="1"/>
  <c r="AM17" i="74" a="1"/>
  <c r="AM17" i="74" s="1"/>
  <c r="AO17" i="74" a="1"/>
  <c r="AO17" i="74" s="1"/>
  <c r="AP17" i="74" a="1"/>
  <c r="AP17" i="74" s="1"/>
  <c r="AQ17" i="74" a="1"/>
  <c r="AQ17" i="74" s="1"/>
  <c r="AR17" i="74" a="1"/>
  <c r="AR17" i="74" s="1"/>
  <c r="AN17" i="74" a="1"/>
  <c r="AN17" i="74" s="1"/>
  <c r="AK17" i="74" a="1"/>
  <c r="AK17" i="74" s="1"/>
  <c r="AS17" i="74" a="1"/>
  <c r="AS17" i="74" s="1"/>
  <c r="U14" i="74" a="1"/>
  <c r="U14" i="74" s="1"/>
  <c r="W14" i="74" a="1"/>
  <c r="W14" i="74" s="1"/>
  <c r="Y14" i="74" a="1"/>
  <c r="Y14" i="74" s="1"/>
  <c r="X14" i="74" a="1"/>
  <c r="X14" i="74" s="1"/>
  <c r="V14" i="74" a="1"/>
  <c r="V14" i="74" s="1"/>
  <c r="T14" i="74" a="1"/>
  <c r="T14" i="74" s="1"/>
  <c r="AI27" i="74" a="1"/>
  <c r="AI27" i="74" s="1"/>
  <c r="U15" i="15" s="1"/>
  <c r="AB27" i="74" a="1"/>
  <c r="AB27" i="74" s="1"/>
  <c r="N15" i="15" s="1"/>
  <c r="AF27" i="74" a="1"/>
  <c r="AF27" i="74" s="1"/>
  <c r="R15" i="15" s="1"/>
  <c r="AA27" i="74" a="1"/>
  <c r="AA27" i="74" s="1"/>
  <c r="M15" i="15" s="1"/>
  <c r="AC27" i="74" a="1"/>
  <c r="AC27" i="74" s="1"/>
  <c r="O15" i="15" s="1"/>
  <c r="AD27" i="74" a="1"/>
  <c r="AD27" i="74" s="1"/>
  <c r="P15" i="15" s="1"/>
  <c r="AH27" i="74" a="1"/>
  <c r="AH27" i="74" s="1"/>
  <c r="T15" i="15" s="1"/>
  <c r="AE27" i="74" a="1"/>
  <c r="AE27" i="74" s="1"/>
  <c r="Q15" i="15" s="1"/>
  <c r="AG27" i="74" a="1"/>
  <c r="AG27" i="74" s="1"/>
  <c r="S15" i="15" s="1"/>
  <c r="U23" i="74" a="1"/>
  <c r="U23" i="74" s="1"/>
  <c r="V23" i="74" a="1"/>
  <c r="V23" i="74" s="1"/>
  <c r="Y23" i="74" a="1"/>
  <c r="Y23" i="74" s="1"/>
  <c r="W23" i="74" a="1"/>
  <c r="W23" i="74" s="1"/>
  <c r="T23" i="74" a="1"/>
  <c r="T23" i="74" s="1"/>
  <c r="X23" i="74" a="1"/>
  <c r="X23" i="74" s="1"/>
  <c r="V15" i="23"/>
  <c r="V15" i="97"/>
  <c r="V15" i="22"/>
  <c r="Q10" i="74" a="1"/>
  <c r="Q10" i="74" s="1"/>
  <c r="C12" i="94" s="1"/>
  <c r="P10" i="74" a="1"/>
  <c r="P10" i="74" s="1"/>
  <c r="B11" i="94" s="1"/>
  <c r="O10" i="74" a="1"/>
  <c r="O10" i="74" s="1"/>
  <c r="N10" i="74" a="1"/>
  <c r="N10" i="74" s="1"/>
  <c r="R10" i="74" a="1"/>
  <c r="R10" i="74" s="1"/>
  <c r="R26" i="74" a="1"/>
  <c r="R26" i="74" s="1"/>
  <c r="N26" i="74" a="1"/>
  <c r="N26" i="74" s="1"/>
  <c r="P26" i="74" a="1"/>
  <c r="P26" i="74" s="1"/>
  <c r="O26" i="74" a="1"/>
  <c r="O26" i="74" s="1"/>
  <c r="Q26" i="74" a="1"/>
  <c r="Q26" i="74" s="1"/>
  <c r="AN26" i="74" a="1"/>
  <c r="AN26" i="74" s="1"/>
  <c r="Z15" i="95" s="1"/>
  <c r="AS26" i="74" a="1"/>
  <c r="AS26" i="74" s="1"/>
  <c r="AE15" i="95" s="1"/>
  <c r="AK26" i="74" a="1"/>
  <c r="AK26" i="74" s="1"/>
  <c r="W15" i="95" s="1"/>
  <c r="AP26" i="74" a="1"/>
  <c r="AP26" i="74" s="1"/>
  <c r="AB15" i="95" s="1"/>
  <c r="AM26" i="74" a="1"/>
  <c r="AM26" i="74" s="1"/>
  <c r="Y15" i="95" s="1"/>
  <c r="AO26" i="74" a="1"/>
  <c r="AO26" i="74" s="1"/>
  <c r="AA15" i="95" s="1"/>
  <c r="AR26" i="74" a="1"/>
  <c r="AR26" i="74" s="1"/>
  <c r="AD15" i="95" s="1"/>
  <c r="AQ26" i="74" a="1"/>
  <c r="AQ26" i="74" s="1"/>
  <c r="AC15" i="95" s="1"/>
  <c r="AL26" i="74" a="1"/>
  <c r="AL26" i="74" s="1"/>
  <c r="X15" i="95" s="1"/>
  <c r="AI18" i="74" a="1"/>
  <c r="AI18" i="74" s="1"/>
  <c r="AA18" i="74" a="1"/>
  <c r="AA18" i="74" s="1"/>
  <c r="AH18" i="74" a="1"/>
  <c r="AH18" i="74" s="1"/>
  <c r="AB18" i="74" a="1"/>
  <c r="AB18" i="74" s="1"/>
  <c r="AF18" i="74" a="1"/>
  <c r="AF18" i="74" s="1"/>
  <c r="AC18" i="74" a="1"/>
  <c r="AC18" i="74" s="1"/>
  <c r="AD18" i="74" a="1"/>
  <c r="AD18" i="74" s="1"/>
  <c r="AE18" i="74" a="1"/>
  <c r="AE18" i="74" s="1"/>
  <c r="AG18" i="74" a="1"/>
  <c r="AG18" i="74" s="1"/>
  <c r="AO12" i="74" a="1"/>
  <c r="AO12" i="74" s="1"/>
  <c r="AA12" i="95" s="1"/>
  <c r="AS12" i="74" a="1"/>
  <c r="AS12" i="74" s="1"/>
  <c r="AE12" i="95" s="1"/>
  <c r="AL12" i="74" a="1"/>
  <c r="AL12" i="74" s="1"/>
  <c r="X11" i="95" s="1"/>
  <c r="AM12" i="74" a="1"/>
  <c r="AM12" i="74" s="1"/>
  <c r="Y12" i="95" s="1"/>
  <c r="AN12" i="74" a="1"/>
  <c r="AN12" i="74" s="1"/>
  <c r="Z12" i="95" s="1"/>
  <c r="AR12" i="74" a="1"/>
  <c r="AR12" i="74" s="1"/>
  <c r="AD12" i="95" s="1"/>
  <c r="AQ12" i="74" a="1"/>
  <c r="AQ12" i="74" s="1"/>
  <c r="AC11" i="95" s="1"/>
  <c r="AK12" i="74" a="1"/>
  <c r="AK12" i="74" s="1"/>
  <c r="W11" i="95" s="1"/>
  <c r="AP12" i="74" a="1"/>
  <c r="AP12" i="74" s="1"/>
  <c r="AB11" i="95" s="1"/>
  <c r="AN30" i="74" a="1"/>
  <c r="AN30" i="74" s="1"/>
  <c r="AQ30" i="74" a="1"/>
  <c r="AQ30" i="74" s="1"/>
  <c r="AO30" i="74" a="1"/>
  <c r="AO30" i="74" s="1"/>
  <c r="AR30" i="74" a="1"/>
  <c r="AR30" i="74" s="1"/>
  <c r="AM30" i="74" a="1"/>
  <c r="AM30" i="74" s="1"/>
  <c r="AS30" i="74" a="1"/>
  <c r="AS30" i="74" s="1"/>
  <c r="AK30" i="74" a="1"/>
  <c r="AK30" i="74" s="1"/>
  <c r="AL30" i="74" a="1"/>
  <c r="AL30" i="74" s="1"/>
  <c r="AP30" i="74" a="1"/>
  <c r="AP30" i="74" s="1"/>
  <c r="V17" i="15"/>
  <c r="V16" i="15"/>
  <c r="E17" i="15"/>
  <c r="E16" i="15"/>
  <c r="V11" i="22"/>
  <c r="V11" i="23"/>
  <c r="V12" i="22"/>
  <c r="V11" i="97"/>
  <c r="V12" i="97"/>
  <c r="V12" i="23"/>
  <c r="Q33" i="74" a="1"/>
  <c r="Q33" i="74" s="1"/>
  <c r="N33" i="74" a="1"/>
  <c r="N33" i="74" s="1"/>
  <c r="O33" i="74" a="1"/>
  <c r="O33" i="74" s="1"/>
  <c r="P33" i="74" a="1"/>
  <c r="P33" i="74" s="1"/>
  <c r="R33" i="74" a="1"/>
  <c r="R33" i="74" s="1"/>
  <c r="P11" i="74" a="1"/>
  <c r="P11" i="74" s="1"/>
  <c r="B11" i="23" s="1"/>
  <c r="O11" i="74" a="1"/>
  <c r="O11" i="74" s="1"/>
  <c r="Q11" i="74" a="1"/>
  <c r="Q11" i="74" s="1"/>
  <c r="N11" i="74" a="1"/>
  <c r="N11" i="74" s="1"/>
  <c r="R11" i="74" a="1"/>
  <c r="R11" i="74" s="1"/>
  <c r="AE19" i="74" a="1"/>
  <c r="AE19" i="74" s="1"/>
  <c r="AH19" i="74" a="1"/>
  <c r="AH19" i="74" s="1"/>
  <c r="AB19" i="74" a="1"/>
  <c r="AB19" i="74" s="1"/>
  <c r="AC19" i="74" a="1"/>
  <c r="AC19" i="74" s="1"/>
  <c r="AD19" i="74" a="1"/>
  <c r="AD19" i="74" s="1"/>
  <c r="AG19" i="74" a="1"/>
  <c r="AG19" i="74" s="1"/>
  <c r="AI19" i="74" a="1"/>
  <c r="AI19" i="74" s="1"/>
  <c r="AA19" i="74" a="1"/>
  <c r="AA19" i="74" s="1"/>
  <c r="AF19" i="74" a="1"/>
  <c r="AF19" i="74" s="1"/>
  <c r="L8" i="22"/>
  <c r="L5" i="22"/>
  <c r="L13" i="22"/>
  <c r="L5" i="23"/>
  <c r="L2" i="22"/>
  <c r="L7" i="23"/>
  <c r="L9" i="23"/>
  <c r="L14" i="23"/>
  <c r="L14" i="22"/>
  <c r="L9" i="22"/>
  <c r="L13" i="23"/>
  <c r="L26" i="23"/>
  <c r="L7" i="22"/>
  <c r="L5" i="97"/>
  <c r="L8" i="97"/>
  <c r="L6" i="22"/>
  <c r="L2" i="23"/>
  <c r="L8" i="23"/>
  <c r="L23" i="23"/>
  <c r="L6" i="23"/>
  <c r="L14" i="97"/>
  <c r="L23" i="97"/>
  <c r="L7" i="97"/>
  <c r="L26" i="22"/>
  <c r="L26" i="97"/>
  <c r="L23" i="22"/>
  <c r="L13" i="97"/>
  <c r="L6" i="97"/>
  <c r="L2" i="97"/>
  <c r="L9" i="97"/>
  <c r="L16" i="96"/>
  <c r="L17" i="96"/>
  <c r="W12" i="74" a="1"/>
  <c r="W12" i="74" s="1"/>
  <c r="I11" i="95" s="1"/>
  <c r="X12" i="74" a="1"/>
  <c r="X12" i="74" s="1"/>
  <c r="J12" i="95" s="1"/>
  <c r="V12" i="74" a="1"/>
  <c r="V12" i="74" s="1"/>
  <c r="H11" i="95" s="1"/>
  <c r="U12" i="74" a="1"/>
  <c r="U12" i="74" s="1"/>
  <c r="G11" i="95" s="1"/>
  <c r="Y12" i="74" a="1"/>
  <c r="Y12" i="74" s="1"/>
  <c r="K11" i="95" s="1"/>
  <c r="T12" i="74" a="1"/>
  <c r="T12" i="74" s="1"/>
  <c r="E11" i="94"/>
  <c r="E12" i="94"/>
  <c r="R21" i="74" a="1"/>
  <c r="R21" i="74" s="1"/>
  <c r="Q21" i="74" a="1"/>
  <c r="Q21" i="74" s="1"/>
  <c r="N21" i="74" a="1"/>
  <c r="N21" i="74" s="1"/>
  <c r="P21" i="74" a="1"/>
  <c r="P21" i="74" s="1"/>
  <c r="O21" i="74" a="1"/>
  <c r="O21" i="74" s="1"/>
  <c r="E21" i="22"/>
  <c r="E22" i="22"/>
  <c r="E22" i="23"/>
  <c r="E20" i="22"/>
  <c r="E20" i="23"/>
  <c r="E19" i="97"/>
  <c r="E19" i="22"/>
  <c r="E18" i="22"/>
  <c r="E18" i="23"/>
  <c r="E19" i="23"/>
  <c r="E18" i="97"/>
  <c r="E22" i="97"/>
  <c r="E21" i="97"/>
  <c r="E20" i="97"/>
  <c r="E18" i="96"/>
  <c r="E21" i="23"/>
  <c r="E19" i="96"/>
  <c r="E20" i="96"/>
  <c r="E21" i="96"/>
  <c r="E22" i="96"/>
  <c r="L5" i="96"/>
  <c r="L6" i="96"/>
  <c r="L13" i="96"/>
  <c r="L23" i="96"/>
  <c r="L2" i="96"/>
  <c r="L7" i="96"/>
  <c r="L14" i="96"/>
  <c r="L26" i="96"/>
  <c r="L9" i="96"/>
  <c r="L8" i="96"/>
  <c r="E12" i="96"/>
  <c r="E11" i="96"/>
  <c r="AC20" i="74" a="1"/>
  <c r="AC20" i="74" s="1"/>
  <c r="AD20" i="74" a="1"/>
  <c r="AD20" i="74" s="1"/>
  <c r="AB20" i="74" a="1"/>
  <c r="AB20" i="74" s="1"/>
  <c r="AI20" i="74" a="1"/>
  <c r="AI20" i="74" s="1"/>
  <c r="AG20" i="74" a="1"/>
  <c r="AG20" i="74" s="1"/>
  <c r="AA20" i="74" a="1"/>
  <c r="AA20" i="74" s="1"/>
  <c r="AE20" i="74" a="1"/>
  <c r="AE20" i="74" s="1"/>
  <c r="AF20" i="74" a="1"/>
  <c r="AF20" i="74" s="1"/>
  <c r="AH20" i="74" a="1"/>
  <c r="AH20" i="74" s="1"/>
  <c r="O31" i="74" a="1"/>
  <c r="O31" i="74" s="1"/>
  <c r="R31" i="74" a="1"/>
  <c r="R31" i="74" s="1"/>
  <c r="P31" i="74" a="1"/>
  <c r="P31" i="74" s="1"/>
  <c r="B18" i="94" s="1"/>
  <c r="N31" i="74" a="1"/>
  <c r="N31" i="74" s="1"/>
  <c r="Q31" i="74" a="1"/>
  <c r="Q31" i="74" s="1"/>
  <c r="C18" i="94" s="1"/>
  <c r="L11" i="96"/>
  <c r="L12" i="96"/>
  <c r="AF15" i="23"/>
  <c r="AF15" i="22"/>
  <c r="AF15" i="97"/>
  <c r="O24" i="74" a="1"/>
  <c r="O24" i="74" s="1"/>
  <c r="Q24" i="74" a="1"/>
  <c r="Q24" i="74" s="1"/>
  <c r="C15" i="94" s="1"/>
  <c r="P24" i="74" a="1"/>
  <c r="P24" i="74" s="1"/>
  <c r="B15" i="94" s="1"/>
  <c r="N24" i="74" a="1"/>
  <c r="N24" i="74" s="1"/>
  <c r="R24" i="74" a="1"/>
  <c r="R24" i="74" s="1"/>
  <c r="D15" i="94" s="1"/>
  <c r="N23" i="74" a="1"/>
  <c r="N23" i="74" s="1"/>
  <c r="Q23" i="74" a="1"/>
  <c r="Q23" i="74" s="1"/>
  <c r="R23" i="74" a="1"/>
  <c r="R23" i="74" s="1"/>
  <c r="P23" i="74" a="1"/>
  <c r="P23" i="74" s="1"/>
  <c r="AU23" i="74" s="1"/>
  <c r="O23" i="74" a="1"/>
  <c r="O23" i="74" s="1"/>
  <c r="AM24" i="74" a="1"/>
  <c r="AM24" i="74" s="1"/>
  <c r="Y15" i="94" s="1"/>
  <c r="AL24" i="74" a="1"/>
  <c r="AL24" i="74" s="1"/>
  <c r="X15" i="94" s="1"/>
  <c r="AK24" i="74" a="1"/>
  <c r="AK24" i="74" s="1"/>
  <c r="W15" i="94" s="1"/>
  <c r="AN24" i="74" a="1"/>
  <c r="AN24" i="74" s="1"/>
  <c r="Z15" i="94" s="1"/>
  <c r="AO24" i="74" a="1"/>
  <c r="AO24" i="74" s="1"/>
  <c r="AA15" i="94" s="1"/>
  <c r="AR24" i="74" a="1"/>
  <c r="AR24" i="74" s="1"/>
  <c r="AD15" i="94" s="1"/>
  <c r="AP24" i="74" a="1"/>
  <c r="AP24" i="74" s="1"/>
  <c r="AB15" i="94" s="1"/>
  <c r="AS24" i="74" a="1"/>
  <c r="AS24" i="74" s="1"/>
  <c r="AE15" i="94" s="1"/>
  <c r="AQ24" i="74" a="1"/>
  <c r="AQ24" i="74" s="1"/>
  <c r="AC15" i="94" s="1"/>
  <c r="E15" i="22"/>
  <c r="E15" i="23"/>
  <c r="E15" i="97"/>
  <c r="L15" i="23"/>
  <c r="L15" i="97"/>
  <c r="L15" i="22"/>
  <c r="AL9" i="74" a="1"/>
  <c r="AL9" i="74" s="1"/>
  <c r="AS9" i="74" a="1"/>
  <c r="AS9" i="74" s="1"/>
  <c r="AM9" i="74" a="1"/>
  <c r="AM9" i="74" s="1"/>
  <c r="AP9" i="74" a="1"/>
  <c r="AP9" i="74" s="1"/>
  <c r="AQ9" i="74" a="1"/>
  <c r="AQ9" i="74" s="1"/>
  <c r="AK9" i="74" a="1"/>
  <c r="AK9" i="74" s="1"/>
  <c r="AO9" i="74" a="1"/>
  <c r="AO9" i="74" s="1"/>
  <c r="AN9" i="74" a="1"/>
  <c r="AN9" i="74" s="1"/>
  <c r="AR9" i="74" a="1"/>
  <c r="AR9" i="74" s="1"/>
  <c r="AK27" i="74" a="1"/>
  <c r="AK27" i="74" s="1"/>
  <c r="W15" i="15" s="1"/>
  <c r="AP27" i="74" a="1"/>
  <c r="AP27" i="74" s="1"/>
  <c r="AB15" i="15" s="1"/>
  <c r="AS27" i="74" a="1"/>
  <c r="AS27" i="74" s="1"/>
  <c r="AE15" i="15" s="1"/>
  <c r="AQ27" i="74" a="1"/>
  <c r="AQ27" i="74" s="1"/>
  <c r="AC15" i="15" s="1"/>
  <c r="AR27" i="74" a="1"/>
  <c r="AR27" i="74" s="1"/>
  <c r="AD15" i="15" s="1"/>
  <c r="AL27" i="74" a="1"/>
  <c r="AL27" i="74" s="1"/>
  <c r="X15" i="15" s="1"/>
  <c r="AO27" i="74" a="1"/>
  <c r="AO27" i="74" s="1"/>
  <c r="AA15" i="15" s="1"/>
  <c r="AN27" i="74" a="1"/>
  <c r="AN27" i="74" s="1"/>
  <c r="Z15" i="15" s="1"/>
  <c r="AM27" i="74" a="1"/>
  <c r="AM27" i="74" s="1"/>
  <c r="Y15" i="15" s="1"/>
  <c r="AR18" i="74" a="1"/>
  <c r="AR18" i="74" s="1"/>
  <c r="AQ18" i="74" a="1"/>
  <c r="AQ18" i="74" s="1"/>
  <c r="AL18" i="74" a="1"/>
  <c r="AL18" i="74" s="1"/>
  <c r="AK18" i="74" a="1"/>
  <c r="AK18" i="74" s="1"/>
  <c r="AM18" i="74" a="1"/>
  <c r="AM18" i="74" s="1"/>
  <c r="AN18" i="74" a="1"/>
  <c r="AN18" i="74" s="1"/>
  <c r="AS18" i="74" a="1"/>
  <c r="AS18" i="74" s="1"/>
  <c r="AO18" i="74" a="1"/>
  <c r="AO18" i="74" s="1"/>
  <c r="AP18" i="74" a="1"/>
  <c r="AP18" i="74" s="1"/>
  <c r="U18" i="74" a="1"/>
  <c r="U18" i="74" s="1"/>
  <c r="W18" i="74" a="1"/>
  <c r="W18" i="74" s="1"/>
  <c r="X18" i="74" a="1"/>
  <c r="X18" i="74" s="1"/>
  <c r="T18" i="74" a="1"/>
  <c r="T18" i="74" s="1"/>
  <c r="V18" i="74" a="1"/>
  <c r="V18" i="74" s="1"/>
  <c r="Y18" i="74" a="1"/>
  <c r="Y18" i="74" s="1"/>
  <c r="T26" i="74" a="1"/>
  <c r="T26" i="74" s="1"/>
  <c r="X26" i="74" a="1"/>
  <c r="X26" i="74" s="1"/>
  <c r="J15" i="95" s="1"/>
  <c r="V26" i="74" a="1"/>
  <c r="V26" i="74" s="1"/>
  <c r="H15" i="95" s="1"/>
  <c r="W26" i="74" a="1"/>
  <c r="W26" i="74" s="1"/>
  <c r="I15" i="95" s="1"/>
  <c r="U26" i="74" a="1"/>
  <c r="U26" i="74" s="1"/>
  <c r="G15" i="95" s="1"/>
  <c r="Y26" i="74" a="1"/>
  <c r="Y26" i="74" s="1"/>
  <c r="K15" i="95" s="1"/>
  <c r="E2" i="96"/>
  <c r="E9" i="96"/>
  <c r="E7" i="96"/>
  <c r="E6" i="96"/>
  <c r="E23" i="96"/>
  <c r="E26" i="96"/>
  <c r="E5" i="96"/>
  <c r="E8" i="96"/>
  <c r="E14" i="96"/>
  <c r="E13" i="96"/>
  <c r="AF16" i="96"/>
  <c r="AF17" i="96"/>
  <c r="V21" i="22"/>
  <c r="V19" i="23"/>
  <c r="V19" i="22"/>
  <c r="V20" i="22"/>
  <c r="V21" i="23"/>
  <c r="V18" i="22"/>
  <c r="V22" i="22"/>
  <c r="V21" i="97"/>
  <c r="V20" i="23"/>
  <c r="V18" i="97"/>
  <c r="V22" i="23"/>
  <c r="V20" i="97"/>
  <c r="V22" i="96"/>
  <c r="V18" i="96"/>
  <c r="V22" i="97"/>
  <c r="V19" i="97"/>
  <c r="V18" i="23"/>
  <c r="V19" i="96"/>
  <c r="V20" i="96"/>
  <c r="V21" i="96"/>
  <c r="E19" i="94"/>
  <c r="E18" i="94"/>
  <c r="E20" i="94"/>
  <c r="E21" i="94"/>
  <c r="E22" i="94"/>
  <c r="Y20" i="74" a="1"/>
  <c r="Y20" i="74" s="1"/>
  <c r="X20" i="74" a="1"/>
  <c r="X20" i="74" s="1"/>
  <c r="W20" i="74" a="1"/>
  <c r="W20" i="74" s="1"/>
  <c r="V20" i="74" a="1"/>
  <c r="V20" i="74" s="1"/>
  <c r="T20" i="74" a="1"/>
  <c r="T20" i="74" s="1"/>
  <c r="U20" i="74" a="1"/>
  <c r="U20" i="74" s="1"/>
  <c r="AM19" i="74" a="1"/>
  <c r="AM19" i="74" s="1"/>
  <c r="AN19" i="74" a="1"/>
  <c r="AN19" i="74" s="1"/>
  <c r="AP19" i="74" a="1"/>
  <c r="AP19" i="74" s="1"/>
  <c r="AQ19" i="74" a="1"/>
  <c r="AQ19" i="74" s="1"/>
  <c r="AR19" i="74" a="1"/>
  <c r="AR19" i="74" s="1"/>
  <c r="AS19" i="74" a="1"/>
  <c r="AS19" i="74" s="1"/>
  <c r="AL19" i="74" a="1"/>
  <c r="AL19" i="74" s="1"/>
  <c r="AK19" i="74" a="1"/>
  <c r="AK19" i="74" s="1"/>
  <c r="AO19" i="74" a="1"/>
  <c r="AO19" i="74" s="1"/>
  <c r="AD32" i="74" a="1"/>
  <c r="AD32" i="74" s="1"/>
  <c r="AG32" i="74" a="1"/>
  <c r="AG32" i="74" s="1"/>
  <c r="AC32" i="74" a="1"/>
  <c r="AC32" i="74" s="1"/>
  <c r="AE32" i="74" a="1"/>
  <c r="AE32" i="74" s="1"/>
  <c r="AH32" i="74" a="1"/>
  <c r="AH32" i="74" s="1"/>
  <c r="AF32" i="74" a="1"/>
  <c r="AF32" i="74" s="1"/>
  <c r="AB32" i="74" a="1"/>
  <c r="AB32" i="74" s="1"/>
  <c r="AI32" i="74" a="1"/>
  <c r="AI32" i="74" s="1"/>
  <c r="AA32" i="74" a="1"/>
  <c r="AA32" i="74" s="1"/>
  <c r="AR31" i="74" a="1"/>
  <c r="AR31" i="74" s="1"/>
  <c r="AD18" i="94" s="1"/>
  <c r="AN31" i="74" a="1"/>
  <c r="AN31" i="74" s="1"/>
  <c r="AM31" i="74" a="1"/>
  <c r="AM31" i="74" s="1"/>
  <c r="AP31" i="74" a="1"/>
  <c r="AP31" i="74" s="1"/>
  <c r="AQ31" i="74" a="1"/>
  <c r="AQ31" i="74" s="1"/>
  <c r="AS31" i="74" a="1"/>
  <c r="AS31" i="74" s="1"/>
  <c r="AE18" i="94" s="1"/>
  <c r="AK31" i="74" a="1"/>
  <c r="AK31" i="74" s="1"/>
  <c r="AL31" i="74" a="1"/>
  <c r="AL31" i="74" s="1"/>
  <c r="AO31" i="74" a="1"/>
  <c r="AO31" i="74" s="1"/>
  <c r="V24" i="74" a="1"/>
  <c r="V24" i="74" s="1"/>
  <c r="H15" i="94" s="1"/>
  <c r="W24" i="74" a="1"/>
  <c r="W24" i="74" s="1"/>
  <c r="I15" i="94" s="1"/>
  <c r="X24" i="74" a="1"/>
  <c r="X24" i="74" s="1"/>
  <c r="J15" i="94" s="1"/>
  <c r="T24" i="74" a="1"/>
  <c r="T24" i="74" s="1"/>
  <c r="F15" i="94" s="1"/>
  <c r="Y24" i="74" a="1"/>
  <c r="Y24" i="74" s="1"/>
  <c r="K15" i="94" s="1"/>
  <c r="U24" i="74" a="1"/>
  <c r="U24" i="74" s="1"/>
  <c r="G15" i="94" s="1"/>
  <c r="V9" i="74" a="1"/>
  <c r="V9" i="74" s="1"/>
  <c r="U9" i="74" a="1"/>
  <c r="U9" i="74" s="1"/>
  <c r="Y9" i="74" a="1"/>
  <c r="Y9" i="74" s="1"/>
  <c r="X9" i="74" a="1"/>
  <c r="X9" i="74" s="1"/>
  <c r="W9" i="74" a="1"/>
  <c r="W9" i="74" s="1"/>
  <c r="T9" i="74" a="1"/>
  <c r="T9" i="74" s="1"/>
  <c r="Q30" i="74" a="1"/>
  <c r="Q30" i="74" s="1"/>
  <c r="N30" i="74" a="1"/>
  <c r="N30" i="74" s="1"/>
  <c r="O30" i="74" a="1"/>
  <c r="O30" i="74" s="1"/>
  <c r="P30" i="74" a="1"/>
  <c r="P30" i="74" s="1"/>
  <c r="AU30" i="74" s="1"/>
  <c r="R30" i="74" a="1"/>
  <c r="R30" i="74" s="1"/>
  <c r="O12" i="74" a="1"/>
  <c r="O12" i="74" s="1"/>
  <c r="P12" i="74" a="1"/>
  <c r="P12" i="74" s="1"/>
  <c r="N12" i="74" a="1"/>
  <c r="N12" i="74" s="1"/>
  <c r="Q12" i="74" a="1"/>
  <c r="Q12" i="74" s="1"/>
  <c r="R12" i="74" a="1"/>
  <c r="R12" i="74" s="1"/>
  <c r="AC15" i="74" a="1"/>
  <c r="AC15" i="74" s="1"/>
  <c r="AG15" i="74" a="1"/>
  <c r="AG15" i="74" s="1"/>
  <c r="AB15" i="74" a="1"/>
  <c r="AB15" i="74" s="1"/>
  <c r="AH15" i="74" a="1"/>
  <c r="AH15" i="74" s="1"/>
  <c r="AA15" i="74" a="1"/>
  <c r="AA15" i="74" s="1"/>
  <c r="AF15" i="74" a="1"/>
  <c r="AF15" i="74" s="1"/>
  <c r="AI15" i="74" a="1"/>
  <c r="AI15" i="74" s="1"/>
  <c r="AD15" i="74" a="1"/>
  <c r="AD15" i="74" s="1"/>
  <c r="AE15" i="74" a="1"/>
  <c r="AE15" i="74" s="1"/>
  <c r="E11" i="15"/>
  <c r="E12" i="15"/>
  <c r="W17" i="74" a="1"/>
  <c r="W17" i="74" s="1"/>
  <c r="U17" i="74" a="1"/>
  <c r="U17" i="74" s="1"/>
  <c r="Y17" i="74" a="1"/>
  <c r="Y17" i="74" s="1"/>
  <c r="V17" i="74" a="1"/>
  <c r="V17" i="74" s="1"/>
  <c r="X17" i="74" a="1"/>
  <c r="X17" i="74" s="1"/>
  <c r="T17" i="74" a="1"/>
  <c r="T17" i="74" s="1"/>
  <c r="AK35" i="74" a="1"/>
  <c r="AK35" i="74" s="1"/>
  <c r="AL35" i="74" a="1"/>
  <c r="AL35" i="74" s="1"/>
  <c r="AR35" i="74" a="1"/>
  <c r="AR35" i="74" s="1"/>
  <c r="AM35" i="74" a="1"/>
  <c r="AM35" i="74" s="1"/>
  <c r="AP35" i="74" a="1"/>
  <c r="AP35" i="74" s="1"/>
  <c r="AQ35" i="74" a="1"/>
  <c r="AQ35" i="74" s="1"/>
  <c r="AS35" i="74" a="1"/>
  <c r="AS35" i="74" s="1"/>
  <c r="AO35" i="74" a="1"/>
  <c r="AO35" i="74" s="1"/>
  <c r="AN35" i="74" a="1"/>
  <c r="AN35" i="74" s="1"/>
  <c r="AF11" i="74" a="1"/>
  <c r="AF11" i="74" s="1"/>
  <c r="AA11" i="74" a="1"/>
  <c r="AA11" i="74" s="1"/>
  <c r="AE11" i="74" a="1"/>
  <c r="AE11" i="74" s="1"/>
  <c r="AB11" i="74" a="1"/>
  <c r="AB11" i="74" s="1"/>
  <c r="AC11" i="74" a="1"/>
  <c r="AC11" i="74" s="1"/>
  <c r="AH11" i="74" a="1"/>
  <c r="AH11" i="74" s="1"/>
  <c r="AG11" i="74" a="1"/>
  <c r="AG11" i="74" s="1"/>
  <c r="AD11" i="74" a="1"/>
  <c r="AD11" i="74" s="1"/>
  <c r="AI11" i="74" a="1"/>
  <c r="AI11" i="74" s="1"/>
  <c r="N19" i="74" a="1"/>
  <c r="N19" i="74" s="1"/>
  <c r="O19" i="74" a="1"/>
  <c r="O19" i="74" s="1"/>
  <c r="P19" i="74" a="1"/>
  <c r="P19" i="74" s="1"/>
  <c r="Q19" i="74" a="1"/>
  <c r="Q19" i="74" s="1"/>
  <c r="R19" i="74" a="1"/>
  <c r="R19" i="74" s="1"/>
  <c r="L2" i="15"/>
  <c r="L8" i="15"/>
  <c r="L23" i="15"/>
  <c r="L5" i="15"/>
  <c r="L13" i="15"/>
  <c r="L7" i="15"/>
  <c r="L6" i="15"/>
  <c r="L9" i="15"/>
  <c r="L14" i="15"/>
  <c r="L26" i="15"/>
  <c r="E2" i="22"/>
  <c r="E14" i="23"/>
  <c r="E7" i="22"/>
  <c r="E23" i="22"/>
  <c r="E5" i="22"/>
  <c r="E14" i="22"/>
  <c r="E2" i="23"/>
  <c r="E26" i="23"/>
  <c r="E6" i="22"/>
  <c r="E6" i="23"/>
  <c r="E8" i="23"/>
  <c r="E9" i="97"/>
  <c r="E8" i="22"/>
  <c r="E13" i="97"/>
  <c r="E7" i="97"/>
  <c r="E14" i="97"/>
  <c r="E5" i="97"/>
  <c r="E26" i="22"/>
  <c r="E7" i="23"/>
  <c r="E5" i="23"/>
  <c r="E9" i="23"/>
  <c r="E23" i="23"/>
  <c r="E8" i="97"/>
  <c r="E6" i="97"/>
  <c r="E2" i="97"/>
  <c r="E13" i="22"/>
  <c r="E26" i="97"/>
  <c r="E13" i="23"/>
  <c r="E23" i="97"/>
  <c r="E9" i="22"/>
  <c r="V17" i="96"/>
  <c r="V16" i="96"/>
  <c r="L11" i="94"/>
  <c r="L12" i="94"/>
  <c r="AL28" i="74" a="1"/>
  <c r="AL28" i="74" s="1"/>
  <c r="X15" i="96" s="1"/>
  <c r="AO28" i="74" a="1"/>
  <c r="AO28" i="74" s="1"/>
  <c r="AA15" i="96" s="1"/>
  <c r="AN28" i="74" a="1"/>
  <c r="AN28" i="74" s="1"/>
  <c r="Z15" i="96" s="1"/>
  <c r="AM28" i="74" a="1"/>
  <c r="AM28" i="74" s="1"/>
  <c r="Y15" i="96" s="1"/>
  <c r="AP28" i="74" a="1"/>
  <c r="AP28" i="74" s="1"/>
  <c r="AB15" i="96" s="1"/>
  <c r="AS28" i="74" a="1"/>
  <c r="AS28" i="74" s="1"/>
  <c r="AE15" i="96" s="1"/>
  <c r="AQ28" i="74" a="1"/>
  <c r="AQ28" i="74" s="1"/>
  <c r="AC15" i="96" s="1"/>
  <c r="AK28" i="74" a="1"/>
  <c r="AK28" i="74" s="1"/>
  <c r="W15" i="96" s="1"/>
  <c r="AR28" i="74" a="1"/>
  <c r="AR28" i="74" s="1"/>
  <c r="AD15" i="96" s="1"/>
  <c r="N14" i="74" a="1"/>
  <c r="N14" i="74" s="1"/>
  <c r="O14" i="74" a="1"/>
  <c r="O14" i="74" s="1"/>
  <c r="P14" i="74" a="1"/>
  <c r="P14" i="74" s="1"/>
  <c r="B12" i="96" s="1"/>
  <c r="R14" i="74" a="1"/>
  <c r="R14" i="74" s="1"/>
  <c r="Q14" i="74" a="1"/>
  <c r="Q14" i="74" s="1"/>
  <c r="C12" i="96" s="1"/>
  <c r="AE25" i="74" a="1"/>
  <c r="AE25" i="74" s="1"/>
  <c r="AD25" i="74" a="1"/>
  <c r="AD25" i="74" s="1"/>
  <c r="AA25" i="74" a="1"/>
  <c r="AA25" i="74" s="1"/>
  <c r="AB25" i="74" a="1"/>
  <c r="AB25" i="74" s="1"/>
  <c r="AC25" i="74" a="1"/>
  <c r="AC25" i="74" s="1"/>
  <c r="AG25" i="74" a="1"/>
  <c r="AG25" i="74" s="1"/>
  <c r="AI25" i="74" a="1"/>
  <c r="AI25" i="74" s="1"/>
  <c r="AF25" i="74" a="1"/>
  <c r="AF25" i="74" s="1"/>
  <c r="AH25" i="74" a="1"/>
  <c r="AH25" i="74" s="1"/>
  <c r="AH12" i="74" a="1"/>
  <c r="AH12" i="74" s="1"/>
  <c r="T12" i="95" s="1"/>
  <c r="AD12" i="74" a="1"/>
  <c r="AD12" i="74" s="1"/>
  <c r="P12" i="95" s="1"/>
  <c r="AG12" i="74" a="1"/>
  <c r="AG12" i="74" s="1"/>
  <c r="S11" i="95" s="1"/>
  <c r="AE12" i="74" a="1"/>
  <c r="AE12" i="74" s="1"/>
  <c r="Q11" i="95" s="1"/>
  <c r="AI12" i="74" a="1"/>
  <c r="AI12" i="74" s="1"/>
  <c r="U12" i="95" s="1"/>
  <c r="AC12" i="74" a="1"/>
  <c r="AC12" i="74" s="1"/>
  <c r="O11" i="95" s="1"/>
  <c r="AA12" i="74" a="1"/>
  <c r="AA12" i="74" s="1"/>
  <c r="M11" i="95" s="1"/>
  <c r="AB12" i="74" a="1"/>
  <c r="AB12" i="74" s="1"/>
  <c r="N12" i="95" s="1"/>
  <c r="AF12" i="74" a="1"/>
  <c r="AF12" i="74" s="1"/>
  <c r="R12" i="95" s="1"/>
  <c r="AN21" i="74" a="1"/>
  <c r="AN21" i="74" s="1"/>
  <c r="AQ21" i="74" a="1"/>
  <c r="AQ21" i="74" s="1"/>
  <c r="AM21" i="74" a="1"/>
  <c r="AM21" i="74" s="1"/>
  <c r="AL21" i="74" a="1"/>
  <c r="AL21" i="74" s="1"/>
  <c r="AO21" i="74" a="1"/>
  <c r="AO21" i="74" s="1"/>
  <c r="AS21" i="74" a="1"/>
  <c r="AS21" i="74" s="1"/>
  <c r="AP21" i="74" a="1"/>
  <c r="AP21" i="74" s="1"/>
  <c r="AR21" i="74" a="1"/>
  <c r="AR21" i="74" s="1"/>
  <c r="AK21" i="74" a="1"/>
  <c r="AK21" i="74" s="1"/>
  <c r="P32" i="74" a="1"/>
  <c r="P32" i="74" s="1"/>
  <c r="O32" i="74" a="1"/>
  <c r="O32" i="74" s="1"/>
  <c r="Q32" i="74" a="1"/>
  <c r="Q32" i="74" s="1"/>
  <c r="N32" i="74" a="1"/>
  <c r="N32" i="74" s="1"/>
  <c r="R32" i="74" a="1"/>
  <c r="R32" i="74" s="1"/>
  <c r="O16" i="74" a="1"/>
  <c r="O16" i="74" s="1"/>
  <c r="Q16" i="74" a="1"/>
  <c r="Q16" i="74" s="1"/>
  <c r="R16" i="74" a="1"/>
  <c r="R16" i="74" s="1"/>
  <c r="N16" i="74" a="1"/>
  <c r="N16" i="74" s="1"/>
  <c r="P16" i="74" a="1"/>
  <c r="P16" i="74" s="1"/>
  <c r="AU16" i="74" s="1"/>
  <c r="S7" i="89" a="1"/>
  <c r="S7" i="89" s="1"/>
  <c r="P7" i="89" a="1"/>
  <c r="P7" i="89" s="1"/>
  <c r="Q7" i="89" a="1"/>
  <c r="Q7" i="89" s="1"/>
  <c r="R7" i="89" a="1"/>
  <c r="R7" i="89" s="1"/>
  <c r="S6" i="89" a="1"/>
  <c r="S6" i="89" s="1"/>
  <c r="Q6" i="89" a="1"/>
  <c r="Q6" i="89" s="1"/>
  <c r="P6" i="89" a="1"/>
  <c r="P6" i="89" s="1"/>
  <c r="P24" i="89" s="1"/>
  <c r="R6" i="89" a="1"/>
  <c r="R6" i="89" s="1"/>
  <c r="V16" i="95"/>
  <c r="V17" i="95"/>
  <c r="L17" i="95"/>
  <c r="L16" i="95"/>
  <c r="AF17" i="94"/>
  <c r="AF16" i="94"/>
  <c r="AF17" i="95"/>
  <c r="AF16" i="95"/>
  <c r="F48" i="9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V12" i="95"/>
  <c r="V11" i="95"/>
  <c r="AF11" i="94"/>
  <c r="AF12" i="94"/>
  <c r="AF12" i="95"/>
  <c r="AF11" i="95"/>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Q25"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Q24" i="89" s="1"/>
  <c r="X6" i="89" a="1"/>
  <c r="X6" i="89" s="1"/>
  <c r="O31" i="89"/>
  <c r="O23" i="89"/>
  <c r="L12" i="95"/>
  <c r="L11" i="95"/>
  <c r="S29" i="87"/>
  <c r="W5" i="87" s="1" a="1"/>
  <c r="W5" i="87" s="1"/>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C25" i="96"/>
  <c r="D25" i="96" s="1"/>
  <c r="E25" i="96" s="1"/>
  <c r="F25" i="96" s="1"/>
  <c r="G25" i="96" s="1"/>
  <c r="H25" i="96" s="1"/>
  <c r="I25" i="96" s="1"/>
  <c r="J25" i="96" s="1"/>
  <c r="K25" i="96" s="1"/>
  <c r="L25" i="96" s="1"/>
  <c r="M25" i="96" s="1"/>
  <c r="N25" i="96" s="1"/>
  <c r="O25" i="96" s="1"/>
  <c r="P25" i="96" s="1"/>
  <c r="Q25" i="96" s="1"/>
  <c r="R25" i="96" s="1"/>
  <c r="S25" i="96" s="1"/>
  <c r="T25" i="96" s="1"/>
  <c r="U25" i="96" s="1"/>
  <c r="V25" i="96" s="1"/>
  <c r="W25" i="96" s="1"/>
  <c r="X25" i="96" s="1"/>
  <c r="Y25" i="96" s="1"/>
  <c r="Z25" i="96" s="1"/>
  <c r="AA25" i="96" s="1"/>
  <c r="AB25" i="96" s="1"/>
  <c r="AC25" i="96" s="1"/>
  <c r="AD25" i="96" s="1"/>
  <c r="AE25" i="96" s="1"/>
  <c r="AF25" i="96" s="1"/>
  <c r="C25" i="97"/>
  <c r="D25" i="97" s="1"/>
  <c r="E25" i="97" s="1"/>
  <c r="F25" i="97" s="1"/>
  <c r="G25" i="97" s="1"/>
  <c r="H25" i="97" s="1"/>
  <c r="I25" i="97" s="1"/>
  <c r="J25" i="97" s="1"/>
  <c r="K25" i="97" s="1"/>
  <c r="L25" i="97" s="1"/>
  <c r="M25" i="97" s="1"/>
  <c r="N25" i="97" s="1"/>
  <c r="O25" i="97" s="1"/>
  <c r="P25" i="97" s="1"/>
  <c r="Q25" i="97" s="1"/>
  <c r="R25" i="97" s="1"/>
  <c r="S25" i="97" s="1"/>
  <c r="T25" i="97" s="1"/>
  <c r="U25" i="97" s="1"/>
  <c r="V25" i="97" s="1"/>
  <c r="W25" i="97" s="1"/>
  <c r="X25" i="97" s="1"/>
  <c r="Y25" i="97" s="1"/>
  <c r="Z25" i="97" s="1"/>
  <c r="AA25" i="97" s="1"/>
  <c r="AB25" i="97" s="1"/>
  <c r="AC25" i="97" s="1"/>
  <c r="AD25" i="97" s="1"/>
  <c r="AE25" i="97" s="1"/>
  <c r="AF25" i="97" s="1"/>
  <c r="C25" i="15"/>
  <c r="D25" i="15" s="1"/>
  <c r="E25" i="15" s="1"/>
  <c r="F25" i="15" s="1"/>
  <c r="G25" i="15" s="1"/>
  <c r="H25" i="15" s="1"/>
  <c r="I25" i="15" s="1"/>
  <c r="J25" i="15" s="1"/>
  <c r="K25" i="15" s="1"/>
  <c r="L25" i="15" s="1"/>
  <c r="M25" i="15" s="1"/>
  <c r="N25" i="15" s="1"/>
  <c r="O25" i="15" s="1"/>
  <c r="P25" i="15" s="1"/>
  <c r="Q25" i="15" s="1"/>
  <c r="R25" i="15" s="1"/>
  <c r="S25" i="15" s="1"/>
  <c r="T25" i="15" s="1"/>
  <c r="U25" i="15" s="1"/>
  <c r="V25" i="15" s="1"/>
  <c r="W25" i="15" s="1"/>
  <c r="X25" i="15" s="1"/>
  <c r="Y25" i="15" s="1"/>
  <c r="Z25" i="15" s="1"/>
  <c r="AA25" i="15" s="1"/>
  <c r="AB25" i="15" s="1"/>
  <c r="AC25" i="15" s="1"/>
  <c r="AD25" i="15" s="1"/>
  <c r="AE25" i="15" s="1"/>
  <c r="B34" i="93"/>
  <c r="T24" i="89"/>
  <c r="T25" i="89"/>
  <c r="S24" i="89"/>
  <c r="S25" i="89"/>
  <c r="R24" i="89"/>
  <c r="R25" i="89"/>
  <c r="O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B15" i="23" l="1"/>
  <c r="B15" i="22"/>
  <c r="C15" i="97"/>
  <c r="C15" i="23"/>
  <c r="AE11" i="95"/>
  <c r="AD12" i="94"/>
  <c r="Q12" i="95"/>
  <c r="P11" i="95"/>
  <c r="R11" i="95"/>
  <c r="N11" i="95"/>
  <c r="I12" i="95"/>
  <c r="G12" i="95"/>
  <c r="W12" i="95"/>
  <c r="AA11" i="95"/>
  <c r="AE11" i="94"/>
  <c r="AD11" i="95"/>
  <c r="K12" i="95"/>
  <c r="X12" i="95"/>
  <c r="AC12" i="95"/>
  <c r="Z11" i="95"/>
  <c r="B12" i="94"/>
  <c r="E15" i="95" a="1"/>
  <c r="E15" i="95" s="1"/>
  <c r="T11" i="95"/>
  <c r="J11" i="95"/>
  <c r="E11" i="95" s="1" a="1"/>
  <c r="E11" i="95" s="1"/>
  <c r="AB12" i="95"/>
  <c r="H12" i="95"/>
  <c r="Y11" i="95"/>
  <c r="G18" i="94"/>
  <c r="G21" i="94"/>
  <c r="G22" i="94"/>
  <c r="G19" i="94"/>
  <c r="G20" i="94"/>
  <c r="P11" i="94"/>
  <c r="P12" i="94"/>
  <c r="H7" i="96"/>
  <c r="H8" i="96"/>
  <c r="H14" i="96"/>
  <c r="H13" i="96"/>
  <c r="H23" i="96"/>
  <c r="H26" i="96"/>
  <c r="H6" i="96"/>
  <c r="H9" i="96"/>
  <c r="H5" i="96"/>
  <c r="H2" i="96"/>
  <c r="H11" i="22"/>
  <c r="H12" i="23"/>
  <c r="H12" i="22"/>
  <c r="H11" i="23"/>
  <c r="H11" i="97"/>
  <c r="H12" i="97"/>
  <c r="M11" i="96"/>
  <c r="M12" i="96"/>
  <c r="F11" i="15"/>
  <c r="F12" i="15"/>
  <c r="D21" i="22"/>
  <c r="D19" i="23"/>
  <c r="D19" i="22"/>
  <c r="D20" i="22"/>
  <c r="D22" i="22"/>
  <c r="D22" i="23"/>
  <c r="D19" i="97"/>
  <c r="D20" i="23"/>
  <c r="D21" i="97"/>
  <c r="D22" i="97"/>
  <c r="D21" i="23"/>
  <c r="D18" i="22"/>
  <c r="D21" i="96"/>
  <c r="D20" i="96"/>
  <c r="D18" i="23"/>
  <c r="D18" i="97"/>
  <c r="D20" i="97"/>
  <c r="D18" i="96"/>
  <c r="D19" i="96"/>
  <c r="D22" i="96"/>
  <c r="X11" i="94"/>
  <c r="X12" i="94"/>
  <c r="AC11" i="22"/>
  <c r="AC12" i="23"/>
  <c r="AC12" i="22"/>
  <c r="AC12" i="97"/>
  <c r="AC11" i="97"/>
  <c r="AC11" i="23"/>
  <c r="Q17" i="96"/>
  <c r="Q16" i="96"/>
  <c r="AB17" i="95"/>
  <c r="AB16" i="95"/>
  <c r="X16" i="94"/>
  <c r="X17" i="94"/>
  <c r="Q9" i="22"/>
  <c r="Q7" i="23"/>
  <c r="Q2" i="22"/>
  <c r="Q7" i="22"/>
  <c r="Q23" i="23"/>
  <c r="Q8" i="22"/>
  <c r="Q26" i="22"/>
  <c r="Q9" i="23"/>
  <c r="Q2" i="23"/>
  <c r="Q5" i="23"/>
  <c r="Q8" i="97"/>
  <c r="Q6" i="23"/>
  <c r="Q14" i="23"/>
  <c r="Q14" i="97"/>
  <c r="Q26" i="23"/>
  <c r="Q23" i="97"/>
  <c r="Q13" i="23"/>
  <c r="Q5" i="97"/>
  <c r="Q26" i="97"/>
  <c r="Q8" i="23"/>
  <c r="Q6" i="22"/>
  <c r="Q9" i="97"/>
  <c r="Q6" i="97"/>
  <c r="Q13" i="97"/>
  <c r="Q13" i="22"/>
  <c r="Q7" i="97"/>
  <c r="Q5" i="22"/>
  <c r="Q23" i="22"/>
  <c r="Q14" i="22"/>
  <c r="Q2" i="97"/>
  <c r="W15" i="97"/>
  <c r="W15" i="22"/>
  <c r="W15" i="23"/>
  <c r="G17" i="96"/>
  <c r="G16" i="96"/>
  <c r="U15" i="22"/>
  <c r="U15" i="23"/>
  <c r="U15" i="97"/>
  <c r="AB2" i="94"/>
  <c r="AB7" i="94"/>
  <c r="AB5" i="94"/>
  <c r="AB13" i="94"/>
  <c r="AB14" i="94"/>
  <c r="AB23" i="94"/>
  <c r="AB26" i="94"/>
  <c r="AB6" i="94"/>
  <c r="AB8" i="94"/>
  <c r="AB9" i="94"/>
  <c r="Q12" i="15"/>
  <c r="Q11" i="15"/>
  <c r="R18" i="94"/>
  <c r="R19" i="94"/>
  <c r="R20" i="94"/>
  <c r="R21" i="94"/>
  <c r="R22" i="94"/>
  <c r="M9" i="23"/>
  <c r="M8" i="22"/>
  <c r="M13" i="22"/>
  <c r="M5" i="23"/>
  <c r="M2" i="22"/>
  <c r="M7" i="23"/>
  <c r="M5" i="22"/>
  <c r="M14" i="23"/>
  <c r="M9" i="22"/>
  <c r="M5" i="97"/>
  <c r="M13" i="23"/>
  <c r="M23" i="22"/>
  <c r="M26" i="22"/>
  <c r="M8" i="23"/>
  <c r="M26" i="23"/>
  <c r="M8" i="97"/>
  <c r="M6" i="22"/>
  <c r="M6" i="97"/>
  <c r="M9" i="97"/>
  <c r="M13" i="97"/>
  <c r="M23" i="23"/>
  <c r="M2" i="23"/>
  <c r="M7" i="97"/>
  <c r="M7" i="22"/>
  <c r="M6" i="23"/>
  <c r="M26" i="97"/>
  <c r="M14" i="22"/>
  <c r="M14" i="97"/>
  <c r="M23" i="97"/>
  <c r="M2" i="97"/>
  <c r="H21" i="15"/>
  <c r="H19" i="15"/>
  <c r="H18" i="15"/>
  <c r="H20" i="15"/>
  <c r="H22" i="15"/>
  <c r="Z22" i="15"/>
  <c r="Z19" i="15"/>
  <c r="Z21" i="15"/>
  <c r="Z20" i="15"/>
  <c r="Z18" i="15"/>
  <c r="Z15" i="22"/>
  <c r="Z15" i="97"/>
  <c r="Z15" i="23"/>
  <c r="H15" i="22"/>
  <c r="H15" i="23"/>
  <c r="H15" i="97"/>
  <c r="O5" i="94"/>
  <c r="O14" i="94"/>
  <c r="O7" i="94"/>
  <c r="O2" i="94"/>
  <c r="O6" i="94"/>
  <c r="O8" i="94"/>
  <c r="O9" i="94"/>
  <c r="O13" i="94"/>
  <c r="O23" i="94"/>
  <c r="O26" i="94"/>
  <c r="K16" i="96"/>
  <c r="K17" i="96"/>
  <c r="W11" i="15"/>
  <c r="W12" i="15"/>
  <c r="R19" i="15"/>
  <c r="R18" i="15"/>
  <c r="R21" i="15"/>
  <c r="R20" i="15"/>
  <c r="R22" i="15"/>
  <c r="O12" i="95"/>
  <c r="AE16" i="96"/>
  <c r="AE17" i="96"/>
  <c r="S15" i="23"/>
  <c r="S15" i="22"/>
  <c r="S15" i="97"/>
  <c r="W14" i="23"/>
  <c r="W7" i="22"/>
  <c r="W23" i="22"/>
  <c r="W2" i="23"/>
  <c r="W26" i="23"/>
  <c r="W6" i="23"/>
  <c r="W8" i="23"/>
  <c r="W13" i="23"/>
  <c r="W2" i="22"/>
  <c r="W9" i="97"/>
  <c r="W5" i="22"/>
  <c r="W6" i="22"/>
  <c r="W9" i="22"/>
  <c r="W5" i="23"/>
  <c r="W9" i="23"/>
  <c r="W2" i="97"/>
  <c r="W23" i="97"/>
  <c r="W7" i="97"/>
  <c r="W14" i="22"/>
  <c r="W26" i="97"/>
  <c r="W26" i="22"/>
  <c r="W8" i="97"/>
  <c r="W7" i="23"/>
  <c r="W8" i="22"/>
  <c r="W5" i="97"/>
  <c r="W13" i="22"/>
  <c r="W13" i="97"/>
  <c r="W23" i="23"/>
  <c r="W6" i="97"/>
  <c r="W14" i="97"/>
  <c r="AC22" i="22"/>
  <c r="AC20" i="23"/>
  <c r="AC18" i="22"/>
  <c r="AC18" i="23"/>
  <c r="AC19" i="22"/>
  <c r="AC22" i="23"/>
  <c r="AC22" i="97"/>
  <c r="AC20" i="22"/>
  <c r="AC21" i="23"/>
  <c r="AC18" i="96"/>
  <c r="AC19" i="97"/>
  <c r="AC20" i="97"/>
  <c r="AC21" i="96"/>
  <c r="AC21" i="22"/>
  <c r="AC19" i="23"/>
  <c r="AC21" i="97"/>
  <c r="AC19" i="96"/>
  <c r="AC20" i="96"/>
  <c r="AC22" i="96"/>
  <c r="AC18" i="97"/>
  <c r="Y17" i="95"/>
  <c r="Y16" i="95"/>
  <c r="I16" i="23"/>
  <c r="I16" i="22"/>
  <c r="I17" i="22"/>
  <c r="I17" i="23"/>
  <c r="I17" i="97"/>
  <c r="I16" i="97"/>
  <c r="Y7" i="15"/>
  <c r="Y8" i="15"/>
  <c r="Y13" i="15"/>
  <c r="Y6" i="15"/>
  <c r="Y5" i="15"/>
  <c r="Y2" i="15"/>
  <c r="Y23" i="15"/>
  <c r="Y9" i="15"/>
  <c r="Y14" i="15"/>
  <c r="Y26" i="15"/>
  <c r="U16" i="22"/>
  <c r="U17" i="23"/>
  <c r="U17" i="22"/>
  <c r="U17" i="97"/>
  <c r="U16" i="23"/>
  <c r="U16" i="97"/>
  <c r="R12" i="15"/>
  <c r="R11" i="15"/>
  <c r="M21" i="94"/>
  <c r="M18" i="94"/>
  <c r="M20" i="94"/>
  <c r="M22" i="94"/>
  <c r="M19" i="94"/>
  <c r="O6" i="22"/>
  <c r="O2" i="23"/>
  <c r="O8" i="22"/>
  <c r="O23" i="23"/>
  <c r="O26" i="22"/>
  <c r="O13" i="22"/>
  <c r="O5" i="23"/>
  <c r="O2" i="22"/>
  <c r="O7" i="23"/>
  <c r="O9" i="23"/>
  <c r="O5" i="22"/>
  <c r="O14" i="22"/>
  <c r="O14" i="23"/>
  <c r="O6" i="23"/>
  <c r="O14" i="97"/>
  <c r="O23" i="22"/>
  <c r="O8" i="23"/>
  <c r="O9" i="22"/>
  <c r="O5" i="97"/>
  <c r="O26" i="97"/>
  <c r="O13" i="23"/>
  <c r="O26" i="23"/>
  <c r="O8" i="97"/>
  <c r="O13" i="97"/>
  <c r="O23" i="97"/>
  <c r="O7" i="97"/>
  <c r="O7" i="22"/>
  <c r="O6" i="97"/>
  <c r="O2" i="97"/>
  <c r="O9" i="97"/>
  <c r="K18" i="15"/>
  <c r="K20" i="15"/>
  <c r="K21" i="15"/>
  <c r="K19" i="15"/>
  <c r="K22" i="15"/>
  <c r="AC17" i="15"/>
  <c r="AC16" i="15"/>
  <c r="R21" i="23"/>
  <c r="R20" i="22"/>
  <c r="R19" i="23"/>
  <c r="R21" i="22"/>
  <c r="R18" i="22"/>
  <c r="R22" i="22"/>
  <c r="R18" i="97"/>
  <c r="R19" i="96"/>
  <c r="R20" i="23"/>
  <c r="R20" i="96"/>
  <c r="R19" i="22"/>
  <c r="R22" i="97"/>
  <c r="R19" i="97"/>
  <c r="R18" i="96"/>
  <c r="R22" i="23"/>
  <c r="R18" i="23"/>
  <c r="R21" i="96"/>
  <c r="R21" i="97"/>
  <c r="R22" i="96"/>
  <c r="R20" i="97"/>
  <c r="F15" i="22"/>
  <c r="F15" i="97"/>
  <c r="F15" i="23"/>
  <c r="H16" i="96"/>
  <c r="H17" i="96"/>
  <c r="O21" i="15"/>
  <c r="O20" i="15"/>
  <c r="O19" i="15"/>
  <c r="O22" i="15"/>
  <c r="O18" i="15"/>
  <c r="T16" i="94"/>
  <c r="T17" i="94"/>
  <c r="AC5" i="96"/>
  <c r="AC2" i="96"/>
  <c r="AC6" i="96"/>
  <c r="AC7" i="96"/>
  <c r="AC26" i="96"/>
  <c r="AC9" i="96"/>
  <c r="AC8" i="96"/>
  <c r="AC14" i="96"/>
  <c r="AC13" i="96"/>
  <c r="AC23" i="96"/>
  <c r="W11" i="94"/>
  <c r="W12" i="94"/>
  <c r="AB11" i="22"/>
  <c r="AB12" i="22"/>
  <c r="AB12" i="97"/>
  <c r="AB12" i="23"/>
  <c r="AB11" i="97"/>
  <c r="AB11" i="23"/>
  <c r="P17" i="96"/>
  <c r="P16" i="96"/>
  <c r="AA14" i="22"/>
  <c r="AA5" i="22"/>
  <c r="AA6" i="22"/>
  <c r="AA23" i="22"/>
  <c r="AA2" i="23"/>
  <c r="AA26" i="23"/>
  <c r="AA7" i="22"/>
  <c r="AA6" i="23"/>
  <c r="AA8" i="23"/>
  <c r="AA7" i="97"/>
  <c r="AA2" i="22"/>
  <c r="AA13" i="97"/>
  <c r="AA2" i="97"/>
  <c r="AA13" i="22"/>
  <c r="AA6" i="97"/>
  <c r="AA9" i="97"/>
  <c r="AA9" i="22"/>
  <c r="AA14" i="97"/>
  <c r="AA14" i="23"/>
  <c r="AA13" i="23"/>
  <c r="AA23" i="23"/>
  <c r="AA7" i="23"/>
  <c r="AA26" i="22"/>
  <c r="AA5" i="97"/>
  <c r="AA8" i="97"/>
  <c r="AA8" i="22"/>
  <c r="AA9" i="23"/>
  <c r="AA26" i="97"/>
  <c r="AA5" i="23"/>
  <c r="AA23" i="97"/>
  <c r="Y18" i="94"/>
  <c r="Y21" i="94"/>
  <c r="Y19" i="94"/>
  <c r="Y20" i="94"/>
  <c r="Y22" i="94"/>
  <c r="F16" i="22"/>
  <c r="F17" i="22"/>
  <c r="F16" i="97"/>
  <c r="F16" i="23"/>
  <c r="F17" i="23"/>
  <c r="F17" i="97"/>
  <c r="Z11" i="15"/>
  <c r="Z12" i="15"/>
  <c r="AC5" i="15"/>
  <c r="AC2" i="15"/>
  <c r="AC6" i="15"/>
  <c r="AC8" i="15"/>
  <c r="AC7" i="15"/>
  <c r="AC13" i="15"/>
  <c r="AC9" i="15"/>
  <c r="AC14" i="15"/>
  <c r="AC26" i="15"/>
  <c r="AC23" i="15"/>
  <c r="M17" i="22"/>
  <c r="M16" i="23"/>
  <c r="M16" i="22"/>
  <c r="M17" i="23"/>
  <c r="M16" i="97"/>
  <c r="M17" i="97"/>
  <c r="AA16" i="96"/>
  <c r="AA17" i="96"/>
  <c r="G17" i="15"/>
  <c r="G16" i="15"/>
  <c r="S18" i="94"/>
  <c r="S21" i="94"/>
  <c r="S19" i="94"/>
  <c r="S20" i="94"/>
  <c r="S22" i="94"/>
  <c r="N6" i="22"/>
  <c r="N23" i="23"/>
  <c r="N14" i="22"/>
  <c r="N26" i="22"/>
  <c r="N8" i="22"/>
  <c r="N13" i="22"/>
  <c r="N5" i="23"/>
  <c r="N2" i="22"/>
  <c r="N7" i="23"/>
  <c r="N9" i="23"/>
  <c r="N23" i="22"/>
  <c r="N8" i="23"/>
  <c r="N14" i="23"/>
  <c r="N9" i="22"/>
  <c r="N5" i="97"/>
  <c r="N13" i="23"/>
  <c r="N6" i="23"/>
  <c r="N26" i="23"/>
  <c r="N8" i="97"/>
  <c r="N6" i="97"/>
  <c r="N9" i="97"/>
  <c r="N2" i="23"/>
  <c r="N7" i="97"/>
  <c r="N2" i="97"/>
  <c r="N5" i="22"/>
  <c r="N26" i="97"/>
  <c r="N7" i="22"/>
  <c r="N13" i="97"/>
  <c r="N23" i="97"/>
  <c r="N14" i="97"/>
  <c r="J18" i="15"/>
  <c r="J20" i="15"/>
  <c r="J22" i="15"/>
  <c r="J21" i="15"/>
  <c r="J19" i="15"/>
  <c r="Z17" i="15"/>
  <c r="Z16" i="15"/>
  <c r="Q20" i="22"/>
  <c r="Q19" i="23"/>
  <c r="Q21" i="23"/>
  <c r="Q22" i="22"/>
  <c r="Q20" i="97"/>
  <c r="Q20" i="23"/>
  <c r="Q18" i="96"/>
  <c r="Q18" i="23"/>
  <c r="Q22" i="23"/>
  <c r="Q22" i="97"/>
  <c r="Q19" i="97"/>
  <c r="Q18" i="22"/>
  <c r="Q19" i="96"/>
  <c r="Q20" i="96"/>
  <c r="Q21" i="96"/>
  <c r="Q19" i="22"/>
  <c r="Q21" i="97"/>
  <c r="Q22" i="96"/>
  <c r="Q21" i="22"/>
  <c r="Q18" i="97"/>
  <c r="I15" i="22"/>
  <c r="I15" i="97"/>
  <c r="I15" i="23"/>
  <c r="I16" i="96"/>
  <c r="I17" i="96"/>
  <c r="S18" i="15"/>
  <c r="S19" i="15"/>
  <c r="S20" i="15"/>
  <c r="S22" i="15"/>
  <c r="S21" i="15"/>
  <c r="N16" i="94"/>
  <c r="N17" i="94"/>
  <c r="AB2" i="96"/>
  <c r="AB23" i="96"/>
  <c r="AB6" i="96"/>
  <c r="AB5" i="96"/>
  <c r="AB7" i="96"/>
  <c r="AB9" i="96"/>
  <c r="AB8" i="96"/>
  <c r="AB14" i="96"/>
  <c r="AB13" i="96"/>
  <c r="AB26" i="96"/>
  <c r="D16" i="94"/>
  <c r="D17" i="94"/>
  <c r="X11" i="22"/>
  <c r="X11" i="23"/>
  <c r="X12" i="22"/>
  <c r="X12" i="97"/>
  <c r="X11" i="97"/>
  <c r="X12" i="23"/>
  <c r="O16" i="96"/>
  <c r="O17" i="96"/>
  <c r="R15" i="22"/>
  <c r="R15" i="23"/>
  <c r="R15" i="97"/>
  <c r="X13" i="15"/>
  <c r="X8" i="15"/>
  <c r="X2" i="15"/>
  <c r="X23" i="15"/>
  <c r="X5" i="15"/>
  <c r="X14" i="15"/>
  <c r="X7" i="15"/>
  <c r="X9" i="15"/>
  <c r="X26" i="15"/>
  <c r="X6" i="15"/>
  <c r="D14" i="94"/>
  <c r="D2" i="94"/>
  <c r="D13" i="94"/>
  <c r="D23" i="94"/>
  <c r="D26" i="94"/>
  <c r="D7" i="94"/>
  <c r="D6" i="94"/>
  <c r="D8" i="94"/>
  <c r="D5" i="94"/>
  <c r="D9" i="94"/>
  <c r="AB12" i="96"/>
  <c r="AB11" i="96"/>
  <c r="P6" i="94"/>
  <c r="P14" i="94"/>
  <c r="P23" i="94"/>
  <c r="P7" i="94"/>
  <c r="P26" i="94"/>
  <c r="P5" i="94"/>
  <c r="P8" i="94"/>
  <c r="P2" i="94"/>
  <c r="P9" i="94"/>
  <c r="P13" i="94"/>
  <c r="Z18" i="94"/>
  <c r="Z19" i="94"/>
  <c r="Z20" i="94"/>
  <c r="Z21" i="94"/>
  <c r="Z22" i="94"/>
  <c r="O15" i="22"/>
  <c r="O15" i="97"/>
  <c r="O15" i="23"/>
  <c r="Z5" i="22"/>
  <c r="Z26" i="22"/>
  <c r="Z2" i="22"/>
  <c r="Z7" i="22"/>
  <c r="Z6" i="22"/>
  <c r="Z23" i="22"/>
  <c r="Z2" i="23"/>
  <c r="Z26" i="23"/>
  <c r="Z13" i="97"/>
  <c r="Z2" i="97"/>
  <c r="Z5" i="23"/>
  <c r="Z13" i="23"/>
  <c r="Z14" i="22"/>
  <c r="Z13" i="22"/>
  <c r="Z14" i="23"/>
  <c r="Z8" i="23"/>
  <c r="Z7" i="97"/>
  <c r="Z14" i="97"/>
  <c r="Z9" i="22"/>
  <c r="Z23" i="23"/>
  <c r="Z8" i="97"/>
  <c r="Z8" i="22"/>
  <c r="Z9" i="23"/>
  <c r="Z5" i="97"/>
  <c r="Z6" i="23"/>
  <c r="Z9" i="97"/>
  <c r="Z7" i="23"/>
  <c r="Z26" i="97"/>
  <c r="Z6" i="97"/>
  <c r="Z23" i="97"/>
  <c r="AB19" i="22"/>
  <c r="AB22" i="22"/>
  <c r="AB18" i="23"/>
  <c r="AB20" i="23"/>
  <c r="AB22" i="23"/>
  <c r="AB18" i="22"/>
  <c r="AB22" i="97"/>
  <c r="AB20" i="22"/>
  <c r="AB18" i="96"/>
  <c r="AB19" i="23"/>
  <c r="AB21" i="22"/>
  <c r="AB19" i="96"/>
  <c r="AB21" i="23"/>
  <c r="AB19" i="97"/>
  <c r="AB20" i="97"/>
  <c r="AB22" i="96"/>
  <c r="AB21" i="97"/>
  <c r="AB20" i="96"/>
  <c r="AB21" i="96"/>
  <c r="AB18" i="97"/>
  <c r="G16" i="22"/>
  <c r="G16" i="23"/>
  <c r="G17" i="22"/>
  <c r="G16" i="97"/>
  <c r="G17" i="97"/>
  <c r="G17" i="23"/>
  <c r="AA2" i="15"/>
  <c r="AA6" i="15"/>
  <c r="AA8" i="15"/>
  <c r="AA13" i="15"/>
  <c r="AA14" i="15"/>
  <c r="AA9" i="15"/>
  <c r="AA5" i="15"/>
  <c r="AA26" i="15"/>
  <c r="AA7" i="15"/>
  <c r="AA23" i="15"/>
  <c r="N12" i="15"/>
  <c r="N11" i="15"/>
  <c r="D15" i="95" a="1"/>
  <c r="D15" i="95" s="1"/>
  <c r="X16" i="96"/>
  <c r="X17" i="96"/>
  <c r="N15" i="23"/>
  <c r="N15" i="97"/>
  <c r="N15" i="22"/>
  <c r="AC8" i="22"/>
  <c r="AC14" i="22"/>
  <c r="AC2" i="22"/>
  <c r="AC9" i="22"/>
  <c r="AC9" i="23"/>
  <c r="AC14" i="23"/>
  <c r="AC2" i="23"/>
  <c r="AC26" i="23"/>
  <c r="AC6" i="22"/>
  <c r="AC13" i="22"/>
  <c r="AC7" i="97"/>
  <c r="AC6" i="23"/>
  <c r="AC7" i="22"/>
  <c r="AC23" i="22"/>
  <c r="AC6" i="97"/>
  <c r="AC9" i="97"/>
  <c r="AC13" i="97"/>
  <c r="AC5" i="23"/>
  <c r="AC8" i="23"/>
  <c r="AC13" i="23"/>
  <c r="AC26" i="97"/>
  <c r="AC5" i="22"/>
  <c r="AC23" i="97"/>
  <c r="AC2" i="97"/>
  <c r="AC14" i="97"/>
  <c r="AC7" i="23"/>
  <c r="AC26" i="22"/>
  <c r="AC5" i="97"/>
  <c r="AC23" i="23"/>
  <c r="AC8" i="97"/>
  <c r="Y22" i="23"/>
  <c r="Y20" i="23"/>
  <c r="Y19" i="22"/>
  <c r="Y20" i="22"/>
  <c r="Y18" i="97"/>
  <c r="Y18" i="22"/>
  <c r="Y18" i="23"/>
  <c r="Y19" i="97"/>
  <c r="Y21" i="23"/>
  <c r="Y19" i="23"/>
  <c r="Y22" i="97"/>
  <c r="Y20" i="96"/>
  <c r="Y21" i="97"/>
  <c r="Y22" i="22"/>
  <c r="Y18" i="96"/>
  <c r="Y19" i="96"/>
  <c r="Y21" i="96"/>
  <c r="Y22" i="96"/>
  <c r="Y21" i="22"/>
  <c r="Y20" i="97"/>
  <c r="F16" i="94"/>
  <c r="F17" i="94"/>
  <c r="F17" i="15"/>
  <c r="F16" i="15"/>
  <c r="AB16" i="22"/>
  <c r="AB16" i="23"/>
  <c r="AB17" i="97"/>
  <c r="AB17" i="23"/>
  <c r="AB16" i="97"/>
  <c r="AB17" i="22"/>
  <c r="Z6" i="15"/>
  <c r="Z8" i="15"/>
  <c r="Z13" i="15"/>
  <c r="Z14" i="15"/>
  <c r="Z2" i="15"/>
  <c r="Z9" i="15"/>
  <c r="Z5" i="15"/>
  <c r="Z7" i="15"/>
  <c r="Z26" i="15"/>
  <c r="Z23" i="15"/>
  <c r="AC2" i="94"/>
  <c r="AC9" i="94"/>
  <c r="AC13" i="94"/>
  <c r="AC5" i="94"/>
  <c r="AC6" i="94"/>
  <c r="AC14" i="94"/>
  <c r="AC23" i="94"/>
  <c r="AC26" i="94"/>
  <c r="AC7" i="94"/>
  <c r="AC8" i="94"/>
  <c r="S6" i="96"/>
  <c r="S5" i="96"/>
  <c r="S14" i="96"/>
  <c r="S7" i="96"/>
  <c r="S8" i="96"/>
  <c r="S23" i="96"/>
  <c r="S2" i="96"/>
  <c r="S13" i="96"/>
  <c r="S26" i="96"/>
  <c r="S9" i="96"/>
  <c r="R16" i="95"/>
  <c r="R17" i="95"/>
  <c r="F12" i="96"/>
  <c r="F11" i="96"/>
  <c r="T11" i="15"/>
  <c r="T12" i="15"/>
  <c r="U20" i="94"/>
  <c r="U18" i="94"/>
  <c r="U19" i="94"/>
  <c r="U21" i="94"/>
  <c r="U22" i="94"/>
  <c r="T13" i="22"/>
  <c r="T26" i="23"/>
  <c r="T23" i="22"/>
  <c r="T2" i="22"/>
  <c r="T8" i="23"/>
  <c r="T13" i="23"/>
  <c r="T7" i="22"/>
  <c r="T8" i="22"/>
  <c r="T26" i="22"/>
  <c r="T6" i="97"/>
  <c r="T5" i="23"/>
  <c r="T7" i="23"/>
  <c r="T5" i="22"/>
  <c r="T7" i="97"/>
  <c r="T14" i="97"/>
  <c r="T9" i="22"/>
  <c r="T2" i="97"/>
  <c r="T13" i="97"/>
  <c r="T23" i="97"/>
  <c r="T9" i="97"/>
  <c r="T9" i="23"/>
  <c r="T2" i="23"/>
  <c r="T14" i="23"/>
  <c r="T5" i="97"/>
  <c r="T6" i="23"/>
  <c r="T6" i="22"/>
  <c r="T23" i="23"/>
  <c r="T14" i="22"/>
  <c r="T8" i="97"/>
  <c r="T26" i="97"/>
  <c r="G12" i="94"/>
  <c r="G11" i="94"/>
  <c r="X17" i="15"/>
  <c r="X16" i="15"/>
  <c r="M22" i="22"/>
  <c r="M19" i="22"/>
  <c r="M21" i="22"/>
  <c r="M18" i="22"/>
  <c r="M18" i="23"/>
  <c r="M20" i="23"/>
  <c r="M22" i="23"/>
  <c r="M20" i="22"/>
  <c r="M20" i="97"/>
  <c r="M18" i="97"/>
  <c r="M19" i="23"/>
  <c r="M20" i="96"/>
  <c r="M21" i="23"/>
  <c r="M21" i="97"/>
  <c r="M19" i="96"/>
  <c r="M18" i="96"/>
  <c r="M19" i="97"/>
  <c r="M21" i="96"/>
  <c r="M22" i="96"/>
  <c r="M22" i="97"/>
  <c r="G15" i="22"/>
  <c r="G15" i="23"/>
  <c r="G15" i="97"/>
  <c r="F17" i="96"/>
  <c r="F16" i="96"/>
  <c r="M18" i="15"/>
  <c r="M21" i="15"/>
  <c r="M19" i="15"/>
  <c r="M20" i="15"/>
  <c r="M22" i="15"/>
  <c r="M16" i="94"/>
  <c r="M17" i="94"/>
  <c r="Y7" i="96"/>
  <c r="Y2" i="96"/>
  <c r="Y5" i="96"/>
  <c r="Y14" i="96"/>
  <c r="Y13" i="96"/>
  <c r="Y23" i="96"/>
  <c r="Y9" i="96"/>
  <c r="Y8" i="96"/>
  <c r="Y6" i="96"/>
  <c r="Y26" i="96"/>
  <c r="D2" i="22"/>
  <c r="D7" i="22"/>
  <c r="D13" i="22"/>
  <c r="D9" i="22"/>
  <c r="D5" i="22"/>
  <c r="D2" i="23"/>
  <c r="D26" i="23"/>
  <c r="D6" i="22"/>
  <c r="D6" i="23"/>
  <c r="D23" i="22"/>
  <c r="D8" i="23"/>
  <c r="D13" i="23"/>
  <c r="D8" i="22"/>
  <c r="D6" i="97"/>
  <c r="D9" i="97"/>
  <c r="D13" i="97"/>
  <c r="D26" i="22"/>
  <c r="D7" i="23"/>
  <c r="D23" i="23"/>
  <c r="D23" i="97"/>
  <c r="D2" i="97"/>
  <c r="D14" i="22"/>
  <c r="D5" i="23"/>
  <c r="D9" i="23"/>
  <c r="D14" i="23"/>
  <c r="D5" i="97"/>
  <c r="D8" i="97"/>
  <c r="D14" i="97"/>
  <c r="D7" i="97"/>
  <c r="D26" i="97"/>
  <c r="C17" i="94"/>
  <c r="C16" i="94"/>
  <c r="Y11" i="22"/>
  <c r="Y12" i="22"/>
  <c r="Y12" i="97"/>
  <c r="Y12" i="23"/>
  <c r="Y11" i="23"/>
  <c r="Y11" i="97"/>
  <c r="U16" i="96"/>
  <c r="U17" i="96"/>
  <c r="H12" i="96"/>
  <c r="H11" i="96"/>
  <c r="P12" i="15"/>
  <c r="P11" i="15"/>
  <c r="Q19" i="94"/>
  <c r="Q20" i="94"/>
  <c r="Q21" i="94"/>
  <c r="Q22" i="94"/>
  <c r="Q18" i="94"/>
  <c r="P13" i="23"/>
  <c r="P6" i="22"/>
  <c r="P2" i="22"/>
  <c r="P23" i="23"/>
  <c r="P8" i="22"/>
  <c r="P26" i="22"/>
  <c r="P13" i="22"/>
  <c r="P5" i="23"/>
  <c r="P7" i="23"/>
  <c r="P9" i="23"/>
  <c r="P8" i="97"/>
  <c r="P6" i="23"/>
  <c r="P14" i="23"/>
  <c r="P14" i="97"/>
  <c r="P23" i="22"/>
  <c r="P8" i="23"/>
  <c r="P14" i="22"/>
  <c r="P2" i="23"/>
  <c r="P23" i="97"/>
  <c r="P5" i="97"/>
  <c r="P26" i="97"/>
  <c r="P26" i="23"/>
  <c r="P9" i="22"/>
  <c r="P2" i="97"/>
  <c r="P6" i="97"/>
  <c r="P9" i="97"/>
  <c r="P13" i="97"/>
  <c r="P5" i="22"/>
  <c r="P7" i="97"/>
  <c r="P7" i="22"/>
  <c r="F11" i="94"/>
  <c r="F12" i="94"/>
  <c r="AB16" i="15"/>
  <c r="AB17" i="15"/>
  <c r="U18" i="22"/>
  <c r="U20" i="22"/>
  <c r="U18" i="23"/>
  <c r="U19" i="22"/>
  <c r="U21" i="23"/>
  <c r="U21" i="97"/>
  <c r="U20" i="23"/>
  <c r="U22" i="96"/>
  <c r="U19" i="97"/>
  <c r="U21" i="22"/>
  <c r="U19" i="23"/>
  <c r="U18" i="97"/>
  <c r="U22" i="23"/>
  <c r="U19" i="96"/>
  <c r="U20" i="97"/>
  <c r="U22" i="97"/>
  <c r="U18" i="96"/>
  <c r="U20" i="96"/>
  <c r="U21" i="96"/>
  <c r="U22" i="22"/>
  <c r="N18" i="15"/>
  <c r="N21" i="15"/>
  <c r="N19" i="15"/>
  <c r="N20" i="15"/>
  <c r="N22" i="15"/>
  <c r="U17" i="94"/>
  <c r="U16" i="94"/>
  <c r="X2" i="96"/>
  <c r="X6" i="96"/>
  <c r="X8" i="96"/>
  <c r="X13" i="96"/>
  <c r="X14" i="96"/>
  <c r="X26" i="96"/>
  <c r="X7" i="96"/>
  <c r="X23" i="96"/>
  <c r="X5" i="96"/>
  <c r="X9" i="96"/>
  <c r="AC12" i="94"/>
  <c r="AC11" i="94"/>
  <c r="W11" i="22"/>
  <c r="W11" i="23"/>
  <c r="W12" i="22"/>
  <c r="W12" i="23"/>
  <c r="W11" i="97"/>
  <c r="W12" i="97"/>
  <c r="T17" i="96"/>
  <c r="T16" i="96"/>
  <c r="P19" i="94"/>
  <c r="P20" i="94"/>
  <c r="P21" i="94"/>
  <c r="P22" i="94"/>
  <c r="P18" i="94"/>
  <c r="I22" i="15"/>
  <c r="I21" i="15"/>
  <c r="I18" i="15"/>
  <c r="I19" i="15"/>
  <c r="I20" i="15"/>
  <c r="AC18" i="15"/>
  <c r="AC21" i="15"/>
  <c r="AC22" i="15"/>
  <c r="AC19" i="15"/>
  <c r="AC20" i="15"/>
  <c r="J15" i="22"/>
  <c r="J15" i="23"/>
  <c r="J15" i="97"/>
  <c r="T18" i="15"/>
  <c r="T19" i="15"/>
  <c r="T20" i="15"/>
  <c r="T22" i="15"/>
  <c r="T21" i="15"/>
  <c r="AE22" i="22"/>
  <c r="AE19" i="22"/>
  <c r="AE18" i="22"/>
  <c r="AE22" i="23"/>
  <c r="AE20" i="22"/>
  <c r="AE21" i="22"/>
  <c r="AE20" i="97"/>
  <c r="AE18" i="23"/>
  <c r="AE19" i="23"/>
  <c r="AE18" i="97"/>
  <c r="AE20" i="96"/>
  <c r="AE21" i="97"/>
  <c r="AE20" i="23"/>
  <c r="AE21" i="23"/>
  <c r="AE22" i="97"/>
  <c r="AE19" i="97"/>
  <c r="AE18" i="96"/>
  <c r="AE19" i="96"/>
  <c r="AE21" i="96"/>
  <c r="AE22" i="96"/>
  <c r="Z17" i="95"/>
  <c r="Z16" i="95"/>
  <c r="F15" i="95" a="1"/>
  <c r="F15" i="95" s="1"/>
  <c r="Y16" i="96"/>
  <c r="Y17" i="96"/>
  <c r="X2" i="22"/>
  <c r="X8" i="23"/>
  <c r="X6" i="22"/>
  <c r="X23" i="22"/>
  <c r="X2" i="23"/>
  <c r="X26" i="23"/>
  <c r="X6" i="23"/>
  <c r="X7" i="22"/>
  <c r="X9" i="97"/>
  <c r="X9" i="22"/>
  <c r="X9" i="23"/>
  <c r="X14" i="23"/>
  <c r="X5" i="23"/>
  <c r="X13" i="22"/>
  <c r="X13" i="97"/>
  <c r="X13" i="23"/>
  <c r="X26" i="22"/>
  <c r="X7" i="23"/>
  <c r="X2" i="97"/>
  <c r="X23" i="23"/>
  <c r="X14" i="97"/>
  <c r="X8" i="22"/>
  <c r="X26" i="97"/>
  <c r="X8" i="97"/>
  <c r="X5" i="22"/>
  <c r="X7" i="97"/>
  <c r="X5" i="97"/>
  <c r="X14" i="22"/>
  <c r="X6" i="97"/>
  <c r="X23" i="97"/>
  <c r="J17" i="94"/>
  <c r="J16" i="94"/>
  <c r="H16" i="15"/>
  <c r="H17" i="15"/>
  <c r="AA16" i="23"/>
  <c r="AA16" i="22"/>
  <c r="AA17" i="22"/>
  <c r="AA16" i="97"/>
  <c r="AA17" i="23"/>
  <c r="AA17" i="97"/>
  <c r="AD2" i="15"/>
  <c r="AD6" i="15"/>
  <c r="AD13" i="15"/>
  <c r="AD5" i="15"/>
  <c r="AD8" i="15"/>
  <c r="AD7" i="15"/>
  <c r="AD9" i="15"/>
  <c r="AD14" i="15"/>
  <c r="AD26" i="15"/>
  <c r="AD23" i="15"/>
  <c r="Y6" i="94"/>
  <c r="Y8" i="94"/>
  <c r="Y23" i="94"/>
  <c r="Y26" i="94"/>
  <c r="Y5" i="94"/>
  <c r="Y7" i="94"/>
  <c r="Y9" i="94"/>
  <c r="Y2" i="94"/>
  <c r="Y13" i="94"/>
  <c r="Y14" i="94"/>
  <c r="R6" i="96"/>
  <c r="R13" i="96"/>
  <c r="R5" i="96"/>
  <c r="R7" i="96"/>
  <c r="R8" i="96"/>
  <c r="R14" i="96"/>
  <c r="R2" i="96"/>
  <c r="R23" i="96"/>
  <c r="R26" i="96"/>
  <c r="R9" i="96"/>
  <c r="M16" i="95"/>
  <c r="M17" i="95"/>
  <c r="C15" i="95" a="1"/>
  <c r="C15" i="95" s="1"/>
  <c r="M12" i="95"/>
  <c r="AC17" i="96"/>
  <c r="AC16" i="96"/>
  <c r="P15" i="22"/>
  <c r="P15" i="97"/>
  <c r="P15" i="23"/>
  <c r="AD8" i="22"/>
  <c r="AD5" i="22"/>
  <c r="AD14" i="22"/>
  <c r="AD7" i="23"/>
  <c r="AD9" i="22"/>
  <c r="AD9" i="23"/>
  <c r="AD14" i="23"/>
  <c r="AD6" i="22"/>
  <c r="AD23" i="22"/>
  <c r="AD13" i="22"/>
  <c r="AD2" i="23"/>
  <c r="AD2" i="22"/>
  <c r="AD7" i="22"/>
  <c r="AD6" i="97"/>
  <c r="AD9" i="97"/>
  <c r="AD13" i="97"/>
  <c r="AD2" i="97"/>
  <c r="AD5" i="23"/>
  <c r="AD7" i="97"/>
  <c r="AD6" i="23"/>
  <c r="AD26" i="97"/>
  <c r="AD14" i="97"/>
  <c r="AD13" i="23"/>
  <c r="AD23" i="97"/>
  <c r="AD26" i="23"/>
  <c r="AD8" i="97"/>
  <c r="AD8" i="23"/>
  <c r="AD26" i="22"/>
  <c r="AD5" i="97"/>
  <c r="AD23" i="23"/>
  <c r="X21" i="22"/>
  <c r="X18" i="22"/>
  <c r="X22" i="23"/>
  <c r="X19" i="22"/>
  <c r="X19" i="23"/>
  <c r="X18" i="23"/>
  <c r="X19" i="97"/>
  <c r="X21" i="23"/>
  <c r="X20" i="22"/>
  <c r="X22" i="22"/>
  <c r="X19" i="96"/>
  <c r="X22" i="97"/>
  <c r="X21" i="96"/>
  <c r="X20" i="23"/>
  <c r="X21" i="97"/>
  <c r="X20" i="96"/>
  <c r="X18" i="96"/>
  <c r="X22" i="96"/>
  <c r="X18" i="97"/>
  <c r="X20" i="97"/>
  <c r="H16" i="94"/>
  <c r="H17" i="94"/>
  <c r="I16" i="15"/>
  <c r="I17" i="15"/>
  <c r="AE17" i="22"/>
  <c r="AE16" i="23"/>
  <c r="AE16" i="97"/>
  <c r="AE16" i="22"/>
  <c r="AE17" i="23"/>
  <c r="AE17" i="97"/>
  <c r="AE14" i="15"/>
  <c r="AE2" i="15"/>
  <c r="AE8" i="15"/>
  <c r="AE6" i="15"/>
  <c r="AE23" i="15"/>
  <c r="AE5" i="15"/>
  <c r="AE13" i="15"/>
  <c r="AE7" i="15"/>
  <c r="AE9" i="15"/>
  <c r="AE26" i="15"/>
  <c r="X13" i="94"/>
  <c r="X23" i="94"/>
  <c r="X26" i="94"/>
  <c r="X6" i="94"/>
  <c r="X5" i="94"/>
  <c r="X7" i="94"/>
  <c r="X8" i="94"/>
  <c r="X9" i="94"/>
  <c r="X2" i="94"/>
  <c r="X14" i="94"/>
  <c r="Q5" i="96"/>
  <c r="Q9" i="96"/>
  <c r="Q8" i="96"/>
  <c r="Q6" i="96"/>
  <c r="Q14" i="96"/>
  <c r="Q2" i="96"/>
  <c r="Q26" i="96"/>
  <c r="Q13" i="96"/>
  <c r="Q7" i="96"/>
  <c r="Q23" i="96"/>
  <c r="U16" i="95"/>
  <c r="U17" i="95"/>
  <c r="J11" i="96"/>
  <c r="J12" i="96"/>
  <c r="S12" i="15"/>
  <c r="S11" i="15"/>
  <c r="T18" i="94"/>
  <c r="T19" i="94"/>
  <c r="T20" i="94"/>
  <c r="T21" i="94"/>
  <c r="T22" i="94"/>
  <c r="U7" i="22"/>
  <c r="U13" i="22"/>
  <c r="U5" i="23"/>
  <c r="U2" i="22"/>
  <c r="U6" i="23"/>
  <c r="U8" i="23"/>
  <c r="U13" i="23"/>
  <c r="U23" i="23"/>
  <c r="U5" i="22"/>
  <c r="U26" i="22"/>
  <c r="U6" i="97"/>
  <c r="U8" i="22"/>
  <c r="U9" i="22"/>
  <c r="U2" i="97"/>
  <c r="U7" i="97"/>
  <c r="U14" i="97"/>
  <c r="U6" i="22"/>
  <c r="U2" i="23"/>
  <c r="U26" i="23"/>
  <c r="U5" i="97"/>
  <c r="U8" i="97"/>
  <c r="U26" i="97"/>
  <c r="U9" i="23"/>
  <c r="U14" i="23"/>
  <c r="U13" i="97"/>
  <c r="U23" i="97"/>
  <c r="U9" i="97"/>
  <c r="U14" i="22"/>
  <c r="U7" i="23"/>
  <c r="U23" i="22"/>
  <c r="H11" i="94"/>
  <c r="H12" i="94"/>
  <c r="W17" i="15"/>
  <c r="W16" i="15"/>
  <c r="T18" i="22"/>
  <c r="T20" i="22"/>
  <c r="T19" i="23"/>
  <c r="T21" i="23"/>
  <c r="T20" i="23"/>
  <c r="T21" i="97"/>
  <c r="T19" i="97"/>
  <c r="T21" i="22"/>
  <c r="T21" i="96"/>
  <c r="T19" i="22"/>
  <c r="T19" i="96"/>
  <c r="T22" i="96"/>
  <c r="T18" i="23"/>
  <c r="T22" i="23"/>
  <c r="T22" i="97"/>
  <c r="T18" i="96"/>
  <c r="T20" i="96"/>
  <c r="T18" i="97"/>
  <c r="T20" i="97"/>
  <c r="T22" i="22"/>
  <c r="P21" i="15"/>
  <c r="P19" i="15"/>
  <c r="P20" i="15"/>
  <c r="P22" i="15"/>
  <c r="P18" i="15"/>
  <c r="Q16" i="94"/>
  <c r="Q17" i="94"/>
  <c r="AA7" i="96"/>
  <c r="AA9" i="96"/>
  <c r="AA8" i="96"/>
  <c r="AA5" i="96"/>
  <c r="AA2" i="96"/>
  <c r="AA14" i="96"/>
  <c r="AA13" i="96"/>
  <c r="AA6" i="96"/>
  <c r="AA23" i="96"/>
  <c r="AA26" i="96"/>
  <c r="AB11" i="94"/>
  <c r="AB12" i="94"/>
  <c r="B17" i="94"/>
  <c r="B16" i="94"/>
  <c r="AA12" i="23"/>
  <c r="AA11" i="22"/>
  <c r="AA12" i="22"/>
  <c r="AA11" i="23"/>
  <c r="AA11" i="97"/>
  <c r="AA12" i="97"/>
  <c r="S17" i="96"/>
  <c r="S16" i="96"/>
  <c r="P16" i="94"/>
  <c r="P17" i="94"/>
  <c r="Z7" i="96"/>
  <c r="Z2" i="96"/>
  <c r="Z9" i="96"/>
  <c r="Z13" i="96"/>
  <c r="Z23" i="96"/>
  <c r="Z8" i="96"/>
  <c r="Z14" i="96"/>
  <c r="Z5" i="96"/>
  <c r="Z6" i="96"/>
  <c r="Z26" i="96"/>
  <c r="AA11" i="94"/>
  <c r="AA12" i="94"/>
  <c r="Z11" i="22"/>
  <c r="Z11" i="23"/>
  <c r="Z12" i="22"/>
  <c r="Z11" i="97"/>
  <c r="Z12" i="23"/>
  <c r="Z12" i="97"/>
  <c r="N16" i="96"/>
  <c r="N17" i="96"/>
  <c r="B15" i="95" a="1"/>
  <c r="B15" i="95" s="1"/>
  <c r="C11" i="94"/>
  <c r="S12" i="95"/>
  <c r="U11" i="23"/>
  <c r="U12" i="22"/>
  <c r="U12" i="97"/>
  <c r="U11" i="97"/>
  <c r="U11" i="22"/>
  <c r="U12" i="23"/>
  <c r="G16" i="94"/>
  <c r="G17" i="94"/>
  <c r="K16" i="15"/>
  <c r="K17" i="15"/>
  <c r="Y16" i="22"/>
  <c r="Y16" i="97"/>
  <c r="Y17" i="22"/>
  <c r="Y17" i="23"/>
  <c r="Y17" i="97"/>
  <c r="Y16" i="23"/>
  <c r="D20" i="94"/>
  <c r="D18" i="94"/>
  <c r="D19" i="94"/>
  <c r="D21" i="94"/>
  <c r="D22" i="94"/>
  <c r="R17" i="15"/>
  <c r="R16" i="15"/>
  <c r="W2" i="94"/>
  <c r="W13" i="94"/>
  <c r="W5" i="94"/>
  <c r="W6" i="94"/>
  <c r="W9" i="94"/>
  <c r="W23" i="94"/>
  <c r="W26" i="94"/>
  <c r="W7" i="94"/>
  <c r="W8" i="94"/>
  <c r="W14" i="94"/>
  <c r="T6" i="96"/>
  <c r="T8" i="96"/>
  <c r="T5" i="96"/>
  <c r="T2" i="96"/>
  <c r="T7" i="96"/>
  <c r="T14" i="96"/>
  <c r="T13" i="96"/>
  <c r="T23" i="96"/>
  <c r="T26" i="96"/>
  <c r="T9" i="96"/>
  <c r="P17" i="95"/>
  <c r="P16" i="95"/>
  <c r="I12" i="96"/>
  <c r="I11" i="96"/>
  <c r="U12" i="15"/>
  <c r="U11" i="15"/>
  <c r="J19" i="22"/>
  <c r="J18" i="22"/>
  <c r="J18" i="23"/>
  <c r="J20" i="23"/>
  <c r="J22" i="23"/>
  <c r="J22" i="22"/>
  <c r="J19" i="23"/>
  <c r="J21" i="23"/>
  <c r="J20" i="22"/>
  <c r="J22" i="97"/>
  <c r="J19" i="97"/>
  <c r="J21" i="97"/>
  <c r="J21" i="22"/>
  <c r="J21" i="96"/>
  <c r="J18" i="96"/>
  <c r="J19" i="96"/>
  <c r="J20" i="96"/>
  <c r="J22" i="96"/>
  <c r="J18" i="97"/>
  <c r="J20" i="97"/>
  <c r="I11" i="94"/>
  <c r="I12" i="94"/>
  <c r="AD17" i="15"/>
  <c r="AD16" i="15"/>
  <c r="N21" i="22"/>
  <c r="N22" i="22"/>
  <c r="N18" i="23"/>
  <c r="N20" i="23"/>
  <c r="N22" i="23"/>
  <c r="N20" i="22"/>
  <c r="N20" i="97"/>
  <c r="N18" i="97"/>
  <c r="N21" i="23"/>
  <c r="N21" i="96"/>
  <c r="N22" i="96"/>
  <c r="N21" i="97"/>
  <c r="N18" i="22"/>
  <c r="N19" i="97"/>
  <c r="N22" i="97"/>
  <c r="N18" i="96"/>
  <c r="N19" i="96"/>
  <c r="N20" i="96"/>
  <c r="N19" i="22"/>
  <c r="N19" i="23"/>
  <c r="R16" i="94"/>
  <c r="R17" i="94"/>
  <c r="W2" i="96"/>
  <c r="W9" i="96"/>
  <c r="W26" i="96"/>
  <c r="W8" i="96"/>
  <c r="W7" i="96"/>
  <c r="W14" i="96"/>
  <c r="W6" i="96"/>
  <c r="W13" i="96"/>
  <c r="W23" i="96"/>
  <c r="W5" i="96"/>
  <c r="N8" i="15"/>
  <c r="N14" i="15"/>
  <c r="N2" i="15"/>
  <c r="N23" i="15"/>
  <c r="N6" i="15"/>
  <c r="N26" i="15"/>
  <c r="N7" i="15"/>
  <c r="N9" i="15"/>
  <c r="N5" i="15"/>
  <c r="N13" i="15"/>
  <c r="Z11" i="94"/>
  <c r="Z12" i="94"/>
  <c r="H2" i="94"/>
  <c r="H26" i="94"/>
  <c r="H5" i="94"/>
  <c r="H8" i="94"/>
  <c r="H6" i="94"/>
  <c r="H7" i="94"/>
  <c r="H9" i="94"/>
  <c r="H13" i="94"/>
  <c r="H14" i="94"/>
  <c r="H23" i="94"/>
  <c r="M16" i="96"/>
  <c r="M17" i="96"/>
  <c r="AD17" i="96"/>
  <c r="AD16" i="96"/>
  <c r="AA19" i="22"/>
  <c r="AA21" i="22"/>
  <c r="AA22" i="22"/>
  <c r="AA18" i="23"/>
  <c r="AA20" i="23"/>
  <c r="AA22" i="23"/>
  <c r="AA18" i="97"/>
  <c r="AA18" i="22"/>
  <c r="AA22" i="97"/>
  <c r="AA20" i="22"/>
  <c r="AA21" i="23"/>
  <c r="AA22" i="96"/>
  <c r="AA19" i="23"/>
  <c r="AA19" i="96"/>
  <c r="AA20" i="97"/>
  <c r="AA19" i="97"/>
  <c r="AA21" i="97"/>
  <c r="AA18" i="96"/>
  <c r="AA20" i="96"/>
  <c r="AA21" i="96"/>
  <c r="T16" i="22"/>
  <c r="T17" i="23"/>
  <c r="T17" i="22"/>
  <c r="T17" i="97"/>
  <c r="T16" i="23"/>
  <c r="T16" i="97"/>
  <c r="AB17" i="96"/>
  <c r="AB16" i="96"/>
  <c r="Y5" i="22"/>
  <c r="Y2" i="22"/>
  <c r="Y13" i="22"/>
  <c r="Y6" i="22"/>
  <c r="Y23" i="22"/>
  <c r="Y2" i="23"/>
  <c r="Y26" i="23"/>
  <c r="Y6" i="23"/>
  <c r="Y8" i="23"/>
  <c r="Y13" i="23"/>
  <c r="Y2" i="97"/>
  <c r="Y9" i="97"/>
  <c r="Y7" i="23"/>
  <c r="Y13" i="97"/>
  <c r="Y14" i="23"/>
  <c r="Y9" i="22"/>
  <c r="Y9" i="23"/>
  <c r="Y23" i="23"/>
  <c r="Y14" i="97"/>
  <c r="Y5" i="23"/>
  <c r="Y8" i="22"/>
  <c r="Y26" i="97"/>
  <c r="Y7" i="97"/>
  <c r="Y26" i="22"/>
  <c r="Y5" i="97"/>
  <c r="Y7" i="22"/>
  <c r="Y8" i="97"/>
  <c r="Y14" i="22"/>
  <c r="Y6" i="97"/>
  <c r="Y23" i="97"/>
  <c r="J16" i="22"/>
  <c r="J17" i="22"/>
  <c r="J16" i="23"/>
  <c r="J17" i="23"/>
  <c r="J16" i="97"/>
  <c r="J17" i="97"/>
  <c r="M15" i="23"/>
  <c r="M15" i="97"/>
  <c r="M15" i="22"/>
  <c r="AD22" i="22"/>
  <c r="AD18" i="22"/>
  <c r="AD18" i="23"/>
  <c r="AD20" i="23"/>
  <c r="AD19" i="22"/>
  <c r="AD20" i="22"/>
  <c r="AD22" i="23"/>
  <c r="AD19" i="97"/>
  <c r="AD21" i="23"/>
  <c r="AD21" i="22"/>
  <c r="AD18" i="96"/>
  <c r="AD22" i="97"/>
  <c r="AD21" i="96"/>
  <c r="AD18" i="97"/>
  <c r="AD20" i="97"/>
  <c r="AD19" i="23"/>
  <c r="AD21" i="97"/>
  <c r="AD19" i="96"/>
  <c r="AD20" i="96"/>
  <c r="AD22" i="96"/>
  <c r="Z17" i="96"/>
  <c r="Z16" i="96"/>
  <c r="Q15" i="22"/>
  <c r="Q15" i="23"/>
  <c r="Q15" i="97"/>
  <c r="AB8" i="22"/>
  <c r="AB14" i="22"/>
  <c r="AB6" i="23"/>
  <c r="AB14" i="23"/>
  <c r="AB6" i="22"/>
  <c r="AB23" i="22"/>
  <c r="AB13" i="22"/>
  <c r="AB7" i="97"/>
  <c r="AB2" i="22"/>
  <c r="AB13" i="97"/>
  <c r="AB26" i="22"/>
  <c r="AB8" i="23"/>
  <c r="AB6" i="97"/>
  <c r="AB9" i="97"/>
  <c r="AB13" i="23"/>
  <c r="AB7" i="22"/>
  <c r="AB23" i="97"/>
  <c r="AB26" i="97"/>
  <c r="AB9" i="22"/>
  <c r="AB2" i="23"/>
  <c r="AB23" i="23"/>
  <c r="AB5" i="97"/>
  <c r="AB5" i="22"/>
  <c r="AB7" i="23"/>
  <c r="AB8" i="97"/>
  <c r="AB9" i="23"/>
  <c r="AB26" i="23"/>
  <c r="AB5" i="23"/>
  <c r="AB2" i="97"/>
  <c r="AB14" i="97"/>
  <c r="W21" i="22"/>
  <c r="W19" i="22"/>
  <c r="W20" i="22"/>
  <c r="W19" i="23"/>
  <c r="W18" i="22"/>
  <c r="W21" i="23"/>
  <c r="W22" i="22"/>
  <c r="W18" i="23"/>
  <c r="W22" i="23"/>
  <c r="W18" i="97"/>
  <c r="W20" i="97"/>
  <c r="W21" i="96"/>
  <c r="W21" i="97"/>
  <c r="W22" i="97"/>
  <c r="W19" i="97"/>
  <c r="W18" i="96"/>
  <c r="W19" i="96"/>
  <c r="W20" i="96"/>
  <c r="W22" i="96"/>
  <c r="W20" i="23"/>
  <c r="K16" i="94"/>
  <c r="K17" i="94"/>
  <c r="J17" i="15"/>
  <c r="J16" i="15"/>
  <c r="Z17" i="23"/>
  <c r="Z16" i="22"/>
  <c r="Z16" i="97"/>
  <c r="Z17" i="97"/>
  <c r="Z17" i="22"/>
  <c r="Z16" i="23"/>
  <c r="T17" i="15"/>
  <c r="T16" i="15"/>
  <c r="Z8" i="94"/>
  <c r="Z14" i="94"/>
  <c r="Z23" i="94"/>
  <c r="Z26" i="94"/>
  <c r="Z6" i="94"/>
  <c r="Z5" i="94"/>
  <c r="Z7" i="94"/>
  <c r="Z9" i="94"/>
  <c r="Z2" i="94"/>
  <c r="Z13" i="94"/>
  <c r="O8" i="96"/>
  <c r="O7" i="96"/>
  <c r="O2" i="96"/>
  <c r="O9" i="96"/>
  <c r="O26" i="96"/>
  <c r="O13" i="96"/>
  <c r="O14" i="96"/>
  <c r="O23" i="96"/>
  <c r="O6" i="96"/>
  <c r="O5" i="96"/>
  <c r="S16" i="95"/>
  <c r="S17" i="95"/>
  <c r="K11" i="96"/>
  <c r="K12" i="96"/>
  <c r="M11" i="15"/>
  <c r="M12" i="15"/>
  <c r="R23" i="22"/>
  <c r="R9" i="22"/>
  <c r="R2" i="22"/>
  <c r="R7" i="22"/>
  <c r="R23" i="23"/>
  <c r="R8" i="22"/>
  <c r="R26" i="22"/>
  <c r="R13" i="22"/>
  <c r="R5" i="23"/>
  <c r="R7" i="23"/>
  <c r="R2" i="23"/>
  <c r="R9" i="23"/>
  <c r="R8" i="97"/>
  <c r="R23" i="97"/>
  <c r="R14" i="22"/>
  <c r="R13" i="23"/>
  <c r="R9" i="97"/>
  <c r="R8" i="23"/>
  <c r="R5" i="22"/>
  <c r="R5" i="97"/>
  <c r="R6" i="97"/>
  <c r="R26" i="23"/>
  <c r="R6" i="23"/>
  <c r="R13" i="97"/>
  <c r="R7" i="97"/>
  <c r="R6" i="22"/>
  <c r="R26" i="97"/>
  <c r="R14" i="23"/>
  <c r="R2" i="97"/>
  <c r="R14" i="97"/>
  <c r="J11" i="94"/>
  <c r="J12" i="94"/>
  <c r="Y17" i="15"/>
  <c r="Y16" i="15"/>
  <c r="P20" i="22"/>
  <c r="P22" i="22"/>
  <c r="P19" i="23"/>
  <c r="P21" i="23"/>
  <c r="P21" i="22"/>
  <c r="P18" i="23"/>
  <c r="P19" i="97"/>
  <c r="P20" i="23"/>
  <c r="P19" i="22"/>
  <c r="P20" i="97"/>
  <c r="P22" i="23"/>
  <c r="P21" i="97"/>
  <c r="P22" i="97"/>
  <c r="P18" i="96"/>
  <c r="P21" i="96"/>
  <c r="P18" i="22"/>
  <c r="P19" i="96"/>
  <c r="P20" i="96"/>
  <c r="P22" i="96"/>
  <c r="P18" i="97"/>
  <c r="Q21" i="15"/>
  <c r="Q19" i="15"/>
  <c r="Q18" i="15"/>
  <c r="Q20" i="15"/>
  <c r="Q22" i="15"/>
  <c r="D11" i="96"/>
  <c r="D12" i="96"/>
  <c r="P12" i="23"/>
  <c r="P11" i="22"/>
  <c r="P11" i="23"/>
  <c r="P12" i="22"/>
  <c r="P11" i="97"/>
  <c r="P12" i="97"/>
  <c r="I17" i="94"/>
  <c r="I16" i="94"/>
  <c r="W16" i="22"/>
  <c r="W17" i="23"/>
  <c r="W16" i="97"/>
  <c r="W17" i="97"/>
  <c r="W16" i="23"/>
  <c r="W17" i="22"/>
  <c r="Q16" i="15"/>
  <c r="Q17" i="15"/>
  <c r="AA2" i="94"/>
  <c r="AA7" i="94"/>
  <c r="AA14" i="94"/>
  <c r="AA13" i="94"/>
  <c r="AA23" i="94"/>
  <c r="AA26" i="94"/>
  <c r="AA6" i="94"/>
  <c r="AA8" i="94"/>
  <c r="AA5" i="94"/>
  <c r="AA9" i="94"/>
  <c r="P8" i="96"/>
  <c r="P26" i="96"/>
  <c r="P23" i="96"/>
  <c r="P2" i="96"/>
  <c r="P9" i="96"/>
  <c r="P7" i="96"/>
  <c r="P13" i="96"/>
  <c r="P14" i="96"/>
  <c r="P6" i="96"/>
  <c r="P5" i="96"/>
  <c r="O17" i="95"/>
  <c r="O16" i="95"/>
  <c r="G12" i="96"/>
  <c r="G11" i="96"/>
  <c r="O12" i="15"/>
  <c r="O11" i="15"/>
  <c r="D12" i="15"/>
  <c r="D11" i="15"/>
  <c r="I19" i="22"/>
  <c r="I21" i="22"/>
  <c r="I18" i="22"/>
  <c r="I18" i="23"/>
  <c r="I20" i="23"/>
  <c r="I22" i="23"/>
  <c r="I22" i="22"/>
  <c r="I21" i="23"/>
  <c r="I18" i="97"/>
  <c r="I19" i="23"/>
  <c r="I22" i="97"/>
  <c r="I22" i="96"/>
  <c r="I21" i="97"/>
  <c r="I20" i="97"/>
  <c r="I18" i="96"/>
  <c r="I21" i="96"/>
  <c r="I20" i="22"/>
  <c r="I19" i="97"/>
  <c r="I20" i="96"/>
  <c r="I19" i="96"/>
  <c r="K11" i="94"/>
  <c r="K12" i="94"/>
  <c r="AA16" i="15"/>
  <c r="AA17" i="15"/>
  <c r="O20" i="22"/>
  <c r="O18" i="23"/>
  <c r="O21" i="23"/>
  <c r="O21" i="22"/>
  <c r="O22" i="22"/>
  <c r="O19" i="97"/>
  <c r="O20" i="23"/>
  <c r="O20" i="97"/>
  <c r="O19" i="22"/>
  <c r="O22" i="97"/>
  <c r="O18" i="97"/>
  <c r="O22" i="96"/>
  <c r="O18" i="96"/>
  <c r="O18" i="22"/>
  <c r="O19" i="23"/>
  <c r="O22" i="23"/>
  <c r="O19" i="96"/>
  <c r="O20" i="96"/>
  <c r="O21" i="96"/>
  <c r="O21" i="97"/>
  <c r="O17" i="94"/>
  <c r="O16" i="94"/>
  <c r="AD5" i="96"/>
  <c r="AD7" i="96"/>
  <c r="AD13" i="96"/>
  <c r="AD8" i="96"/>
  <c r="AD2" i="96"/>
  <c r="AD6" i="96"/>
  <c r="AD9" i="96"/>
  <c r="AD14" i="96"/>
  <c r="AD23" i="96"/>
  <c r="AD26" i="96"/>
  <c r="M14" i="15"/>
  <c r="M23" i="15"/>
  <c r="M6" i="15"/>
  <c r="M8" i="15"/>
  <c r="M7" i="15"/>
  <c r="M5" i="15"/>
  <c r="M9" i="15"/>
  <c r="M2" i="15"/>
  <c r="M26" i="15"/>
  <c r="M13" i="15"/>
  <c r="Y12" i="94"/>
  <c r="Y11" i="94"/>
  <c r="G6" i="94"/>
  <c r="G2" i="94"/>
  <c r="G8" i="94"/>
  <c r="G7" i="94"/>
  <c r="G9" i="94"/>
  <c r="G5" i="94"/>
  <c r="G13" i="94"/>
  <c r="G14" i="94"/>
  <c r="G23" i="94"/>
  <c r="G26" i="94"/>
  <c r="R17" i="96"/>
  <c r="R16" i="96"/>
  <c r="M16" i="15"/>
  <c r="M17" i="15"/>
  <c r="U9" i="96"/>
  <c r="U6" i="96"/>
  <c r="U7" i="96"/>
  <c r="U2" i="96"/>
  <c r="U5" i="96"/>
  <c r="U8" i="96"/>
  <c r="U14" i="96"/>
  <c r="U13" i="96"/>
  <c r="U23" i="96"/>
  <c r="U26" i="96"/>
  <c r="N16" i="95"/>
  <c r="N17" i="95"/>
  <c r="AE16" i="94"/>
  <c r="AE17" i="94"/>
  <c r="AC11" i="96"/>
  <c r="AC12" i="96"/>
  <c r="G22" i="23"/>
  <c r="G18" i="22"/>
  <c r="G18" i="23"/>
  <c r="G20" i="23"/>
  <c r="G22" i="22"/>
  <c r="G18" i="97"/>
  <c r="G21" i="22"/>
  <c r="G19" i="22"/>
  <c r="G20" i="96"/>
  <c r="G20" i="97"/>
  <c r="G19" i="97"/>
  <c r="G19" i="96"/>
  <c r="G22" i="96"/>
  <c r="G21" i="23"/>
  <c r="G21" i="96"/>
  <c r="G21" i="97"/>
  <c r="G20" i="22"/>
  <c r="G19" i="23"/>
  <c r="G22" i="97"/>
  <c r="G18" i="96"/>
  <c r="AE16" i="15"/>
  <c r="AE17" i="15"/>
  <c r="S18" i="22"/>
  <c r="S20" i="22"/>
  <c r="S19" i="23"/>
  <c r="S21" i="23"/>
  <c r="S21" i="22"/>
  <c r="S22" i="23"/>
  <c r="S20" i="97"/>
  <c r="S22" i="22"/>
  <c r="S22" i="97"/>
  <c r="S19" i="97"/>
  <c r="S20" i="96"/>
  <c r="S18" i="97"/>
  <c r="S18" i="96"/>
  <c r="S18" i="23"/>
  <c r="S19" i="96"/>
  <c r="S19" i="22"/>
  <c r="S21" i="96"/>
  <c r="S21" i="97"/>
  <c r="S22" i="96"/>
  <c r="S20" i="23"/>
  <c r="S16" i="94"/>
  <c r="S17" i="94"/>
  <c r="AE5" i="96"/>
  <c r="AE7" i="96"/>
  <c r="AE14" i="96"/>
  <c r="AE26" i="96"/>
  <c r="AE9" i="96"/>
  <c r="AE2" i="96"/>
  <c r="AE8" i="96"/>
  <c r="AE6" i="96"/>
  <c r="AE13" i="96"/>
  <c r="AE23" i="96"/>
  <c r="T5" i="15"/>
  <c r="T7" i="15"/>
  <c r="T14" i="15"/>
  <c r="T26" i="15"/>
  <c r="T8" i="15"/>
  <c r="T13" i="15"/>
  <c r="T23" i="15"/>
  <c r="T2" i="15"/>
  <c r="T6" i="15"/>
  <c r="T9" i="15"/>
  <c r="F13" i="94"/>
  <c r="F6" i="94"/>
  <c r="F8" i="94"/>
  <c r="F9" i="94"/>
  <c r="F5" i="94"/>
  <c r="F2" i="94"/>
  <c r="F14" i="94"/>
  <c r="F23" i="94"/>
  <c r="F26" i="94"/>
  <c r="F7" i="94"/>
  <c r="D2" i="96"/>
  <c r="D9" i="96"/>
  <c r="D26" i="96"/>
  <c r="D13" i="96"/>
  <c r="D14" i="96"/>
  <c r="D23" i="96"/>
  <c r="D6" i="96"/>
  <c r="D5" i="96"/>
  <c r="D8" i="96"/>
  <c r="D7" i="96"/>
  <c r="M12" i="94"/>
  <c r="M11" i="94"/>
  <c r="U12" i="96"/>
  <c r="U11" i="96"/>
  <c r="S5" i="15"/>
  <c r="S7" i="15"/>
  <c r="S9" i="15"/>
  <c r="S26" i="15"/>
  <c r="S8" i="15"/>
  <c r="S13" i="15"/>
  <c r="S23" i="15"/>
  <c r="S2" i="15"/>
  <c r="S14" i="15"/>
  <c r="S6" i="15"/>
  <c r="K2" i="94"/>
  <c r="K9" i="94"/>
  <c r="K13" i="94"/>
  <c r="K7" i="94"/>
  <c r="K6" i="94"/>
  <c r="K8" i="94"/>
  <c r="K5" i="94"/>
  <c r="K14" i="94"/>
  <c r="K23" i="94"/>
  <c r="K26" i="94"/>
  <c r="Q11" i="94"/>
  <c r="Q12" i="94"/>
  <c r="R12" i="96"/>
  <c r="R11" i="96"/>
  <c r="O9" i="15"/>
  <c r="O14" i="15"/>
  <c r="O23" i="15"/>
  <c r="O2" i="15"/>
  <c r="O6" i="15"/>
  <c r="O26" i="15"/>
  <c r="O5" i="15"/>
  <c r="O7" i="15"/>
  <c r="O13" i="15"/>
  <c r="O8" i="15"/>
  <c r="I7" i="94"/>
  <c r="I5" i="94"/>
  <c r="I6" i="94"/>
  <c r="I14" i="94"/>
  <c r="I8" i="94"/>
  <c r="I9" i="94"/>
  <c r="I2" i="94"/>
  <c r="I13" i="94"/>
  <c r="I23" i="94"/>
  <c r="I26" i="94"/>
  <c r="S12" i="22"/>
  <c r="S11" i="23"/>
  <c r="S12" i="97"/>
  <c r="S12" i="23"/>
  <c r="S11" i="97"/>
  <c r="S11" i="22"/>
  <c r="N8" i="96"/>
  <c r="N2" i="96"/>
  <c r="N7" i="96"/>
  <c r="N13" i="96"/>
  <c r="N14" i="96"/>
  <c r="N23" i="96"/>
  <c r="N6" i="96"/>
  <c r="N26" i="96"/>
  <c r="N5" i="96"/>
  <c r="N9" i="96"/>
  <c r="H19" i="22"/>
  <c r="H18" i="22"/>
  <c r="H18" i="23"/>
  <c r="H20" i="23"/>
  <c r="H22" i="23"/>
  <c r="H22" i="22"/>
  <c r="H18" i="97"/>
  <c r="H21" i="23"/>
  <c r="H19" i="23"/>
  <c r="H21" i="97"/>
  <c r="H21" i="22"/>
  <c r="H20" i="97"/>
  <c r="H18" i="96"/>
  <c r="H19" i="96"/>
  <c r="H19" i="97"/>
  <c r="H20" i="96"/>
  <c r="H21" i="96"/>
  <c r="H22" i="96"/>
  <c r="H20" i="22"/>
  <c r="H22" i="97"/>
  <c r="AA15" i="22"/>
  <c r="AA15" i="97"/>
  <c r="AA15" i="23"/>
  <c r="T8" i="94"/>
  <c r="T2" i="94"/>
  <c r="T26" i="94"/>
  <c r="T6" i="94"/>
  <c r="T7" i="94"/>
  <c r="T9" i="94"/>
  <c r="T5" i="94"/>
  <c r="T13" i="94"/>
  <c r="T14" i="94"/>
  <c r="T23" i="94"/>
  <c r="I2" i="15"/>
  <c r="I6" i="15"/>
  <c r="I8" i="15"/>
  <c r="I13" i="15"/>
  <c r="I7" i="15"/>
  <c r="I26" i="15"/>
  <c r="I5" i="15"/>
  <c r="I14" i="15"/>
  <c r="I23" i="15"/>
  <c r="I9" i="15"/>
  <c r="X11" i="15"/>
  <c r="X12" i="15"/>
  <c r="N12" i="22"/>
  <c r="N12" i="23"/>
  <c r="N11" i="23"/>
  <c r="N11" i="97"/>
  <c r="N12" i="97"/>
  <c r="N11" i="22"/>
  <c r="X22" i="94"/>
  <c r="X18" i="94"/>
  <c r="X19" i="94"/>
  <c r="X20" i="94"/>
  <c r="X21" i="94"/>
  <c r="W16" i="95"/>
  <c r="W17" i="95"/>
  <c r="G5" i="22"/>
  <c r="G2" i="22"/>
  <c r="G13" i="22"/>
  <c r="G9" i="22"/>
  <c r="G14" i="22"/>
  <c r="G2" i="23"/>
  <c r="G26" i="23"/>
  <c r="G2" i="97"/>
  <c r="G9" i="97"/>
  <c r="G23" i="23"/>
  <c r="G6" i="97"/>
  <c r="G26" i="97"/>
  <c r="G8" i="22"/>
  <c r="G23" i="22"/>
  <c r="G8" i="23"/>
  <c r="G6" i="22"/>
  <c r="G14" i="97"/>
  <c r="G9" i="23"/>
  <c r="G13" i="23"/>
  <c r="G5" i="97"/>
  <c r="G7" i="23"/>
  <c r="G13" i="97"/>
  <c r="G26" i="22"/>
  <c r="G7" i="22"/>
  <c r="G8" i="97"/>
  <c r="G23" i="97"/>
  <c r="G14" i="23"/>
  <c r="G5" i="23"/>
  <c r="G7" i="97"/>
  <c r="G6" i="23"/>
  <c r="N16" i="15"/>
  <c r="N17" i="15"/>
  <c r="D11" i="23"/>
  <c r="D11" i="22"/>
  <c r="D12" i="22"/>
  <c r="D12" i="23"/>
  <c r="D12" i="97"/>
  <c r="D11" i="97"/>
  <c r="Q17" i="22"/>
  <c r="Q16" i="22"/>
  <c r="Q17" i="23"/>
  <c r="Q17" i="97"/>
  <c r="Q16" i="23"/>
  <c r="Q16" i="97"/>
  <c r="AD17" i="94"/>
  <c r="AD16" i="94"/>
  <c r="X11" i="96"/>
  <c r="X12" i="96"/>
  <c r="K22" i="22"/>
  <c r="K20" i="23"/>
  <c r="K18" i="22"/>
  <c r="K18" i="23"/>
  <c r="K22" i="23"/>
  <c r="K19" i="23"/>
  <c r="K21" i="23"/>
  <c r="K22" i="97"/>
  <c r="K18" i="96"/>
  <c r="K21" i="97"/>
  <c r="K19" i="22"/>
  <c r="K20" i="22"/>
  <c r="K20" i="96"/>
  <c r="K19" i="96"/>
  <c r="K19" i="97"/>
  <c r="K21" i="96"/>
  <c r="K22" i="96"/>
  <c r="K18" i="97"/>
  <c r="K21" i="22"/>
  <c r="K20" i="97"/>
  <c r="AA18" i="15"/>
  <c r="AA22" i="15"/>
  <c r="AA21" i="15"/>
  <c r="AA20" i="15"/>
  <c r="AA19" i="15"/>
  <c r="AD15" i="23"/>
  <c r="AD15" i="22"/>
  <c r="AD15" i="97"/>
  <c r="S8" i="94"/>
  <c r="S26" i="94"/>
  <c r="S6" i="94"/>
  <c r="S7" i="94"/>
  <c r="S9" i="94"/>
  <c r="S5" i="94"/>
  <c r="S2" i="94"/>
  <c r="S13" i="94"/>
  <c r="S14" i="94"/>
  <c r="S23" i="94"/>
  <c r="K5" i="15"/>
  <c r="K2" i="15"/>
  <c r="K6" i="15"/>
  <c r="K13" i="15"/>
  <c r="K7" i="15"/>
  <c r="K26" i="15"/>
  <c r="K23" i="15"/>
  <c r="K8" i="15"/>
  <c r="K14" i="15"/>
  <c r="K9" i="15"/>
  <c r="AC11" i="15"/>
  <c r="AC12" i="15"/>
  <c r="U11" i="94"/>
  <c r="U12" i="94"/>
  <c r="Q12" i="96"/>
  <c r="Q11" i="96"/>
  <c r="Q5" i="15"/>
  <c r="Q7" i="15"/>
  <c r="Q9" i="15"/>
  <c r="Q14" i="15"/>
  <c r="Q2" i="15"/>
  <c r="Q8" i="15"/>
  <c r="Q13" i="15"/>
  <c r="Q23" i="15"/>
  <c r="Q26" i="15"/>
  <c r="Q6" i="15"/>
  <c r="J17" i="95"/>
  <c r="J16" i="95"/>
  <c r="J7" i="94"/>
  <c r="J6" i="94"/>
  <c r="J8" i="94"/>
  <c r="J5" i="94"/>
  <c r="J9" i="94"/>
  <c r="J2" i="94"/>
  <c r="J13" i="94"/>
  <c r="J14" i="94"/>
  <c r="J23" i="94"/>
  <c r="J26" i="94"/>
  <c r="W16" i="94"/>
  <c r="W17" i="94"/>
  <c r="F13" i="15"/>
  <c r="F8" i="15"/>
  <c r="F5" i="15"/>
  <c r="F9" i="15"/>
  <c r="F14" i="15"/>
  <c r="F26" i="15"/>
  <c r="F6" i="15"/>
  <c r="F7" i="15"/>
  <c r="F23" i="15"/>
  <c r="F2" i="15"/>
  <c r="AD17" i="22"/>
  <c r="AD16" i="23"/>
  <c r="AD16" i="97"/>
  <c r="AD17" i="23"/>
  <c r="AD16" i="22"/>
  <c r="AD17" i="97"/>
  <c r="Q17" i="95"/>
  <c r="Q16" i="95"/>
  <c r="S16" i="23"/>
  <c r="S16" i="22"/>
  <c r="S17" i="23"/>
  <c r="S17" i="22"/>
  <c r="S17" i="97"/>
  <c r="S16" i="97"/>
  <c r="W12" i="96"/>
  <c r="W11" i="96"/>
  <c r="D17" i="23"/>
  <c r="D16" i="97"/>
  <c r="D16" i="23"/>
  <c r="D16" i="22"/>
  <c r="D17" i="22"/>
  <c r="D17" i="97"/>
  <c r="AD21" i="15"/>
  <c r="AD18" i="15"/>
  <c r="AD19" i="15"/>
  <c r="AD22" i="15"/>
  <c r="AD20" i="15"/>
  <c r="U11" i="95"/>
  <c r="Q11" i="22"/>
  <c r="Q12" i="23"/>
  <c r="Q12" i="22"/>
  <c r="Q11" i="23"/>
  <c r="Q12" i="97"/>
  <c r="Q11" i="97"/>
  <c r="W19" i="94"/>
  <c r="W18" i="94"/>
  <c r="W20" i="94"/>
  <c r="W21" i="94"/>
  <c r="W22" i="94"/>
  <c r="X17" i="95"/>
  <c r="X16" i="95"/>
  <c r="K8" i="22"/>
  <c r="K14" i="22"/>
  <c r="K2" i="22"/>
  <c r="K7" i="23"/>
  <c r="K9" i="23"/>
  <c r="K14" i="23"/>
  <c r="K5" i="22"/>
  <c r="K9" i="22"/>
  <c r="K26" i="23"/>
  <c r="K7" i="97"/>
  <c r="K5" i="23"/>
  <c r="K13" i="23"/>
  <c r="K6" i="22"/>
  <c r="K2" i="23"/>
  <c r="K8" i="23"/>
  <c r="K5" i="97"/>
  <c r="K8" i="97"/>
  <c r="K7" i="22"/>
  <c r="K6" i="97"/>
  <c r="K6" i="23"/>
  <c r="K13" i="22"/>
  <c r="K23" i="22"/>
  <c r="K26" i="22"/>
  <c r="K13" i="97"/>
  <c r="K23" i="23"/>
  <c r="K26" i="97"/>
  <c r="K2" i="97"/>
  <c r="K23" i="97"/>
  <c r="K14" i="97"/>
  <c r="K9" i="97"/>
  <c r="P16" i="15"/>
  <c r="P17" i="15"/>
  <c r="B17" i="96"/>
  <c r="B16" i="96"/>
  <c r="P17" i="22"/>
  <c r="P16" i="23"/>
  <c r="P17" i="23"/>
  <c r="P16" i="22"/>
  <c r="P16" i="97"/>
  <c r="P17" i="97"/>
  <c r="AC16" i="94"/>
  <c r="AC17" i="94"/>
  <c r="AE11" i="96"/>
  <c r="AE12" i="96"/>
  <c r="Y20" i="15"/>
  <c r="Y22" i="15"/>
  <c r="Y19" i="15"/>
  <c r="Y21" i="15"/>
  <c r="Y18" i="15"/>
  <c r="AC15" i="22"/>
  <c r="AC15" i="97"/>
  <c r="AC15" i="23"/>
  <c r="N2" i="94"/>
  <c r="N5" i="94"/>
  <c r="N6" i="94"/>
  <c r="N7" i="94"/>
  <c r="N8" i="94"/>
  <c r="N9" i="94"/>
  <c r="N13" i="94"/>
  <c r="N14" i="94"/>
  <c r="N23" i="94"/>
  <c r="N26" i="94"/>
  <c r="J2" i="15"/>
  <c r="J6" i="15"/>
  <c r="J8" i="15"/>
  <c r="J9" i="15"/>
  <c r="J7" i="15"/>
  <c r="J26" i="15"/>
  <c r="J5" i="15"/>
  <c r="J13" i="15"/>
  <c r="J14" i="15"/>
  <c r="J23" i="15"/>
  <c r="Y11" i="15"/>
  <c r="Y12" i="15"/>
  <c r="J21" i="94"/>
  <c r="J22" i="94"/>
  <c r="J18" i="94"/>
  <c r="J19" i="94"/>
  <c r="J20" i="94"/>
  <c r="N12" i="94"/>
  <c r="N11" i="94"/>
  <c r="I7" i="96"/>
  <c r="I9" i="96"/>
  <c r="I2" i="96"/>
  <c r="I5" i="96"/>
  <c r="I26" i="96"/>
  <c r="I14" i="96"/>
  <c r="I13" i="96"/>
  <c r="I23" i="96"/>
  <c r="I6" i="96"/>
  <c r="I8" i="96"/>
  <c r="J12" i="23"/>
  <c r="J12" i="22"/>
  <c r="J11" i="22"/>
  <c r="J11" i="97"/>
  <c r="J12" i="97"/>
  <c r="J11" i="23"/>
  <c r="D17" i="15"/>
  <c r="D16" i="15"/>
  <c r="P11" i="96"/>
  <c r="P12" i="96"/>
  <c r="J11" i="15"/>
  <c r="J12" i="15"/>
  <c r="U9" i="15"/>
  <c r="U5" i="15"/>
  <c r="U7" i="15"/>
  <c r="U8" i="15"/>
  <c r="U13" i="15"/>
  <c r="U2" i="15"/>
  <c r="U6" i="15"/>
  <c r="U23" i="15"/>
  <c r="U26" i="15"/>
  <c r="U14" i="15"/>
  <c r="H17" i="95"/>
  <c r="H16" i="95"/>
  <c r="D15" i="22"/>
  <c r="D15" i="97"/>
  <c r="D15" i="23"/>
  <c r="F21" i="22"/>
  <c r="F18" i="22"/>
  <c r="F20" i="23"/>
  <c r="F22" i="22"/>
  <c r="F22" i="23"/>
  <c r="F19" i="22"/>
  <c r="F18" i="23"/>
  <c r="F19" i="97"/>
  <c r="F19" i="96"/>
  <c r="F18" i="97"/>
  <c r="F20" i="97"/>
  <c r="F22" i="96"/>
  <c r="F21" i="97"/>
  <c r="F20" i="22"/>
  <c r="F19" i="23"/>
  <c r="F22" i="97"/>
  <c r="F18" i="96"/>
  <c r="F21" i="23"/>
  <c r="F20" i="96"/>
  <c r="F21" i="96"/>
  <c r="AE15" i="23"/>
  <c r="AE15" i="22"/>
  <c r="AE15" i="97"/>
  <c r="O12" i="22"/>
  <c r="O12" i="23"/>
  <c r="O11" i="23"/>
  <c r="O11" i="22"/>
  <c r="O11" i="97"/>
  <c r="O12" i="97"/>
  <c r="AA20" i="94"/>
  <c r="AA22" i="94"/>
  <c r="AA18" i="94"/>
  <c r="AA19" i="94"/>
  <c r="AA21" i="94"/>
  <c r="U17" i="15"/>
  <c r="U16" i="15"/>
  <c r="Z16" i="94"/>
  <c r="Z17" i="94"/>
  <c r="I14" i="22"/>
  <c r="I5" i="22"/>
  <c r="I2" i="22"/>
  <c r="I14" i="23"/>
  <c r="I9" i="22"/>
  <c r="I26" i="23"/>
  <c r="I7" i="97"/>
  <c r="I23" i="23"/>
  <c r="I13" i="97"/>
  <c r="I2" i="97"/>
  <c r="I6" i="22"/>
  <c r="I9" i="23"/>
  <c r="I2" i="23"/>
  <c r="I6" i="97"/>
  <c r="I9" i="97"/>
  <c r="I26" i="22"/>
  <c r="I7" i="23"/>
  <c r="I8" i="23"/>
  <c r="I13" i="23"/>
  <c r="I13" i="22"/>
  <c r="I23" i="22"/>
  <c r="I6" i="23"/>
  <c r="I5" i="97"/>
  <c r="I26" i="97"/>
  <c r="I7" i="22"/>
  <c r="I8" i="97"/>
  <c r="I23" i="97"/>
  <c r="I8" i="22"/>
  <c r="I14" i="97"/>
  <c r="I5" i="23"/>
  <c r="O16" i="15"/>
  <c r="O17" i="15"/>
  <c r="O17" i="22"/>
  <c r="O16" i="23"/>
  <c r="O17" i="23"/>
  <c r="O16" i="97"/>
  <c r="O17" i="97"/>
  <c r="O16" i="22"/>
  <c r="AB17" i="94"/>
  <c r="AB16" i="94"/>
  <c r="AA12" i="96"/>
  <c r="AA11" i="96"/>
  <c r="D20" i="15"/>
  <c r="D22" i="15"/>
  <c r="D18" i="15"/>
  <c r="D19" i="15"/>
  <c r="D21" i="15"/>
  <c r="X22" i="15"/>
  <c r="X20" i="15"/>
  <c r="X18" i="15"/>
  <c r="X19" i="15"/>
  <c r="X21" i="15"/>
  <c r="X15" i="22"/>
  <c r="X15" i="23"/>
  <c r="X15" i="97"/>
  <c r="U5" i="94"/>
  <c r="U14" i="94"/>
  <c r="U23" i="94"/>
  <c r="U7" i="94"/>
  <c r="U26" i="94"/>
  <c r="U6" i="94"/>
  <c r="U8" i="94"/>
  <c r="U9" i="94"/>
  <c r="U2" i="94"/>
  <c r="U13" i="94"/>
  <c r="H2" i="15"/>
  <c r="H6" i="15"/>
  <c r="H8" i="15"/>
  <c r="H13" i="15"/>
  <c r="H14" i="15"/>
  <c r="H26" i="15"/>
  <c r="H7" i="15"/>
  <c r="H9" i="15"/>
  <c r="H5" i="15"/>
  <c r="H23" i="15"/>
  <c r="AE11" i="15"/>
  <c r="AE12" i="15"/>
  <c r="K19" i="94"/>
  <c r="K22" i="94"/>
  <c r="K21" i="94"/>
  <c r="K18" i="94"/>
  <c r="K20" i="94"/>
  <c r="R11" i="94"/>
  <c r="R12" i="94"/>
  <c r="G7" i="96"/>
  <c r="G14" i="96"/>
  <c r="G2" i="96"/>
  <c r="G5" i="96"/>
  <c r="G8" i="96"/>
  <c r="G9" i="96"/>
  <c r="G13" i="96"/>
  <c r="G23" i="96"/>
  <c r="G26" i="96"/>
  <c r="G6" i="96"/>
  <c r="I12" i="23"/>
  <c r="I11" i="22"/>
  <c r="I12" i="22"/>
  <c r="I11" i="97"/>
  <c r="I12" i="97"/>
  <c r="I11" i="23"/>
  <c r="S12" i="96"/>
  <c r="S11" i="96"/>
  <c r="G11" i="15"/>
  <c r="G12" i="15"/>
  <c r="R6" i="15"/>
  <c r="R5" i="15"/>
  <c r="R7" i="15"/>
  <c r="R9" i="15"/>
  <c r="R14" i="15"/>
  <c r="R26" i="15"/>
  <c r="R8" i="15"/>
  <c r="R13" i="15"/>
  <c r="R23" i="15"/>
  <c r="R2" i="15"/>
  <c r="I17" i="95"/>
  <c r="I16" i="95"/>
  <c r="D2" i="15"/>
  <c r="D13" i="15"/>
  <c r="D5" i="15"/>
  <c r="D7" i="15"/>
  <c r="D9" i="15"/>
  <c r="D14" i="15"/>
  <c r="D6" i="15"/>
  <c r="D23" i="15"/>
  <c r="D26" i="15"/>
  <c r="D8" i="15"/>
  <c r="X16" i="22"/>
  <c r="X17" i="23"/>
  <c r="X16" i="97"/>
  <c r="X17" i="97"/>
  <c r="X16" i="23"/>
  <c r="X17" i="22"/>
  <c r="J8" i="22"/>
  <c r="J14" i="22"/>
  <c r="J6" i="23"/>
  <c r="J2" i="22"/>
  <c r="J9" i="23"/>
  <c r="J14" i="23"/>
  <c r="J5" i="22"/>
  <c r="J9" i="22"/>
  <c r="J2" i="23"/>
  <c r="J26" i="23"/>
  <c r="J7" i="97"/>
  <c r="J23" i="23"/>
  <c r="J13" i="97"/>
  <c r="J7" i="23"/>
  <c r="J8" i="23"/>
  <c r="J13" i="23"/>
  <c r="J26" i="22"/>
  <c r="J2" i="97"/>
  <c r="J6" i="22"/>
  <c r="J5" i="23"/>
  <c r="J6" i="97"/>
  <c r="J13" i="22"/>
  <c r="J23" i="22"/>
  <c r="J9" i="97"/>
  <c r="J7" i="22"/>
  <c r="J8" i="97"/>
  <c r="J5" i="97"/>
  <c r="J26" i="97"/>
  <c r="J23" i="97"/>
  <c r="J14" i="97"/>
  <c r="M5" i="96"/>
  <c r="M7" i="96"/>
  <c r="M14" i="96"/>
  <c r="M23" i="96"/>
  <c r="M8" i="96"/>
  <c r="M2" i="96"/>
  <c r="M13" i="96"/>
  <c r="M6" i="96"/>
  <c r="M26" i="96"/>
  <c r="M9" i="96"/>
  <c r="M12" i="22"/>
  <c r="M12" i="23"/>
  <c r="M11" i="23"/>
  <c r="M11" i="97"/>
  <c r="M12" i="97"/>
  <c r="M11" i="22"/>
  <c r="AE16" i="95"/>
  <c r="AE17" i="95"/>
  <c r="R12" i="22"/>
  <c r="R11" i="22"/>
  <c r="R12" i="23"/>
  <c r="R12" i="97"/>
  <c r="R11" i="97"/>
  <c r="R11" i="23"/>
  <c r="AD17" i="95"/>
  <c r="AD16" i="95"/>
  <c r="AB2" i="15"/>
  <c r="AB6" i="15"/>
  <c r="AB8" i="15"/>
  <c r="AB13" i="15"/>
  <c r="AB9" i="15"/>
  <c r="AB14" i="15"/>
  <c r="AB5" i="15"/>
  <c r="AB7" i="15"/>
  <c r="AB26" i="15"/>
  <c r="AB23" i="15"/>
  <c r="AA17" i="94"/>
  <c r="AA16" i="94"/>
  <c r="Z11" i="96"/>
  <c r="Z12" i="96"/>
  <c r="AB15" i="22"/>
  <c r="AB15" i="97"/>
  <c r="AB15" i="23"/>
  <c r="R9" i="94"/>
  <c r="R26" i="94"/>
  <c r="R6" i="94"/>
  <c r="R7" i="94"/>
  <c r="R5" i="94"/>
  <c r="R8" i="94"/>
  <c r="R2" i="94"/>
  <c r="R13" i="94"/>
  <c r="R14" i="94"/>
  <c r="R23" i="94"/>
  <c r="G7" i="15"/>
  <c r="G6" i="15"/>
  <c r="G8" i="15"/>
  <c r="G13" i="15"/>
  <c r="G9" i="15"/>
  <c r="G14" i="15"/>
  <c r="G26" i="15"/>
  <c r="G23" i="15"/>
  <c r="G5" i="15"/>
  <c r="G2" i="15"/>
  <c r="AB11" i="15"/>
  <c r="AB12" i="15"/>
  <c r="I20" i="94"/>
  <c r="I22" i="94"/>
  <c r="I18" i="94"/>
  <c r="I19" i="94"/>
  <c r="I21" i="94"/>
  <c r="T12" i="94"/>
  <c r="T11" i="94"/>
  <c r="F2" i="96"/>
  <c r="F6" i="96"/>
  <c r="F13" i="96"/>
  <c r="F23" i="96"/>
  <c r="F7" i="96"/>
  <c r="F26" i="96"/>
  <c r="F9" i="96"/>
  <c r="F5" i="96"/>
  <c r="F8" i="96"/>
  <c r="F14" i="96"/>
  <c r="F11" i="22"/>
  <c r="F11" i="23"/>
  <c r="F11" i="97"/>
  <c r="F12" i="23"/>
  <c r="F12" i="97"/>
  <c r="F12" i="22"/>
  <c r="O11" i="96"/>
  <c r="O12" i="96"/>
  <c r="K12" i="15"/>
  <c r="K11" i="15"/>
  <c r="P7" i="15"/>
  <c r="P9" i="15"/>
  <c r="P14" i="15"/>
  <c r="P2" i="15"/>
  <c r="P8" i="15"/>
  <c r="P13" i="15"/>
  <c r="P26" i="15"/>
  <c r="P5" i="15"/>
  <c r="P23" i="15"/>
  <c r="P6" i="15"/>
  <c r="T11" i="23"/>
  <c r="T12" i="22"/>
  <c r="T12" i="97"/>
  <c r="T11" i="97"/>
  <c r="T12" i="23"/>
  <c r="T11" i="22"/>
  <c r="AC16" i="23"/>
  <c r="AC16" i="97"/>
  <c r="AC17" i="23"/>
  <c r="AC17" i="22"/>
  <c r="AC17" i="97"/>
  <c r="AC16" i="22"/>
  <c r="S16" i="15"/>
  <c r="S17" i="15"/>
  <c r="T16" i="95"/>
  <c r="T17" i="95"/>
  <c r="AD11" i="96"/>
  <c r="AD12" i="96"/>
  <c r="AB18" i="15"/>
  <c r="AB20" i="15"/>
  <c r="AB21" i="15"/>
  <c r="AB22" i="15"/>
  <c r="AB19" i="15"/>
  <c r="M6" i="94"/>
  <c r="M26" i="94"/>
  <c r="M8" i="94"/>
  <c r="M7" i="94"/>
  <c r="M9" i="94"/>
  <c r="M5" i="94"/>
  <c r="M2" i="94"/>
  <c r="M13" i="94"/>
  <c r="M14" i="94"/>
  <c r="M23" i="94"/>
  <c r="AD11" i="15"/>
  <c r="AD12" i="15"/>
  <c r="AA17" i="95"/>
  <c r="AA16" i="95"/>
  <c r="AC19" i="94"/>
  <c r="AC22" i="94"/>
  <c r="AC18" i="94"/>
  <c r="AC20" i="94"/>
  <c r="AC21" i="94"/>
  <c r="K17" i="22"/>
  <c r="K16" i="23"/>
  <c r="K16" i="22"/>
  <c r="K17" i="23"/>
  <c r="K16" i="97"/>
  <c r="K17" i="97"/>
  <c r="H5" i="22"/>
  <c r="H26" i="22"/>
  <c r="H2" i="22"/>
  <c r="H7" i="22"/>
  <c r="H9" i="22"/>
  <c r="H14" i="22"/>
  <c r="H2" i="23"/>
  <c r="H26" i="23"/>
  <c r="H6" i="22"/>
  <c r="H23" i="22"/>
  <c r="H6" i="23"/>
  <c r="H8" i="23"/>
  <c r="H23" i="23"/>
  <c r="H13" i="97"/>
  <c r="H2" i="97"/>
  <c r="H14" i="23"/>
  <c r="H6" i="97"/>
  <c r="H9" i="97"/>
  <c r="H7" i="23"/>
  <c r="H26" i="97"/>
  <c r="H8" i="22"/>
  <c r="H13" i="22"/>
  <c r="H13" i="23"/>
  <c r="H9" i="23"/>
  <c r="H5" i="23"/>
  <c r="H23" i="97"/>
  <c r="H5" i="97"/>
  <c r="H8" i="97"/>
  <c r="H14" i="97"/>
  <c r="H7" i="97"/>
  <c r="C17" i="96"/>
  <c r="C16" i="96"/>
  <c r="R16" i="22"/>
  <c r="R17" i="23"/>
  <c r="R17" i="22"/>
  <c r="R17" i="97"/>
  <c r="R16" i="97"/>
  <c r="R16" i="23"/>
  <c r="O20" i="94"/>
  <c r="O21" i="94"/>
  <c r="O22" i="94"/>
  <c r="O18" i="94"/>
  <c r="O19" i="94"/>
  <c r="G20" i="15"/>
  <c r="G21" i="15"/>
  <c r="G19" i="15"/>
  <c r="G22" i="15"/>
  <c r="G18" i="15"/>
  <c r="W20" i="15"/>
  <c r="W22" i="15"/>
  <c r="W18" i="15"/>
  <c r="W19" i="15"/>
  <c r="W21" i="15"/>
  <c r="W17" i="96"/>
  <c r="W16" i="96"/>
  <c r="T15" i="23"/>
  <c r="T15" i="22"/>
  <c r="T15" i="97"/>
  <c r="AE9" i="23"/>
  <c r="AE5" i="22"/>
  <c r="AE5" i="23"/>
  <c r="AE14" i="22"/>
  <c r="AE7" i="23"/>
  <c r="AE9" i="22"/>
  <c r="AE14" i="23"/>
  <c r="AE5" i="97"/>
  <c r="AE6" i="22"/>
  <c r="AE23" i="22"/>
  <c r="AE6" i="23"/>
  <c r="AE2" i="22"/>
  <c r="AE13" i="22"/>
  <c r="AE7" i="22"/>
  <c r="AE2" i="97"/>
  <c r="AE23" i="23"/>
  <c r="AE9" i="97"/>
  <c r="AE6" i="97"/>
  <c r="AE26" i="22"/>
  <c r="AE14" i="97"/>
  <c r="AE7" i="97"/>
  <c r="AE13" i="23"/>
  <c r="AE13" i="97"/>
  <c r="AE8" i="23"/>
  <c r="AE2" i="23"/>
  <c r="AE8" i="22"/>
  <c r="AE26" i="23"/>
  <c r="AE8" i="97"/>
  <c r="AE26" i="97"/>
  <c r="AE23" i="97"/>
  <c r="Z19" i="22"/>
  <c r="Z18" i="23"/>
  <c r="Z20" i="23"/>
  <c r="Z22" i="23"/>
  <c r="Z18" i="97"/>
  <c r="Z19" i="97"/>
  <c r="Z21" i="97"/>
  <c r="Z18" i="22"/>
  <c r="Z20" i="22"/>
  <c r="Z21" i="23"/>
  <c r="Z19" i="23"/>
  <c r="Z22" i="97"/>
  <c r="Z20" i="97"/>
  <c r="Z22" i="22"/>
  <c r="Z18" i="96"/>
  <c r="Z19" i="96"/>
  <c r="Z20" i="96"/>
  <c r="Z21" i="96"/>
  <c r="Z22" i="96"/>
  <c r="Z21" i="22"/>
  <c r="AB22" i="94"/>
  <c r="AB18" i="94"/>
  <c r="AB19" i="94"/>
  <c r="AB20" i="94"/>
  <c r="AB21" i="94"/>
  <c r="AC17" i="95"/>
  <c r="AC16" i="95"/>
  <c r="H17" i="23"/>
  <c r="H16" i="23"/>
  <c r="H17" i="22"/>
  <c r="H17" i="97"/>
  <c r="H16" i="97"/>
  <c r="H16" i="22"/>
  <c r="F2" i="22"/>
  <c r="F8" i="23"/>
  <c r="F5" i="22"/>
  <c r="F14" i="22"/>
  <c r="F2" i="23"/>
  <c r="F26" i="23"/>
  <c r="F6" i="22"/>
  <c r="F23" i="22"/>
  <c r="F6" i="23"/>
  <c r="F13" i="23"/>
  <c r="F9" i="97"/>
  <c r="F7" i="22"/>
  <c r="F8" i="22"/>
  <c r="F13" i="22"/>
  <c r="F9" i="22"/>
  <c r="F13" i="97"/>
  <c r="F2" i="97"/>
  <c r="F7" i="97"/>
  <c r="F6" i="97"/>
  <c r="F5" i="97"/>
  <c r="F14" i="97"/>
  <c r="F23" i="97"/>
  <c r="F26" i="22"/>
  <c r="F7" i="23"/>
  <c r="F14" i="23"/>
  <c r="F26" i="97"/>
  <c r="F8" i="97"/>
  <c r="F23" i="23"/>
  <c r="F9" i="23"/>
  <c r="F5" i="23"/>
  <c r="W13" i="15"/>
  <c r="W5" i="15"/>
  <c r="W7" i="15"/>
  <c r="W2" i="15"/>
  <c r="W14" i="15"/>
  <c r="W8" i="15"/>
  <c r="W9" i="15"/>
  <c r="W26" i="15"/>
  <c r="W6" i="15"/>
  <c r="W23" i="15"/>
  <c r="D17" i="96"/>
  <c r="D16" i="96"/>
  <c r="N17" i="22"/>
  <c r="N16" i="23"/>
  <c r="N17" i="23"/>
  <c r="N16" i="97"/>
  <c r="N17" i="97"/>
  <c r="N16" i="22"/>
  <c r="D11" i="94"/>
  <c r="D12" i="94"/>
  <c r="Y16" i="94"/>
  <c r="Y17" i="94"/>
  <c r="Y12" i="96"/>
  <c r="Y11" i="96"/>
  <c r="N21" i="94"/>
  <c r="N20" i="94"/>
  <c r="N22" i="94"/>
  <c r="N18" i="94"/>
  <c r="N19" i="94"/>
  <c r="S23" i="22"/>
  <c r="S9" i="22"/>
  <c r="S6" i="22"/>
  <c r="S2" i="22"/>
  <c r="S13" i="23"/>
  <c r="S7" i="22"/>
  <c r="S23" i="23"/>
  <c r="S26" i="22"/>
  <c r="S5" i="23"/>
  <c r="S7" i="23"/>
  <c r="S2" i="23"/>
  <c r="S9" i="23"/>
  <c r="S8" i="22"/>
  <c r="S14" i="22"/>
  <c r="S7" i="97"/>
  <c r="S14" i="97"/>
  <c r="S8" i="97"/>
  <c r="S9" i="97"/>
  <c r="S5" i="22"/>
  <c r="S6" i="23"/>
  <c r="S6" i="97"/>
  <c r="S23" i="97"/>
  <c r="S14" i="23"/>
  <c r="S5" i="97"/>
  <c r="S8" i="23"/>
  <c r="S13" i="22"/>
  <c r="S13" i="97"/>
  <c r="S26" i="97"/>
  <c r="S26" i="23"/>
  <c r="S2" i="97"/>
  <c r="F22" i="15"/>
  <c r="F21" i="15"/>
  <c r="F18" i="15"/>
  <c r="F19" i="15"/>
  <c r="F20" i="15"/>
  <c r="AE22" i="15"/>
  <c r="AE18" i="15"/>
  <c r="AE21" i="15"/>
  <c r="AE19" i="15"/>
  <c r="AE20" i="15"/>
  <c r="Y15" i="22"/>
  <c r="Y15" i="23"/>
  <c r="Y15" i="97"/>
  <c r="K15" i="23"/>
  <c r="K15" i="97"/>
  <c r="K15" i="22"/>
  <c r="Q6" i="94"/>
  <c r="Q9" i="94"/>
  <c r="Q13" i="94"/>
  <c r="Q26" i="94"/>
  <c r="Q7" i="94"/>
  <c r="Q5" i="94"/>
  <c r="Q8" i="94"/>
  <c r="Q2" i="94"/>
  <c r="Q14" i="94"/>
  <c r="Q23" i="94"/>
  <c r="J17" i="96"/>
  <c r="J16" i="96"/>
  <c r="AA11" i="15"/>
  <c r="AA12" i="15"/>
  <c r="U19" i="15"/>
  <c r="U18" i="15"/>
  <c r="U22" i="15"/>
  <c r="U21" i="15"/>
  <c r="U20" i="15"/>
  <c r="F22" i="94"/>
  <c r="F18" i="94"/>
  <c r="F19" i="94"/>
  <c r="F20" i="94"/>
  <c r="F21" i="94"/>
  <c r="S12" i="94"/>
  <c r="S11" i="94"/>
  <c r="J2" i="96"/>
  <c r="J23" i="96"/>
  <c r="J13" i="96"/>
  <c r="J6" i="96"/>
  <c r="J7" i="96"/>
  <c r="J14" i="96"/>
  <c r="J26" i="96"/>
  <c r="J9" i="96"/>
  <c r="J5" i="96"/>
  <c r="J8" i="96"/>
  <c r="K11" i="22"/>
  <c r="K12" i="23"/>
  <c r="K12" i="97"/>
  <c r="K12" i="22"/>
  <c r="K11" i="23"/>
  <c r="K11" i="97"/>
  <c r="N12" i="96"/>
  <c r="N11" i="96"/>
  <c r="I11" i="15"/>
  <c r="I12" i="15"/>
  <c r="K16" i="95"/>
  <c r="K17" i="95"/>
  <c r="AE12" i="22"/>
  <c r="AE12" i="23"/>
  <c r="AE11" i="97"/>
  <c r="AE11" i="23"/>
  <c r="AE12" i="97"/>
  <c r="AE11" i="22"/>
  <c r="H22" i="94"/>
  <c r="H18" i="94"/>
  <c r="H19" i="94"/>
  <c r="H20" i="94"/>
  <c r="H21" i="94"/>
  <c r="O11" i="94"/>
  <c r="O12" i="94"/>
  <c r="K5" i="96"/>
  <c r="K9" i="96"/>
  <c r="K13" i="96"/>
  <c r="K7" i="96"/>
  <c r="K14" i="96"/>
  <c r="K23" i="96"/>
  <c r="K26" i="96"/>
  <c r="K6" i="96"/>
  <c r="K8" i="96"/>
  <c r="K2" i="96"/>
  <c r="G11" i="22"/>
  <c r="G11" i="23"/>
  <c r="G12" i="22"/>
  <c r="G12" i="97"/>
  <c r="G11" i="97"/>
  <c r="G12" i="23"/>
  <c r="T11" i="96"/>
  <c r="T12" i="96"/>
  <c r="H11" i="15"/>
  <c r="H12" i="15"/>
  <c r="G17" i="95"/>
  <c r="G16" i="95"/>
  <c r="AD12" i="23"/>
  <c r="AD11" i="22"/>
  <c r="AD11" i="97"/>
  <c r="AD11" i="23"/>
  <c r="AD12" i="97"/>
  <c r="AD12" i="22"/>
  <c r="AF25" i="15"/>
  <c r="Z5" i="87" a="1"/>
  <c r="Z5" i="87" s="1"/>
  <c r="S5" i="89" a="1"/>
  <c r="S5" i="89" s="1"/>
  <c r="Q5" i="89" a="1"/>
  <c r="Q5" i="89" s="1"/>
  <c r="R5" i="89" a="1"/>
  <c r="R5" i="89" s="1"/>
  <c r="P5" i="89" a="1"/>
  <c r="P5" i="89" s="1"/>
  <c r="P23" i="89" s="1"/>
  <c r="AF13" i="94"/>
  <c r="AE13" i="94"/>
  <c r="AD13" i="94"/>
  <c r="C13" i="94"/>
  <c r="B13" i="94"/>
  <c r="B14" i="94"/>
  <c r="C14" i="94"/>
  <c r="AE14" i="94"/>
  <c r="AD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B13" i="96"/>
  <c r="C13" i="96"/>
  <c r="C14" i="96"/>
  <c r="B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Y5" i="87" a="1"/>
  <c r="Y5" i="87" s="1"/>
  <c r="S23" i="87" s="1"/>
  <c r="AA5" i="87" a="1"/>
  <c r="AA5" i="87" s="1"/>
  <c r="AB5" i="87" a="1"/>
  <c r="AB5" i="87" s="1"/>
  <c r="X5" i="87" a="1"/>
  <c r="X5" i="87" s="1"/>
  <c r="C34" i="93"/>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B16" i="95" l="1" a="1"/>
  <c r="B16" i="95" s="1"/>
  <c r="D11" i="95" a="1"/>
  <c r="D11" i="95" s="1"/>
  <c r="B11" i="95" a="1"/>
  <c r="B11" i="95" s="1"/>
  <c r="F11" i="95" a="1"/>
  <c r="F11" i="95" s="1"/>
  <c r="C11" i="95" a="1"/>
  <c r="C11" i="95" s="1"/>
  <c r="F12" i="95" a="1"/>
  <c r="F12" i="95" s="1"/>
  <c r="E16" i="95" a="1"/>
  <c r="E16" i="95" s="1"/>
  <c r="E12" i="95" a="1"/>
  <c r="E12" i="95" s="1"/>
  <c r="D16" i="95" a="1"/>
  <c r="D16" i="95" s="1"/>
  <c r="E17" i="95" a="1"/>
  <c r="E17" i="95" s="1"/>
  <c r="B17" i="95" a="1"/>
  <c r="B17" i="95" s="1"/>
  <c r="C12" i="95" a="1"/>
  <c r="C12" i="95" s="1"/>
  <c r="D12" i="95" a="1"/>
  <c r="D12" i="95" s="1"/>
  <c r="B12" i="95" a="1"/>
  <c r="B12" i="95" s="1"/>
  <c r="F16" i="95" a="1"/>
  <c r="F16" i="95" s="1"/>
  <c r="F17" i="95" a="1"/>
  <c r="F17" i="95" s="1"/>
  <c r="D17" i="95" a="1"/>
  <c r="D17" i="95" s="1"/>
  <c r="C17" i="95" a="1"/>
  <c r="C17" i="95" s="1"/>
  <c r="C16" i="95" a="1"/>
  <c r="C16" i="95" s="1"/>
  <c r="V18" i="95"/>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AD20" i="94"/>
  <c r="AF20" i="94"/>
  <c r="AE20" i="94"/>
  <c r="B20" i="94"/>
  <c r="C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AF22" i="94"/>
  <c r="AE22" i="94"/>
  <c r="AD22" i="94"/>
  <c r="C22" i="94"/>
  <c r="B22" i="94"/>
  <c r="B19" i="96"/>
  <c r="C19" i="96"/>
  <c r="B21" i="96"/>
  <c r="C21" i="96"/>
  <c r="AD21" i="94"/>
  <c r="C21" i="94"/>
  <c r="B21" i="94"/>
  <c r="AE21" i="94"/>
  <c r="AF21" i="94"/>
  <c r="C18" i="96"/>
  <c r="B18" i="96"/>
  <c r="C20" i="96"/>
  <c r="B20" i="96"/>
  <c r="C22" i="96"/>
  <c r="B22" i="96"/>
  <c r="C19" i="94"/>
  <c r="AD19" i="94"/>
  <c r="B19" i="94"/>
  <c r="AE19" i="94"/>
  <c r="AF19" i="94"/>
  <c r="D47" i="86"/>
  <c r="D48" i="86"/>
  <c r="D49" i="86"/>
  <c r="B2" i="94"/>
  <c r="C2" i="94"/>
  <c r="AE2" i="94"/>
  <c r="AF2" i="94"/>
  <c r="AD2" i="94"/>
  <c r="AE6" i="94"/>
  <c r="C6" i="94"/>
  <c r="AD6" i="94"/>
  <c r="B6" i="94"/>
  <c r="AF6" i="94"/>
  <c r="AF23" i="94"/>
  <c r="AD23" i="94"/>
  <c r="AE23" i="94"/>
  <c r="C23" i="94"/>
  <c r="B23" i="94"/>
  <c r="C6" i="96"/>
  <c r="B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C7" i="94"/>
  <c r="AD7" i="94"/>
  <c r="AF7" i="94"/>
  <c r="AE7" i="94"/>
  <c r="B7" i="94"/>
  <c r="B8" i="94"/>
  <c r="AD8" i="94"/>
  <c r="AE8" i="94"/>
  <c r="AF8" i="94"/>
  <c r="C8" i="94"/>
  <c r="C5" i="96"/>
  <c r="B5" i="96"/>
  <c r="AB2" i="95"/>
  <c r="P2" i="95"/>
  <c r="O2" i="95"/>
  <c r="Z2" i="95"/>
  <c r="N2" i="95"/>
  <c r="W2" i="95"/>
  <c r="K2" i="95"/>
  <c r="AE2" i="95"/>
  <c r="M2" i="95"/>
  <c r="I2" i="95"/>
  <c r="AD2" i="95"/>
  <c r="L2" i="95"/>
  <c r="AA2" i="95"/>
  <c r="AC2" i="95"/>
  <c r="J2" i="95"/>
  <c r="X2" i="95"/>
  <c r="G2" i="95"/>
  <c r="Q2" i="95"/>
  <c r="V2" i="95"/>
  <c r="U2" i="95"/>
  <c r="H2" i="95"/>
  <c r="Y2" i="95"/>
  <c r="S2" i="95"/>
  <c r="AF2" i="95"/>
  <c r="T2" i="95"/>
  <c r="R2" i="95"/>
  <c r="B8" i="96"/>
  <c r="C8" i="96"/>
  <c r="D52" i="81"/>
  <c r="D54" i="81"/>
  <c r="D53" i="81"/>
  <c r="AD26" i="94"/>
  <c r="C26" i="94"/>
  <c r="B26" i="94"/>
  <c r="AF26" i="94"/>
  <c r="AE26" i="94"/>
  <c r="Z5" i="95"/>
  <c r="N5" i="95"/>
  <c r="Y5" i="95"/>
  <c r="M5" i="95"/>
  <c r="X5" i="95"/>
  <c r="L5" i="95"/>
  <c r="U5" i="95"/>
  <c r="I5" i="95"/>
  <c r="V5" i="95"/>
  <c r="T5" i="95"/>
  <c r="S5" i="95"/>
  <c r="R5" i="95"/>
  <c r="AF5" i="95"/>
  <c r="P5" i="95"/>
  <c r="O5" i="95"/>
  <c r="G5" i="95"/>
  <c r="AE5" i="95"/>
  <c r="AD5" i="95"/>
  <c r="AB5" i="95"/>
  <c r="K5" i="95"/>
  <c r="H5" i="95"/>
  <c r="AA5" i="95"/>
  <c r="J5" i="95"/>
  <c r="AC5" i="95"/>
  <c r="W5" i="95"/>
  <c r="Q5" i="95"/>
  <c r="C9" i="96"/>
  <c r="B9" i="96"/>
  <c r="AE5" i="94"/>
  <c r="B5" i="94"/>
  <c r="C5" i="94"/>
  <c r="AD5" i="94"/>
  <c r="AF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C2" i="96"/>
  <c r="B2" i="96"/>
  <c r="B9" i="94"/>
  <c r="AF9" i="94"/>
  <c r="AE9" i="94"/>
  <c r="AD9" i="94"/>
  <c r="C9" i="94"/>
  <c r="X6" i="95"/>
  <c r="L6" i="95"/>
  <c r="W6" i="95"/>
  <c r="K6" i="95"/>
  <c r="V6" i="95"/>
  <c r="J6" i="95"/>
  <c r="AE6" i="95"/>
  <c r="S6" i="95"/>
  <c r="G6" i="95"/>
  <c r="AF6" i="95"/>
  <c r="O6" i="95"/>
  <c r="M6" i="95"/>
  <c r="I6" i="95"/>
  <c r="AD6" i="95"/>
  <c r="N6" i="95"/>
  <c r="AB6" i="95"/>
  <c r="AC6" i="95"/>
  <c r="Z6" i="95"/>
  <c r="T6" i="95"/>
  <c r="R6" i="95"/>
  <c r="H6" i="95"/>
  <c r="Y6" i="95"/>
  <c r="Q6" i="95"/>
  <c r="P6" i="95"/>
  <c r="AA6" i="95"/>
  <c r="U6" i="95"/>
  <c r="C23" i="96"/>
  <c r="B23" i="96"/>
  <c r="C13" i="95" a="1"/>
  <c r="C13" i="95" s="1"/>
  <c r="E13" i="95" a="1"/>
  <c r="E13" i="95" s="1"/>
  <c r="B13" i="95" a="1"/>
  <c r="B13" i="95" s="1"/>
  <c r="D13" i="95" a="1"/>
  <c r="D13" i="95" s="1"/>
  <c r="F13" i="95" a="1"/>
  <c r="F13" i="95" s="1"/>
  <c r="C7" i="96"/>
  <c r="B7" i="96"/>
  <c r="V7" i="95"/>
  <c r="J7" i="95"/>
  <c r="U7" i="95"/>
  <c r="I7" i="95"/>
  <c r="AF7" i="95"/>
  <c r="T7" i="95"/>
  <c r="H7" i="95"/>
  <c r="AC7" i="95"/>
  <c r="Q7" i="95"/>
  <c r="Y7" i="95"/>
  <c r="S7" i="95"/>
  <c r="X7" i="95"/>
  <c r="R7" i="95"/>
  <c r="W7" i="95"/>
  <c r="P7" i="95"/>
  <c r="AB7" i="95"/>
  <c r="K7" i="95"/>
  <c r="G7" i="95"/>
  <c r="AE7" i="95"/>
  <c r="AA7" i="95"/>
  <c r="Z7" i="95"/>
  <c r="O7" i="95"/>
  <c r="N7" i="95"/>
  <c r="M7" i="95"/>
  <c r="L7" i="95"/>
  <c r="AD7" i="95"/>
  <c r="C26" i="96"/>
  <c r="B26" i="96"/>
  <c r="H48" i="91"/>
  <c r="D25" i="95"/>
  <c r="Q25" i="88"/>
  <c r="Q32" i="88"/>
  <c r="Q23" i="88"/>
  <c r="Q30" i="88"/>
  <c r="Q24" i="88"/>
  <c r="Q31" i="88"/>
  <c r="T24" i="88"/>
  <c r="V24" i="88"/>
  <c r="V23" i="88"/>
  <c r="AN9" i="88" s="1"/>
  <c r="D34" i="93"/>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C18" i="97"/>
  <c r="B18" i="97"/>
  <c r="C19" i="97"/>
  <c r="B19" i="97"/>
  <c r="C20" i="97"/>
  <c r="B20" i="97"/>
  <c r="C21" i="97"/>
  <c r="B21" i="97"/>
  <c r="C22" i="97"/>
  <c r="B22" i="97"/>
  <c r="AM9" i="88"/>
  <c r="AJ9" i="88"/>
  <c r="W9" i="89"/>
  <c r="E34" i="93"/>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W3" i="22" s="1"/>
  <c r="X3" i="22" s="1"/>
  <c r="Y3" i="22" s="1"/>
  <c r="Z3" i="22" s="1"/>
  <c r="AA3" i="22" s="1"/>
  <c r="AB3" i="22" s="1"/>
  <c r="AC3" i="22" s="1"/>
  <c r="AD3" i="22" s="1"/>
  <c r="AE3" i="22" s="1"/>
  <c r="AF3" i="22" s="1"/>
  <c r="B3" i="97"/>
  <c r="F34" i="93"/>
  <c r="B10" i="21"/>
  <c r="C10" i="21" s="1"/>
  <c r="B4" i="23"/>
  <c r="AV9" i="87"/>
  <c r="AU9" i="87"/>
  <c r="AR9" i="89"/>
  <c r="AQ9" i="87"/>
  <c r="AT9" i="87"/>
  <c r="AP9" i="87"/>
  <c r="AX9" i="87"/>
  <c r="AS9" i="87"/>
  <c r="AW5" i="89"/>
  <c r="B24" i="23"/>
  <c r="C24" i="23" s="1"/>
  <c r="D24" i="23" s="1"/>
  <c r="E24" i="23" s="1"/>
  <c r="F24" i="23" s="1"/>
  <c r="G24" i="23" s="1"/>
  <c r="H24" i="23" s="1"/>
  <c r="I24" i="23" s="1"/>
  <c r="J24" i="23" s="1"/>
  <c r="K24" i="23" s="1"/>
  <c r="L24" i="23" s="1"/>
  <c r="M24" i="23" s="1"/>
  <c r="N24" i="23" s="1"/>
  <c r="O24" i="23" s="1"/>
  <c r="P24" i="23" s="1"/>
  <c r="Q24" i="23" s="1"/>
  <c r="R24" i="23" s="1"/>
  <c r="S24" i="23" s="1"/>
  <c r="T24" i="23" s="1"/>
  <c r="U24" i="23" s="1"/>
  <c r="V24" i="23" s="1"/>
  <c r="W24" i="23" s="1"/>
  <c r="X24" i="23" s="1"/>
  <c r="Y24" i="23" s="1"/>
  <c r="Z24" i="23" s="1"/>
  <c r="AA24" i="23" s="1"/>
  <c r="AB24" i="23" s="1"/>
  <c r="AC24" i="23" s="1"/>
  <c r="AD24" i="23" s="1"/>
  <c r="AE24" i="23" s="1"/>
  <c r="AF24" i="23" s="1"/>
  <c r="AT9" i="89" l="1"/>
  <c r="K48" i="91"/>
  <c r="G25" i="95"/>
  <c r="AW5" i="88" a="1"/>
  <c r="AW5" i="88" s="1"/>
  <c r="AQ5" i="88" a="1"/>
  <c r="AQ5" i="88" s="1"/>
  <c r="AP5" i="88" a="1"/>
  <c r="AP5" i="88" s="1"/>
  <c r="AV5" i="88" a="1"/>
  <c r="AV5" i="88" s="1"/>
  <c r="AO5" i="88" a="1"/>
  <c r="AO5" i="88" s="1"/>
  <c r="AO9" i="88" s="1"/>
  <c r="AU5" i="88" a="1"/>
  <c r="AU5" i="88" s="1"/>
  <c r="AS5" i="88" a="1"/>
  <c r="AS5" i="88" s="1"/>
  <c r="AR5" i="88" a="1"/>
  <c r="AR5" i="88" s="1"/>
  <c r="AR9" i="88" s="1"/>
  <c r="AT5" i="88" a="1"/>
  <c r="AT5" i="88" s="1"/>
  <c r="AT9" i="88" s="1"/>
  <c r="AN9" i="89"/>
  <c r="AU9" i="89"/>
  <c r="AX9" i="88"/>
  <c r="AY5" i="88"/>
  <c r="G34" i="93"/>
  <c r="C3" i="97"/>
  <c r="D3" i="97" s="1"/>
  <c r="E3" i="97" s="1"/>
  <c r="F3" i="97" s="1"/>
  <c r="G3" i="97" s="1"/>
  <c r="H3" i="97" s="1"/>
  <c r="I3" i="97" s="1"/>
  <c r="J3" i="97" s="1"/>
  <c r="K3" i="97" s="1"/>
  <c r="L3" i="97" s="1"/>
  <c r="M3" i="97" s="1"/>
  <c r="N3" i="97" s="1"/>
  <c r="O3" i="97" s="1"/>
  <c r="P3" i="97" s="1"/>
  <c r="Q3" i="97" s="1"/>
  <c r="R3" i="97" s="1"/>
  <c r="S3" i="97" s="1"/>
  <c r="T3" i="97" s="1"/>
  <c r="U3" i="97" s="1"/>
  <c r="V3" i="97" s="1"/>
  <c r="W3" i="97" s="1"/>
  <c r="X3" i="97" s="1"/>
  <c r="Y3" i="97" s="1"/>
  <c r="Z3" i="97" s="1"/>
  <c r="AA3" i="97" s="1"/>
  <c r="AB3" i="97" s="1"/>
  <c r="AC3" i="97" s="1"/>
  <c r="AD3" i="97" s="1"/>
  <c r="AE3" i="97" s="1"/>
  <c r="AF3" i="97" s="1"/>
  <c r="C4" i="23"/>
  <c r="D4" i="23" s="1"/>
  <c r="E4" i="23" s="1"/>
  <c r="F4" i="23" s="1"/>
  <c r="G4" i="23" s="1"/>
  <c r="H4" i="23" s="1"/>
  <c r="I4" i="23" s="1"/>
  <c r="J4" i="23" s="1"/>
  <c r="K4" i="23" s="1"/>
  <c r="L4" i="23" s="1"/>
  <c r="M4" i="23" s="1"/>
  <c r="N4" i="23" s="1"/>
  <c r="O4" i="23" s="1"/>
  <c r="P4" i="23" s="1"/>
  <c r="Q4" i="23" s="1"/>
  <c r="R4" i="23" s="1"/>
  <c r="S4" i="23" s="1"/>
  <c r="T4" i="23" s="1"/>
  <c r="U4" i="23" s="1"/>
  <c r="V4" i="23" s="1"/>
  <c r="W4" i="23" s="1"/>
  <c r="X4" i="23" s="1"/>
  <c r="Y4" i="23" s="1"/>
  <c r="Z4" i="23" s="1"/>
  <c r="AA4" i="23" s="1"/>
  <c r="AB4" i="23" s="1"/>
  <c r="AC4" i="23" s="1"/>
  <c r="AD4" i="23" s="1"/>
  <c r="AE4" i="23" s="1"/>
  <c r="AF4" i="23" s="1"/>
  <c r="D10" i="21"/>
  <c r="N8" i="85"/>
  <c r="K8" i="85"/>
  <c r="C7" i="84"/>
  <c r="C6" i="84"/>
  <c r="J7" i="82"/>
  <c r="J6" i="82" s="1"/>
  <c r="M7" i="82"/>
  <c r="M6" i="82" s="1"/>
  <c r="L7" i="82"/>
  <c r="L6" i="82" s="1"/>
  <c r="I7" i="82"/>
  <c r="I6" i="82" s="1"/>
  <c r="G7" i="82"/>
  <c r="G6" i="82" s="1"/>
  <c r="F7" i="82"/>
  <c r="F6" i="82" s="1"/>
  <c r="E6" i="82"/>
  <c r="AS9" i="88" l="1"/>
  <c r="L48" i="91"/>
  <c r="H25" i="95"/>
  <c r="AP9" i="88"/>
  <c r="AU9" i="88"/>
  <c r="AV9" i="88"/>
  <c r="AW9" i="88"/>
  <c r="AQ9" i="88"/>
  <c r="C11" i="96"/>
  <c r="B11" i="96"/>
  <c r="H34" i="93"/>
  <c r="E10" i="21"/>
  <c r="D39" i="82"/>
  <c r="D38" i="82"/>
  <c r="D46" i="85"/>
  <c r="D45" i="85"/>
  <c r="L8" i="85"/>
  <c r="M8" i="85"/>
  <c r="J8" i="85"/>
  <c r="I8" i="85"/>
  <c r="H8" i="85"/>
  <c r="G8" i="85"/>
  <c r="F8" i="85"/>
  <c r="E8" i="85"/>
  <c r="D44" i="85"/>
  <c r="D6" i="84"/>
  <c r="D5" i="84"/>
  <c r="D7" i="84"/>
  <c r="G8" i="82"/>
  <c r="I8" i="82"/>
  <c r="F8" i="82"/>
  <c r="E8" i="82"/>
  <c r="M8" i="82"/>
  <c r="L8" i="82"/>
  <c r="H8" i="82"/>
  <c r="J8" i="82"/>
  <c r="M48" i="91" l="1"/>
  <c r="I25" i="95"/>
  <c r="B16" i="97"/>
  <c r="C17" i="97"/>
  <c r="B17" i="97"/>
  <c r="C16" i="97"/>
  <c r="C11" i="97"/>
  <c r="B11" i="97"/>
  <c r="C12" i="97"/>
  <c r="B12" i="97"/>
  <c r="I34" i="93"/>
  <c r="F10" i="21"/>
  <c r="L16" i="81"/>
  <c r="F16" i="81"/>
  <c r="I16" i="81"/>
  <c r="H16" i="81"/>
  <c r="E16" i="81"/>
  <c r="G16" i="81"/>
  <c r="M16" i="81"/>
  <c r="N48" i="91" l="1"/>
  <c r="J25" i="95"/>
  <c r="J34" i="93"/>
  <c r="G10" i="21"/>
  <c r="D46" i="81"/>
  <c r="O48" i="91" l="1"/>
  <c r="K25" i="95"/>
  <c r="C9" i="97"/>
  <c r="B8" i="97"/>
  <c r="C13" i="97"/>
  <c r="B9" i="97"/>
  <c r="C14" i="97"/>
  <c r="B13" i="97"/>
  <c r="B14" i="97"/>
  <c r="C2" i="97"/>
  <c r="C5" i="97"/>
  <c r="B2" i="97"/>
  <c r="C23" i="97"/>
  <c r="C6" i="97"/>
  <c r="B5" i="97"/>
  <c r="C26" i="97"/>
  <c r="B23" i="97"/>
  <c r="C7" i="97"/>
  <c r="B6" i="97"/>
  <c r="B26" i="97"/>
  <c r="C8" i="97"/>
  <c r="B7" i="97"/>
  <c r="K34" i="93"/>
  <c r="H10" i="21"/>
  <c r="D48" i="81"/>
  <c r="D47" i="81"/>
  <c r="R24" i="93"/>
  <c r="S24" i="93"/>
  <c r="T24" i="93"/>
  <c r="U24" i="93"/>
  <c r="R35" i="93"/>
  <c r="S35" i="93"/>
  <c r="T35" i="93"/>
  <c r="U35" i="93"/>
  <c r="M24" i="93"/>
  <c r="N24" i="93"/>
  <c r="O24" i="93"/>
  <c r="P24" i="93"/>
  <c r="M35" i="93"/>
  <c r="N35" i="93"/>
  <c r="O35" i="93"/>
  <c r="P35" i="93"/>
  <c r="H24" i="93"/>
  <c r="I24" i="93"/>
  <c r="J24" i="93"/>
  <c r="K24" i="93"/>
  <c r="H35" i="93"/>
  <c r="I35" i="93"/>
  <c r="J35" i="93"/>
  <c r="K35" i="93"/>
  <c r="B15" i="15"/>
  <c r="B24" i="93" s="1"/>
  <c r="C15" i="15"/>
  <c r="C24" i="93" s="1"/>
  <c r="D24" i="93"/>
  <c r="E24" i="93"/>
  <c r="F24" i="93"/>
  <c r="B26" i="15"/>
  <c r="B35" i="93" s="1"/>
  <c r="C26" i="15"/>
  <c r="C35" i="93" s="1"/>
  <c r="D35" i="93"/>
  <c r="E35" i="93"/>
  <c r="F35" i="93"/>
  <c r="P48" i="91" l="1"/>
  <c r="L25" i="95"/>
  <c r="L34" i="93"/>
  <c r="I10" i="21"/>
  <c r="U25" i="93"/>
  <c r="U26" i="93"/>
  <c r="B22" i="15"/>
  <c r="B20" i="15"/>
  <c r="B29" i="93" s="1"/>
  <c r="B21" i="15"/>
  <c r="B30" i="93" s="1"/>
  <c r="B18" i="15"/>
  <c r="B27" i="93" s="1"/>
  <c r="B19" i="15"/>
  <c r="B28" i="93" s="1"/>
  <c r="P25" i="93"/>
  <c r="P26" i="93"/>
  <c r="C12" i="15"/>
  <c r="C21" i="93" s="1"/>
  <c r="C11" i="15"/>
  <c r="C20" i="93" s="1"/>
  <c r="U31" i="93"/>
  <c r="U30" i="93"/>
  <c r="U29" i="93"/>
  <c r="U28" i="93"/>
  <c r="U27" i="93"/>
  <c r="R20" i="93"/>
  <c r="R21" i="93"/>
  <c r="S27" i="93"/>
  <c r="S31" i="93"/>
  <c r="S30" i="93"/>
  <c r="S29" i="93"/>
  <c r="S28" i="93"/>
  <c r="B18" i="22"/>
  <c r="B21" i="23"/>
  <c r="B21" i="22"/>
  <c r="B20" i="22"/>
  <c r="B20" i="23"/>
  <c r="B22" i="22"/>
  <c r="B18" i="23"/>
  <c r="B19" i="22"/>
  <c r="B22" i="23"/>
  <c r="B19" i="23"/>
  <c r="R31" i="93"/>
  <c r="R29" i="93"/>
  <c r="R27" i="93"/>
  <c r="R30" i="93"/>
  <c r="R28" i="93"/>
  <c r="T29" i="93"/>
  <c r="T28" i="93"/>
  <c r="T27" i="93"/>
  <c r="T31" i="93"/>
  <c r="T30" i="93"/>
  <c r="F25" i="93"/>
  <c r="F26" i="93"/>
  <c r="C17" i="22"/>
  <c r="C16" i="22"/>
  <c r="C16" i="23"/>
  <c r="C17" i="23"/>
  <c r="P20" i="93"/>
  <c r="P21" i="93"/>
  <c r="P28" i="93"/>
  <c r="P27" i="93"/>
  <c r="P31" i="93"/>
  <c r="P30" i="93"/>
  <c r="P29" i="93"/>
  <c r="F28" i="93"/>
  <c r="F27" i="93"/>
  <c r="F31" i="93"/>
  <c r="F30" i="93"/>
  <c r="F29" i="93"/>
  <c r="E25" i="93"/>
  <c r="E26" i="93"/>
  <c r="B16" i="23"/>
  <c r="B17" i="22"/>
  <c r="B17" i="23"/>
  <c r="B16" i="22"/>
  <c r="O20" i="93"/>
  <c r="O21" i="93"/>
  <c r="O27" i="93"/>
  <c r="O30" i="93"/>
  <c r="O28" i="93"/>
  <c r="O31" i="93"/>
  <c r="O29" i="93"/>
  <c r="E27" i="93"/>
  <c r="E31" i="93"/>
  <c r="E29" i="93"/>
  <c r="E30" i="93"/>
  <c r="E28" i="93"/>
  <c r="D25" i="93"/>
  <c r="D26" i="93"/>
  <c r="K21" i="93"/>
  <c r="K20" i="93"/>
  <c r="N21" i="93"/>
  <c r="N20" i="93"/>
  <c r="N27" i="93"/>
  <c r="N31" i="93"/>
  <c r="N30" i="93"/>
  <c r="N29" i="93"/>
  <c r="N28" i="93"/>
  <c r="T25" i="93"/>
  <c r="T26" i="93"/>
  <c r="D27" i="93"/>
  <c r="D31" i="93"/>
  <c r="D30" i="93"/>
  <c r="D29" i="93"/>
  <c r="D28" i="93"/>
  <c r="C16" i="15"/>
  <c r="C25" i="93" s="1"/>
  <c r="C17" i="15"/>
  <c r="C26" i="93" s="1"/>
  <c r="J20" i="93"/>
  <c r="J21" i="93"/>
  <c r="M21" i="93"/>
  <c r="M20" i="93"/>
  <c r="M31" i="93"/>
  <c r="M28" i="93"/>
  <c r="M30" i="93"/>
  <c r="M29" i="93"/>
  <c r="M27" i="93"/>
  <c r="S25" i="93"/>
  <c r="S26" i="93"/>
  <c r="B11" i="15"/>
  <c r="B20" i="93" s="1"/>
  <c r="B12" i="15"/>
  <c r="B21" i="93" s="1"/>
  <c r="B16" i="15"/>
  <c r="B25" i="93" s="1"/>
  <c r="B17" i="15"/>
  <c r="B26" i="93" s="1"/>
  <c r="K31" i="93"/>
  <c r="K30" i="93"/>
  <c r="K29" i="93"/>
  <c r="K28" i="93"/>
  <c r="K27" i="93"/>
  <c r="I20" i="93"/>
  <c r="I21" i="93"/>
  <c r="R25" i="93"/>
  <c r="R26" i="93"/>
  <c r="C22" i="15"/>
  <c r="C31" i="93" s="1"/>
  <c r="C21" i="15"/>
  <c r="C30" i="93" s="1"/>
  <c r="C20" i="15"/>
  <c r="C29" i="93" s="1"/>
  <c r="C19" i="15"/>
  <c r="C28" i="93" s="1"/>
  <c r="C18" i="15"/>
  <c r="C27" i="93" s="1"/>
  <c r="J29" i="93"/>
  <c r="J28" i="93"/>
  <c r="J27" i="93"/>
  <c r="J31" i="93"/>
  <c r="J30" i="93"/>
  <c r="H20" i="93"/>
  <c r="H21" i="93"/>
  <c r="O25" i="93"/>
  <c r="O26" i="93"/>
  <c r="I27" i="93"/>
  <c r="I31" i="93"/>
  <c r="I30" i="93"/>
  <c r="I29" i="93"/>
  <c r="I28" i="93"/>
  <c r="N25" i="93"/>
  <c r="N26" i="93"/>
  <c r="H27" i="93"/>
  <c r="H28" i="93"/>
  <c r="H31" i="93"/>
  <c r="H29" i="93"/>
  <c r="H30" i="93"/>
  <c r="K25" i="93"/>
  <c r="K26" i="93"/>
  <c r="M25" i="93"/>
  <c r="M26" i="93"/>
  <c r="C19" i="22"/>
  <c r="C18" i="23"/>
  <c r="C20" i="23"/>
  <c r="C20" i="22"/>
  <c r="C22" i="23"/>
  <c r="C21" i="22"/>
  <c r="C22" i="22"/>
  <c r="C21" i="23"/>
  <c r="C18" i="22"/>
  <c r="C19" i="23"/>
  <c r="C11" i="23"/>
  <c r="C12" i="23"/>
  <c r="C12" i="22"/>
  <c r="C11" i="22"/>
  <c r="J25" i="93"/>
  <c r="J26" i="93"/>
  <c r="I25" i="93"/>
  <c r="I26" i="93"/>
  <c r="U20" i="93"/>
  <c r="U21" i="93"/>
  <c r="E21" i="93"/>
  <c r="E20" i="93"/>
  <c r="H25" i="93"/>
  <c r="H26" i="93"/>
  <c r="T21" i="93"/>
  <c r="T20" i="93"/>
  <c r="F20" i="93"/>
  <c r="F21" i="93"/>
  <c r="B12" i="23"/>
  <c r="B11" i="22"/>
  <c r="B12" i="22"/>
  <c r="D21" i="93"/>
  <c r="D20" i="93"/>
  <c r="S21" i="93"/>
  <c r="S20" i="93"/>
  <c r="B9" i="22"/>
  <c r="B8" i="22"/>
  <c r="B7" i="22"/>
  <c r="B6" i="22"/>
  <c r="C26" i="22"/>
  <c r="B26" i="22"/>
  <c r="C23" i="22"/>
  <c r="C13" i="22"/>
  <c r="C14" i="22"/>
  <c r="C5" i="22"/>
  <c r="C6" i="22"/>
  <c r="C7" i="22"/>
  <c r="C8" i="22"/>
  <c r="C9" i="22"/>
  <c r="B23" i="22"/>
  <c r="B14" i="22"/>
  <c r="B13" i="22"/>
  <c r="B13" i="23"/>
  <c r="B9" i="23"/>
  <c r="B8" i="23"/>
  <c r="C26" i="23"/>
  <c r="B26" i="23"/>
  <c r="B7" i="23"/>
  <c r="B6" i="23"/>
  <c r="B14" i="23"/>
  <c r="C13" i="23"/>
  <c r="C5" i="23"/>
  <c r="C7" i="23"/>
  <c r="C9" i="23"/>
  <c r="C23" i="23"/>
  <c r="C6" i="23"/>
  <c r="B23" i="23"/>
  <c r="C14" i="23"/>
  <c r="C8" i="23"/>
  <c r="P23" i="93"/>
  <c r="P22" i="93"/>
  <c r="K23" i="93"/>
  <c r="K22" i="93"/>
  <c r="C13" i="15"/>
  <c r="C22" i="93" s="1"/>
  <c r="C14" i="15"/>
  <c r="C23" i="93" s="1"/>
  <c r="B13" i="15"/>
  <c r="B22" i="93" s="1"/>
  <c r="B14" i="15"/>
  <c r="J22" i="93"/>
  <c r="J23" i="93"/>
  <c r="U23" i="93"/>
  <c r="U22" i="93"/>
  <c r="I22" i="93"/>
  <c r="I23" i="93"/>
  <c r="D23" i="93"/>
  <c r="D22" i="93"/>
  <c r="S23" i="93"/>
  <c r="S22" i="93"/>
  <c r="R23" i="93"/>
  <c r="R22" i="93"/>
  <c r="O23" i="93"/>
  <c r="O22" i="93"/>
  <c r="E23" i="93"/>
  <c r="E22" i="93"/>
  <c r="N23" i="93"/>
  <c r="N22" i="93"/>
  <c r="M23" i="93"/>
  <c r="M22" i="93"/>
  <c r="T23" i="93"/>
  <c r="T22" i="93"/>
  <c r="H22" i="93"/>
  <c r="H23" i="93"/>
  <c r="F22" i="93"/>
  <c r="F23" i="93"/>
  <c r="G24" i="93"/>
  <c r="L24" i="93"/>
  <c r="V24" i="93"/>
  <c r="G35" i="93"/>
  <c r="L35" i="93"/>
  <c r="Q35" i="93"/>
  <c r="V35" i="93"/>
  <c r="Q48" i="91" l="1"/>
  <c r="M25" i="95"/>
  <c r="M34" i="93"/>
  <c r="B23" i="93"/>
  <c r="B31" i="93"/>
  <c r="J10" i="21"/>
  <c r="X25" i="93"/>
  <c r="Y21" i="93"/>
  <c r="AE24" i="93"/>
  <c r="AA27" i="93"/>
  <c r="V28" i="93"/>
  <c r="V27" i="93"/>
  <c r="V31" i="93"/>
  <c r="V30" i="93"/>
  <c r="V29" i="93"/>
  <c r="V21" i="93"/>
  <c r="V20" i="93"/>
  <c r="AC24" i="93"/>
  <c r="Q24" i="93"/>
  <c r="Q25" i="93"/>
  <c r="Q26" i="93"/>
  <c r="Q21" i="93"/>
  <c r="Q20" i="93"/>
  <c r="V26" i="93"/>
  <c r="V25" i="93"/>
  <c r="L27" i="93"/>
  <c r="L31" i="93"/>
  <c r="L30" i="93"/>
  <c r="L29" i="93"/>
  <c r="L28" i="93"/>
  <c r="L26" i="93"/>
  <c r="L25" i="93"/>
  <c r="L20" i="93"/>
  <c r="L21" i="93"/>
  <c r="G29" i="93"/>
  <c r="G28" i="93"/>
  <c r="G27" i="93"/>
  <c r="G31" i="93"/>
  <c r="G30" i="93"/>
  <c r="G26" i="93"/>
  <c r="G25" i="93"/>
  <c r="G21" i="93"/>
  <c r="G20" i="93"/>
  <c r="Q30" i="93"/>
  <c r="Q29" i="93"/>
  <c r="Q28" i="93"/>
  <c r="Q27" i="93"/>
  <c r="Q31" i="93"/>
  <c r="AC35" i="93"/>
  <c r="V23" i="93"/>
  <c r="V22" i="93"/>
  <c r="AB24" i="93"/>
  <c r="L22" i="93"/>
  <c r="L23" i="93"/>
  <c r="Y24" i="93"/>
  <c r="AF24" i="93"/>
  <c r="G22" i="93"/>
  <c r="G23" i="93"/>
  <c r="AA24" i="93"/>
  <c r="AD24" i="93"/>
  <c r="Q23" i="93"/>
  <c r="Q22" i="93"/>
  <c r="Z24" i="93"/>
  <c r="AA35" i="93"/>
  <c r="X24" i="93"/>
  <c r="W35" i="93"/>
  <c r="AE35" i="93"/>
  <c r="X35" i="93"/>
  <c r="AB35" i="93"/>
  <c r="W24" i="93"/>
  <c r="Z35" i="93"/>
  <c r="AF35" i="93"/>
  <c r="AD35" i="93"/>
  <c r="Y35" i="93"/>
  <c r="C2" i="22"/>
  <c r="B2" i="22"/>
  <c r="B2" i="23"/>
  <c r="C2" i="23"/>
  <c r="B5" i="22"/>
  <c r="B5" i="23"/>
  <c r="R48" i="91" l="1"/>
  <c r="N25" i="95"/>
  <c r="B15" i="20"/>
  <c r="C15" i="20" s="1"/>
  <c r="D15" i="20"/>
  <c r="N34" i="93"/>
  <c r="K10" i="21"/>
  <c r="X26" i="93"/>
  <c r="Y20" i="93"/>
  <c r="B26" i="20"/>
  <c r="C26" i="20" s="1"/>
  <c r="B14" i="20"/>
  <c r="C14" i="20" s="1"/>
  <c r="B13" i="20"/>
  <c r="C13" i="20" s="1"/>
  <c r="AA30" i="93"/>
  <c r="AA31" i="93"/>
  <c r="AA28" i="93"/>
  <c r="AA29" i="93"/>
  <c r="AC23" i="93"/>
  <c r="AC22" i="93"/>
  <c r="AB27" i="93"/>
  <c r="AB31" i="93"/>
  <c r="AB30" i="93"/>
  <c r="AB29" i="93"/>
  <c r="AB28" i="93"/>
  <c r="Y30" i="93"/>
  <c r="Y29" i="93"/>
  <c r="Y28" i="93"/>
  <c r="Y27" i="93"/>
  <c r="Y31" i="93"/>
  <c r="B12" i="20"/>
  <c r="C12" i="20" s="1"/>
  <c r="B11" i="20"/>
  <c r="C11" i="20" s="1"/>
  <c r="AA26" i="93"/>
  <c r="AA25" i="93"/>
  <c r="Z21" i="93"/>
  <c r="Z20" i="93"/>
  <c r="W29" i="93"/>
  <c r="W28" i="93"/>
  <c r="W27" i="93"/>
  <c r="W31" i="93"/>
  <c r="W30" i="93"/>
  <c r="W26" i="93"/>
  <c r="W25" i="93"/>
  <c r="AB20" i="93"/>
  <c r="AB21" i="93"/>
  <c r="AF26" i="93"/>
  <c r="AF25" i="93"/>
  <c r="B17" i="20"/>
  <c r="C17" i="20" s="1"/>
  <c r="B16" i="20"/>
  <c r="C16" i="20" s="1"/>
  <c r="AD26" i="93"/>
  <c r="AD25" i="93"/>
  <c r="AF21" i="93"/>
  <c r="AF20" i="93"/>
  <c r="B19" i="20"/>
  <c r="C19" i="20" s="1"/>
  <c r="B20" i="20"/>
  <c r="C20" i="20" s="1"/>
  <c r="B21" i="20"/>
  <c r="C21" i="20" s="1"/>
  <c r="B22" i="20"/>
  <c r="C22" i="20" s="1"/>
  <c r="B18" i="20"/>
  <c r="C18" i="20" s="1"/>
  <c r="W21" i="93"/>
  <c r="W20" i="93"/>
  <c r="Z25" i="93"/>
  <c r="Z26" i="93"/>
  <c r="AB26" i="93"/>
  <c r="AB25" i="93"/>
  <c r="AA21" i="93"/>
  <c r="AA20" i="93"/>
  <c r="AE29" i="93"/>
  <c r="AE28" i="93"/>
  <c r="AE27" i="93"/>
  <c r="AE31" i="93"/>
  <c r="AE30" i="93"/>
  <c r="Z30" i="93"/>
  <c r="Z29" i="93"/>
  <c r="Z28" i="93"/>
  <c r="Z31" i="93"/>
  <c r="Z27" i="93"/>
  <c r="AC26" i="93"/>
  <c r="AC25" i="93"/>
  <c r="X29" i="93"/>
  <c r="X28" i="93"/>
  <c r="X27" i="93"/>
  <c r="X31" i="93"/>
  <c r="X30" i="93"/>
  <c r="AF29" i="93"/>
  <c r="AF28" i="93"/>
  <c r="AF27" i="93"/>
  <c r="AF31" i="93"/>
  <c r="AF30" i="93"/>
  <c r="AD28" i="93"/>
  <c r="AD27" i="93"/>
  <c r="AD31" i="93"/>
  <c r="AD30" i="93"/>
  <c r="AD29" i="93"/>
  <c r="AC20" i="93"/>
  <c r="AC21" i="93"/>
  <c r="X21" i="93"/>
  <c r="X20" i="93"/>
  <c r="AD21" i="93"/>
  <c r="AD20" i="93"/>
  <c r="Y25" i="93"/>
  <c r="Y26" i="93"/>
  <c r="AC28" i="93"/>
  <c r="AC27" i="93"/>
  <c r="AC31" i="93"/>
  <c r="AC30" i="93"/>
  <c r="AC29" i="93"/>
  <c r="AE26" i="93"/>
  <c r="AE25" i="93"/>
  <c r="AE21" i="93"/>
  <c r="AE20" i="93"/>
  <c r="AA23" i="93"/>
  <c r="AA22" i="93"/>
  <c r="AB23" i="93"/>
  <c r="AB22" i="93"/>
  <c r="X23" i="93"/>
  <c r="X22" i="93"/>
  <c r="Y22" i="93"/>
  <c r="Y23" i="93"/>
  <c r="AE23" i="93"/>
  <c r="AE22" i="93"/>
  <c r="AD23" i="93"/>
  <c r="AD22" i="93"/>
  <c r="B8" i="20"/>
  <c r="C8" i="20" s="1"/>
  <c r="B2" i="20"/>
  <c r="C2" i="20" s="1"/>
  <c r="B5" i="20"/>
  <c r="C5" i="20" s="1"/>
  <c r="B23" i="20"/>
  <c r="C23" i="20" s="1"/>
  <c r="B7" i="20"/>
  <c r="C7" i="20" s="1"/>
  <c r="B6" i="20"/>
  <c r="C6" i="20" s="1"/>
  <c r="B9" i="20"/>
  <c r="C9" i="20" s="1"/>
  <c r="AF23" i="93"/>
  <c r="AF22" i="93"/>
  <c r="Z22" i="93"/>
  <c r="Z23" i="93"/>
  <c r="W23" i="93"/>
  <c r="W22" i="93"/>
  <c r="J32" i="93"/>
  <c r="R32" i="93"/>
  <c r="Z32" i="93"/>
  <c r="G32" i="93"/>
  <c r="AF32" i="93"/>
  <c r="K32" i="93"/>
  <c r="S32" i="93"/>
  <c r="AA32" i="93"/>
  <c r="O32" i="93"/>
  <c r="X32" i="93"/>
  <c r="I32" i="93"/>
  <c r="D32" i="93"/>
  <c r="L32" i="93"/>
  <c r="T32" i="93"/>
  <c r="AB32" i="93"/>
  <c r="H32" i="93"/>
  <c r="E32" i="93"/>
  <c r="M32" i="93"/>
  <c r="U32" i="93"/>
  <c r="AC32" i="93"/>
  <c r="C23" i="15"/>
  <c r="C32" i="93" s="1"/>
  <c r="Q32" i="93"/>
  <c r="F32" i="93"/>
  <c r="N32" i="93"/>
  <c r="V32" i="93"/>
  <c r="AD32" i="93"/>
  <c r="B23" i="15"/>
  <c r="B32" i="93" s="1"/>
  <c r="W32" i="93"/>
  <c r="AE32" i="93"/>
  <c r="P32" i="93"/>
  <c r="Y32" i="93"/>
  <c r="H11" i="93"/>
  <c r="P11" i="93"/>
  <c r="X11" i="93"/>
  <c r="AF11" i="93"/>
  <c r="I11" i="93"/>
  <c r="Q11" i="93"/>
  <c r="Y11" i="93"/>
  <c r="AA11" i="93"/>
  <c r="D11" i="93"/>
  <c r="T11" i="93"/>
  <c r="M11" i="93"/>
  <c r="N11" i="93"/>
  <c r="V11" i="93"/>
  <c r="AD11" i="93"/>
  <c r="O11" i="93"/>
  <c r="AE11" i="93"/>
  <c r="J11" i="93"/>
  <c r="R11" i="93"/>
  <c r="Z11" i="93"/>
  <c r="C2" i="15"/>
  <c r="C11" i="93" s="1"/>
  <c r="K11" i="93"/>
  <c r="S11" i="93"/>
  <c r="L11" i="93"/>
  <c r="AB11" i="93"/>
  <c r="E11" i="93"/>
  <c r="U11" i="93"/>
  <c r="AC11" i="93"/>
  <c r="F11" i="93"/>
  <c r="G11" i="93"/>
  <c r="W11" i="93"/>
  <c r="K14" i="93"/>
  <c r="S14" i="93"/>
  <c r="AA14" i="93"/>
  <c r="E14" i="93"/>
  <c r="M14" i="93"/>
  <c r="U14" i="93"/>
  <c r="AC14" i="93"/>
  <c r="F14" i="93"/>
  <c r="N14" i="93"/>
  <c r="V14" i="93"/>
  <c r="AD14" i="93"/>
  <c r="H14" i="93"/>
  <c r="T14" i="93"/>
  <c r="B5" i="15"/>
  <c r="B14" i="93" s="1"/>
  <c r="AB14" i="93"/>
  <c r="Q14" i="93"/>
  <c r="I14" i="93"/>
  <c r="W14" i="93"/>
  <c r="AF14" i="93"/>
  <c r="J14" i="93"/>
  <c r="X14" i="93"/>
  <c r="AE14" i="93"/>
  <c r="L14" i="93"/>
  <c r="Y14" i="93"/>
  <c r="D14" i="93"/>
  <c r="R14" i="93"/>
  <c r="O14" i="93"/>
  <c r="Z14" i="93"/>
  <c r="P14" i="93"/>
  <c r="C5" i="15"/>
  <c r="C14" i="93" s="1"/>
  <c r="G14" i="93"/>
  <c r="F15" i="93"/>
  <c r="N15" i="93"/>
  <c r="V15" i="93"/>
  <c r="AD15" i="93"/>
  <c r="H15" i="93"/>
  <c r="P15" i="93"/>
  <c r="X15" i="93"/>
  <c r="AF15" i="93"/>
  <c r="I15" i="93"/>
  <c r="Q15" i="93"/>
  <c r="Y15" i="93"/>
  <c r="D15" i="93"/>
  <c r="R15" i="93"/>
  <c r="AC15" i="93"/>
  <c r="C6" i="15"/>
  <c r="C15" i="93" s="1"/>
  <c r="O15" i="93"/>
  <c r="E15" i="93"/>
  <c r="S15" i="93"/>
  <c r="AE15" i="93"/>
  <c r="G15" i="93"/>
  <c r="T15" i="93"/>
  <c r="B6" i="15"/>
  <c r="J15" i="93"/>
  <c r="U15" i="93"/>
  <c r="L15" i="93"/>
  <c r="K15" i="93"/>
  <c r="W15" i="93"/>
  <c r="Z15" i="93"/>
  <c r="M15" i="93"/>
  <c r="AA15" i="93"/>
  <c r="AB15" i="93"/>
  <c r="I16" i="93"/>
  <c r="Q16" i="93"/>
  <c r="Y16" i="93"/>
  <c r="K16" i="93"/>
  <c r="S16" i="93"/>
  <c r="AA16" i="93"/>
  <c r="D16" i="93"/>
  <c r="L16" i="93"/>
  <c r="T16" i="93"/>
  <c r="AB16" i="93"/>
  <c r="N16" i="93"/>
  <c r="Z16" i="93"/>
  <c r="H16" i="93"/>
  <c r="J16" i="93"/>
  <c r="O16" i="93"/>
  <c r="AC16" i="93"/>
  <c r="C7" i="15"/>
  <c r="C16" i="93" s="1"/>
  <c r="X16" i="93"/>
  <c r="E16" i="93"/>
  <c r="P16" i="93"/>
  <c r="AD16" i="93"/>
  <c r="V16" i="93"/>
  <c r="W16" i="93"/>
  <c r="B7" i="15"/>
  <c r="B16" i="93" s="1"/>
  <c r="M16" i="93"/>
  <c r="F16" i="93"/>
  <c r="R16" i="93"/>
  <c r="AE16" i="93"/>
  <c r="G16" i="93"/>
  <c r="U16" i="93"/>
  <c r="AF16" i="93"/>
  <c r="G18" i="93"/>
  <c r="O18" i="93"/>
  <c r="W18" i="93"/>
  <c r="AE18" i="93"/>
  <c r="H18" i="93"/>
  <c r="P18" i="93"/>
  <c r="X18" i="93"/>
  <c r="AF18" i="93"/>
  <c r="I18" i="93"/>
  <c r="Q18" i="93"/>
  <c r="Y18" i="93"/>
  <c r="B9" i="15"/>
  <c r="B18" i="93" s="1"/>
  <c r="J18" i="93"/>
  <c r="R18" i="93"/>
  <c r="Z18" i="93"/>
  <c r="N18" i="93"/>
  <c r="AD18" i="93"/>
  <c r="C9" i="15"/>
  <c r="C18" i="93" s="1"/>
  <c r="S18" i="93"/>
  <c r="K18" i="93"/>
  <c r="D18" i="93"/>
  <c r="T18" i="93"/>
  <c r="M18" i="93"/>
  <c r="E18" i="93"/>
  <c r="U18" i="93"/>
  <c r="AA18" i="93"/>
  <c r="AC18" i="93"/>
  <c r="F18" i="93"/>
  <c r="V18" i="93"/>
  <c r="L18" i="93"/>
  <c r="AB18" i="93"/>
  <c r="G17" i="93"/>
  <c r="O17" i="93"/>
  <c r="W17" i="93"/>
  <c r="AE17" i="93"/>
  <c r="U17" i="93"/>
  <c r="AD17" i="93"/>
  <c r="H17" i="93"/>
  <c r="P17" i="93"/>
  <c r="X17" i="93"/>
  <c r="AF17" i="93"/>
  <c r="D17" i="93"/>
  <c r="M17" i="93"/>
  <c r="I17" i="93"/>
  <c r="Q17" i="93"/>
  <c r="Y17" i="93"/>
  <c r="C8" i="15"/>
  <c r="C17" i="93" s="1"/>
  <c r="J17" i="93"/>
  <c r="R17" i="93"/>
  <c r="Z17" i="93"/>
  <c r="L17" i="93"/>
  <c r="T17" i="93"/>
  <c r="B8" i="15"/>
  <c r="B17" i="93" s="1"/>
  <c r="AC17" i="93"/>
  <c r="F17" i="93"/>
  <c r="K17" i="93"/>
  <c r="S17" i="93"/>
  <c r="AA17" i="93"/>
  <c r="AB17" i="93"/>
  <c r="E17" i="93"/>
  <c r="N17" i="93"/>
  <c r="V17" i="93"/>
  <c r="S48" i="91" l="1"/>
  <c r="O25" i="95"/>
  <c r="O34" i="93"/>
  <c r="B15" i="93"/>
  <c r="B74" i="93" s="1"/>
  <c r="L10" i="21"/>
  <c r="D7" i="20"/>
  <c r="D22" i="20"/>
  <c r="D26" i="20"/>
  <c r="D6" i="20"/>
  <c r="D18" i="20"/>
  <c r="D23" i="20"/>
  <c r="D21" i="20"/>
  <c r="D16" i="20"/>
  <c r="D20" i="20"/>
  <c r="D17" i="20"/>
  <c r="D9" i="20"/>
  <c r="D5" i="20"/>
  <c r="D2" i="20"/>
  <c r="D19" i="20"/>
  <c r="D14" i="20"/>
  <c r="D8" i="20"/>
  <c r="D11" i="20"/>
  <c r="D13" i="20"/>
  <c r="D12" i="20"/>
  <c r="E15" i="20"/>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P34" i="93"/>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P144" i="93" l="1"/>
  <c r="P23" i="18" s="1"/>
  <c r="H144" i="93"/>
  <c r="H23" i="18" s="1"/>
  <c r="AF116" i="93"/>
  <c r="AF23" i="17" s="1"/>
  <c r="AB126" i="93"/>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Q34" i="93"/>
  <c r="N10" i="21"/>
  <c r="F19" i="20"/>
  <c r="F14" i="20"/>
  <c r="F6" i="20"/>
  <c r="G15" i="20"/>
  <c r="F2" i="20"/>
  <c r="F22" i="20"/>
  <c r="F13" i="20"/>
  <c r="F11" i="20"/>
  <c r="F16" i="20"/>
  <c r="F7" i="20"/>
  <c r="F21" i="20"/>
  <c r="F18" i="20"/>
  <c r="F23" i="20"/>
  <c r="F26" i="20"/>
  <c r="F5" i="20"/>
  <c r="F17" i="20"/>
  <c r="F9" i="20"/>
  <c r="F12" i="20"/>
  <c r="F8" i="20"/>
  <c r="F20" i="20"/>
  <c r="N5" i="92" l="1"/>
  <c r="D19" i="92"/>
  <c r="C3" i="92"/>
  <c r="C59" i="92" s="1"/>
  <c r="D20" i="92"/>
  <c r="D76" i="92" s="1"/>
  <c r="E6" i="92"/>
  <c r="E62" i="92" s="1"/>
  <c r="AE5" i="92"/>
  <c r="T5" i="92"/>
  <c r="X11" i="92"/>
  <c r="E10" i="92"/>
  <c r="E66" i="92" s="1"/>
  <c r="K5" i="92"/>
  <c r="K61" i="92" s="1"/>
  <c r="E7" i="92"/>
  <c r="E63" i="92" s="1"/>
  <c r="E18" i="92"/>
  <c r="E74" i="92" s="1"/>
  <c r="E24" i="92"/>
  <c r="E80" i="92" s="1"/>
  <c r="J4" i="92"/>
  <c r="J60" i="92" s="1"/>
  <c r="F16" i="92"/>
  <c r="F72" i="92" s="1"/>
  <c r="D27" i="92"/>
  <c r="D83" i="92" s="1"/>
  <c r="F4" i="92"/>
  <c r="F60" i="92" s="1"/>
  <c r="O5" i="92"/>
  <c r="W5" i="92"/>
  <c r="I4" i="92"/>
  <c r="I60" i="92" s="1"/>
  <c r="X5" i="92"/>
  <c r="D5" i="92"/>
  <c r="D61" i="92" s="1"/>
  <c r="E17" i="92"/>
  <c r="E73" i="92" s="1"/>
  <c r="D14" i="92"/>
  <c r="D70" i="92" s="1"/>
  <c r="E15" i="92"/>
  <c r="E71" i="92" s="1"/>
  <c r="AD5" i="92"/>
  <c r="N11" i="92"/>
  <c r="N67" i="92" s="1"/>
  <c r="D17" i="92"/>
  <c r="D73" i="92" s="1"/>
  <c r="AA11" i="92"/>
  <c r="F21" i="92"/>
  <c r="F77" i="92" s="1"/>
  <c r="D21" i="92"/>
  <c r="D77" i="92" s="1"/>
  <c r="E4" i="92"/>
  <c r="E60" i="92" s="1"/>
  <c r="H4" i="92"/>
  <c r="H60" i="92" s="1"/>
  <c r="D18" i="92"/>
  <c r="D74" i="92" s="1"/>
  <c r="F27" i="92"/>
  <c r="F83" i="92" s="1"/>
  <c r="F5" i="92"/>
  <c r="F61" i="92" s="1"/>
  <c r="E19" i="92"/>
  <c r="E75" i="92" s="1"/>
  <c r="P11" i="92"/>
  <c r="H11" i="92"/>
  <c r="H67" i="92" s="1"/>
  <c r="L11" i="92"/>
  <c r="L67" i="92" s="1"/>
  <c r="O11" i="92"/>
  <c r="J11" i="92"/>
  <c r="J67" i="92" s="1"/>
  <c r="R11" i="92"/>
  <c r="F6" i="92"/>
  <c r="F62" i="92" s="1"/>
  <c r="F24" i="92"/>
  <c r="F80" i="92" s="1"/>
  <c r="F22" i="92"/>
  <c r="F78" i="92" s="1"/>
  <c r="F19" i="92"/>
  <c r="F75" i="92" s="1"/>
  <c r="F12" i="92"/>
  <c r="F68" i="92" s="1"/>
  <c r="AF5" i="92"/>
  <c r="L5" i="92"/>
  <c r="L61" i="92" s="1"/>
  <c r="F7" i="92"/>
  <c r="F63" i="92" s="1"/>
  <c r="F18" i="92"/>
  <c r="F74" i="92" s="1"/>
  <c r="D12" i="92"/>
  <c r="D68" i="92" s="1"/>
  <c r="E14" i="92"/>
  <c r="E70" i="92" s="1"/>
  <c r="E20" i="92"/>
  <c r="E76" i="92" s="1"/>
  <c r="G4" i="92"/>
  <c r="G60" i="92" s="1"/>
  <c r="F3" i="92"/>
  <c r="F59" i="92" s="1"/>
  <c r="F9" i="92"/>
  <c r="F65" i="92" s="1"/>
  <c r="G11" i="92"/>
  <c r="G67" i="92" s="1"/>
  <c r="AD11" i="92"/>
  <c r="G5" i="92"/>
  <c r="G61" i="92" s="1"/>
  <c r="V11" i="92"/>
  <c r="D7" i="92"/>
  <c r="D63" i="92" s="1"/>
  <c r="F14" i="92"/>
  <c r="F70" i="92" s="1"/>
  <c r="F11" i="92"/>
  <c r="F67" i="92" s="1"/>
  <c r="D24" i="92"/>
  <c r="D80" i="92" s="1"/>
  <c r="E22" i="92"/>
  <c r="E78" i="92" s="1"/>
  <c r="D11" i="92"/>
  <c r="D67" i="92" s="1"/>
  <c r="S11" i="92"/>
  <c r="K11" i="92"/>
  <c r="K67" i="92" s="1"/>
  <c r="D16" i="92"/>
  <c r="D72" i="92" s="1"/>
  <c r="V5" i="92"/>
  <c r="Z11" i="92"/>
  <c r="AC11" i="92"/>
  <c r="D23" i="92"/>
  <c r="D79" i="92" s="1"/>
  <c r="P5" i="92"/>
  <c r="AA5" i="92"/>
  <c r="D13" i="92"/>
  <c r="D69" i="92" s="1"/>
  <c r="AB11" i="92"/>
  <c r="AE11" i="92"/>
  <c r="E9" i="92"/>
  <c r="E65" i="92" s="1"/>
  <c r="H5" i="92"/>
  <c r="H61" i="92" s="1"/>
  <c r="S5" i="92"/>
  <c r="E21" i="92"/>
  <c r="E77" i="92" s="1"/>
  <c r="T11" i="92"/>
  <c r="W11" i="92"/>
  <c r="F15" i="92"/>
  <c r="F71" i="92" s="1"/>
  <c r="E16" i="92"/>
  <c r="E72" i="92" s="1"/>
  <c r="D8" i="92"/>
  <c r="D64" i="92" s="1"/>
  <c r="U11" i="92"/>
  <c r="D15" i="92"/>
  <c r="D71" i="92" s="1"/>
  <c r="R5" i="92"/>
  <c r="Y11" i="92"/>
  <c r="L4" i="92"/>
  <c r="L60" i="92" s="1"/>
  <c r="E3" i="92"/>
  <c r="E59" i="92" s="1"/>
  <c r="J5" i="92"/>
  <c r="J61" i="92" s="1"/>
  <c r="U5" i="92"/>
  <c r="E11" i="92"/>
  <c r="E67" i="92" s="1"/>
  <c r="D4" i="92"/>
  <c r="D60" i="92" s="1"/>
  <c r="E27" i="92"/>
  <c r="E83" i="92" s="1"/>
  <c r="Y5" i="92"/>
  <c r="M5" i="92"/>
  <c r="M61" i="92" s="1"/>
  <c r="F20" i="92"/>
  <c r="F76" i="92" s="1"/>
  <c r="I11" i="92"/>
  <c r="I67" i="92" s="1"/>
  <c r="D3" i="92"/>
  <c r="D59" i="92" s="1"/>
  <c r="AC5" i="92"/>
  <c r="F13" i="92"/>
  <c r="F69" i="92" s="1"/>
  <c r="F8" i="92"/>
  <c r="F64" i="92" s="1"/>
  <c r="E12" i="92"/>
  <c r="E68" i="92" s="1"/>
  <c r="Q11" i="92"/>
  <c r="G16" i="92"/>
  <c r="G72" i="92" s="1"/>
  <c r="Q5" i="92"/>
  <c r="E5" i="92"/>
  <c r="E61" i="92" s="1"/>
  <c r="D6" i="92"/>
  <c r="D62" i="92" s="1"/>
  <c r="F17" i="92"/>
  <c r="F73" i="92" s="1"/>
  <c r="D22" i="92"/>
  <c r="D78" i="92" s="1"/>
  <c r="D10" i="92"/>
  <c r="D66" i="92" s="1"/>
  <c r="F10" i="92"/>
  <c r="F66" i="92" s="1"/>
  <c r="F23" i="92"/>
  <c r="F79" i="92" s="1"/>
  <c r="D9" i="92"/>
  <c r="D65" i="92" s="1"/>
  <c r="Z5" i="92"/>
  <c r="M11" i="92"/>
  <c r="M67" i="92" s="1"/>
  <c r="I5" i="92"/>
  <c r="I61" i="92" s="1"/>
  <c r="AB5" i="92"/>
  <c r="E13" i="92"/>
  <c r="E69" i="92" s="1"/>
  <c r="AF11" i="92"/>
  <c r="K4" i="92"/>
  <c r="K60" i="92" s="1"/>
  <c r="E8" i="92"/>
  <c r="E64" i="92" s="1"/>
  <c r="E23" i="92"/>
  <c r="E79" i="92" s="1"/>
  <c r="C24" i="92"/>
  <c r="C80" i="92" s="1"/>
  <c r="V48" i="91"/>
  <c r="R25" i="95"/>
  <c r="B24" i="92"/>
  <c r="B80" i="92" s="1"/>
  <c r="C19" i="92"/>
  <c r="C75" i="92" s="1"/>
  <c r="C20" i="92"/>
  <c r="C76" i="92" s="1"/>
  <c r="C4" i="92"/>
  <c r="C60" i="92" s="1"/>
  <c r="B14" i="92"/>
  <c r="B70" i="92" s="1"/>
  <c r="B5" i="92"/>
  <c r="B61" i="92" s="1"/>
  <c r="B19" i="92"/>
  <c r="B75" i="92" s="1"/>
  <c r="C27" i="92"/>
  <c r="C83" i="92" s="1"/>
  <c r="B27" i="92"/>
  <c r="B83" i="92" s="1"/>
  <c r="C5" i="92"/>
  <c r="C61" i="92" s="1"/>
  <c r="C14" i="92"/>
  <c r="C70" i="92" s="1"/>
  <c r="D75" i="92"/>
  <c r="B22" i="92"/>
  <c r="B78" i="92" s="1"/>
  <c r="B20" i="92"/>
  <c r="B76" i="92" s="1"/>
  <c r="C13" i="92"/>
  <c r="C69" i="92" s="1"/>
  <c r="C11" i="92"/>
  <c r="C67" i="92" s="1"/>
  <c r="C21" i="92"/>
  <c r="C77" i="92" s="1"/>
  <c r="B11" i="92"/>
  <c r="B67" i="92" s="1"/>
  <c r="C22" i="92"/>
  <c r="C78" i="92" s="1"/>
  <c r="C10" i="92"/>
  <c r="C66" i="92" s="1"/>
  <c r="B3" i="92"/>
  <c r="B59" i="92" s="1"/>
  <c r="B13" i="92"/>
  <c r="B69" i="92" s="1"/>
  <c r="C23" i="92"/>
  <c r="C79" i="92" s="1"/>
  <c r="B6" i="92"/>
  <c r="B62" i="92" s="1"/>
  <c r="C6" i="92"/>
  <c r="C62" i="92" s="1"/>
  <c r="B18" i="92"/>
  <c r="B74" i="92" s="1"/>
  <c r="B10" i="92"/>
  <c r="B66" i="92" s="1"/>
  <c r="B12" i="92"/>
  <c r="B68" i="92" s="1"/>
  <c r="C12" i="92"/>
  <c r="C68" i="92" s="1"/>
  <c r="B9" i="92"/>
  <c r="B65" i="92" s="1"/>
  <c r="B21" i="92"/>
  <c r="B77" i="92" s="1"/>
  <c r="C18" i="92"/>
  <c r="C74" i="92" s="1"/>
  <c r="B23" i="92"/>
  <c r="B79" i="92" s="1"/>
  <c r="B15" i="92"/>
  <c r="B71" i="92" s="1"/>
  <c r="B4" i="92"/>
  <c r="B60" i="92" s="1"/>
  <c r="C16" i="92"/>
  <c r="C72" i="92" s="1"/>
  <c r="B17" i="92"/>
  <c r="B73" i="92" s="1"/>
  <c r="C17" i="92"/>
  <c r="C73" i="92" s="1"/>
  <c r="C8" i="92"/>
  <c r="C64" i="92" s="1"/>
  <c r="B8" i="92"/>
  <c r="B64" i="92" s="1"/>
  <c r="C9" i="92"/>
  <c r="C65" i="92" s="1"/>
  <c r="B16" i="92"/>
  <c r="B72" i="92" s="1"/>
  <c r="B7" i="92"/>
  <c r="B63" i="92" s="1"/>
  <c r="C7" i="92"/>
  <c r="C63" i="92" s="1"/>
  <c r="C15" i="92"/>
  <c r="C71" i="92" s="1"/>
  <c r="Q90" i="93"/>
  <c r="Q25" i="19" s="1"/>
  <c r="Q118" i="93"/>
  <c r="Q146" i="93"/>
  <c r="Q25" i="18" s="1"/>
  <c r="R34" i="93"/>
  <c r="Q62" i="93"/>
  <c r="Q25" i="16" s="1"/>
  <c r="M3" i="19"/>
  <c r="M4" i="92" s="1"/>
  <c r="O10" i="21"/>
  <c r="G9" i="20"/>
  <c r="G10" i="92" s="1"/>
  <c r="G23" i="20"/>
  <c r="G24" i="92" s="1"/>
  <c r="G16" i="20"/>
  <c r="G17" i="92" s="1"/>
  <c r="G2" i="20"/>
  <c r="G3" i="92" s="1"/>
  <c r="G19" i="20"/>
  <c r="G20" i="92" s="1"/>
  <c r="G20" i="20"/>
  <c r="G21" i="92" s="1"/>
  <c r="G17" i="20"/>
  <c r="G18" i="92" s="1"/>
  <c r="G18" i="20"/>
  <c r="G19" i="92" s="1"/>
  <c r="G11" i="20"/>
  <c r="G12" i="92" s="1"/>
  <c r="H15" i="20"/>
  <c r="H16" i="92" s="1"/>
  <c r="G21" i="20"/>
  <c r="G22" i="92" s="1"/>
  <c r="G6" i="20"/>
  <c r="G7" i="92" s="1"/>
  <c r="G8" i="20"/>
  <c r="G9" i="92" s="1"/>
  <c r="G5" i="20"/>
  <c r="G6" i="92" s="1"/>
  <c r="G13" i="20"/>
  <c r="G14" i="92" s="1"/>
  <c r="G12" i="20"/>
  <c r="G13" i="92" s="1"/>
  <c r="G26" i="20"/>
  <c r="G27" i="92" s="1"/>
  <c r="G7" i="20"/>
  <c r="G8" i="92" s="1"/>
  <c r="G22" i="20"/>
  <c r="G23" i="92" s="1"/>
  <c r="G14" i="20"/>
  <c r="G15" i="92" s="1"/>
  <c r="N61" i="92"/>
  <c r="M60" i="92" l="1"/>
  <c r="W48" i="91"/>
  <c r="S25" i="95"/>
  <c r="R90" i="93"/>
  <c r="R25" i="19" s="1"/>
  <c r="R118" i="93"/>
  <c r="R146" i="93"/>
  <c r="R25" i="18" s="1"/>
  <c r="R62" i="93"/>
  <c r="R25" i="16" s="1"/>
  <c r="S34" i="93"/>
  <c r="N3" i="19"/>
  <c r="P10" i="21"/>
  <c r="O67" i="92"/>
  <c r="H26" i="20"/>
  <c r="H27" i="92" s="1"/>
  <c r="G83" i="92"/>
  <c r="H8" i="20"/>
  <c r="H9" i="92" s="1"/>
  <c r="G65" i="92"/>
  <c r="H11" i="20"/>
  <c r="H12" i="92" s="1"/>
  <c r="G68" i="92"/>
  <c r="H19" i="20"/>
  <c r="H20" i="92" s="1"/>
  <c r="G76" i="92"/>
  <c r="H9" i="20"/>
  <c r="H10" i="92" s="1"/>
  <c r="G66" i="92"/>
  <c r="H14" i="20"/>
  <c r="H15" i="92" s="1"/>
  <c r="G71" i="92"/>
  <c r="H12" i="20"/>
  <c r="H13" i="92" s="1"/>
  <c r="G69" i="92"/>
  <c r="H6" i="20"/>
  <c r="H7" i="92" s="1"/>
  <c r="G63" i="92"/>
  <c r="H18" i="20"/>
  <c r="H19" i="92" s="1"/>
  <c r="G75" i="92"/>
  <c r="H2" i="20"/>
  <c r="H3" i="92" s="1"/>
  <c r="G59" i="92"/>
  <c r="H22" i="20"/>
  <c r="H23" i="92" s="1"/>
  <c r="G79" i="92"/>
  <c r="H17" i="20"/>
  <c r="H18" i="92" s="1"/>
  <c r="G74" i="92"/>
  <c r="H13" i="20"/>
  <c r="H14" i="92" s="1"/>
  <c r="G70" i="92"/>
  <c r="H21" i="20"/>
  <c r="H22" i="92" s="1"/>
  <c r="G78" i="92"/>
  <c r="H16" i="20"/>
  <c r="H17" i="92" s="1"/>
  <c r="G73" i="92"/>
  <c r="H7" i="20"/>
  <c r="H8" i="92" s="1"/>
  <c r="G64" i="92"/>
  <c r="H5" i="20"/>
  <c r="H6" i="92" s="1"/>
  <c r="G62" i="92"/>
  <c r="I15" i="20"/>
  <c r="I16" i="92" s="1"/>
  <c r="H72" i="92"/>
  <c r="H20" i="20"/>
  <c r="H21" i="92" s="1"/>
  <c r="G77" i="92"/>
  <c r="H23" i="20"/>
  <c r="H24" i="92" s="1"/>
  <c r="G80" i="92"/>
  <c r="O61" i="92"/>
  <c r="N4" i="92" l="1"/>
  <c r="N60" i="92" s="1"/>
  <c r="X48" i="91"/>
  <c r="T25" i="95"/>
  <c r="S118" i="93"/>
  <c r="S146" i="93"/>
  <c r="S25" i="18" s="1"/>
  <c r="S90" i="93"/>
  <c r="S25" i="19" s="1"/>
  <c r="S62" i="93"/>
  <c r="S25" i="16" s="1"/>
  <c r="T34" i="93"/>
  <c r="O3" i="19"/>
  <c r="Q10" i="21"/>
  <c r="P67" i="92"/>
  <c r="I23" i="20"/>
  <c r="I24" i="92" s="1"/>
  <c r="H80" i="92"/>
  <c r="I7" i="20"/>
  <c r="I8" i="92" s="1"/>
  <c r="H64" i="92"/>
  <c r="I17" i="20"/>
  <c r="I18" i="92" s="1"/>
  <c r="H74" i="92"/>
  <c r="I6" i="20"/>
  <c r="I7" i="92" s="1"/>
  <c r="H63" i="92"/>
  <c r="I19" i="20"/>
  <c r="I20" i="92" s="1"/>
  <c r="H76" i="92"/>
  <c r="I20" i="20"/>
  <c r="I21" i="92" s="1"/>
  <c r="H77" i="92"/>
  <c r="I16" i="20"/>
  <c r="I17" i="92" s="1"/>
  <c r="H73" i="92"/>
  <c r="I22" i="20"/>
  <c r="I23" i="92" s="1"/>
  <c r="H79" i="92"/>
  <c r="I12" i="20"/>
  <c r="I13" i="92" s="1"/>
  <c r="H69" i="92"/>
  <c r="I11" i="20"/>
  <c r="I12" i="92" s="1"/>
  <c r="H68" i="92"/>
  <c r="J15" i="20"/>
  <c r="J16" i="92" s="1"/>
  <c r="I72" i="92"/>
  <c r="I21" i="20"/>
  <c r="I22" i="92" s="1"/>
  <c r="H78" i="92"/>
  <c r="I2" i="20"/>
  <c r="I3" i="92" s="1"/>
  <c r="H59" i="92"/>
  <c r="I14" i="20"/>
  <c r="I15" i="92" s="1"/>
  <c r="H71" i="92"/>
  <c r="I8" i="20"/>
  <c r="I9" i="92" s="1"/>
  <c r="H65" i="92"/>
  <c r="I5" i="20"/>
  <c r="I6" i="92" s="1"/>
  <c r="H62" i="92"/>
  <c r="I13" i="20"/>
  <c r="I14" i="92" s="1"/>
  <c r="H70" i="92"/>
  <c r="I18" i="20"/>
  <c r="I19" i="92" s="1"/>
  <c r="H75" i="92"/>
  <c r="I9" i="20"/>
  <c r="I10" i="92" s="1"/>
  <c r="H66" i="92"/>
  <c r="I26" i="20"/>
  <c r="I27" i="92" s="1"/>
  <c r="H83" i="92"/>
  <c r="P61" i="92"/>
  <c r="O4" i="92" l="1"/>
  <c r="O60" i="92" s="1"/>
  <c r="Y48" i="91"/>
  <c r="U25" i="95"/>
  <c r="T90" i="93"/>
  <c r="T25" i="19" s="1"/>
  <c r="T146" i="93"/>
  <c r="T25" i="18" s="1"/>
  <c r="T118" i="93"/>
  <c r="T62" i="93"/>
  <c r="T25" i="16" s="1"/>
  <c r="U34" i="93"/>
  <c r="P3" i="19"/>
  <c r="R10" i="21"/>
  <c r="Q67" i="92"/>
  <c r="J21" i="20"/>
  <c r="J22" i="92" s="1"/>
  <c r="I78" i="92"/>
  <c r="J9" i="20"/>
  <c r="J10" i="92" s="1"/>
  <c r="I66" i="92"/>
  <c r="J8" i="20"/>
  <c r="J9" i="92" s="1"/>
  <c r="I65" i="92"/>
  <c r="K15" i="20"/>
  <c r="K16" i="92" s="1"/>
  <c r="J72" i="92"/>
  <c r="J16" i="20"/>
  <c r="J17" i="92" s="1"/>
  <c r="I73" i="92"/>
  <c r="J17" i="20"/>
  <c r="J18" i="92" s="1"/>
  <c r="I74" i="92"/>
  <c r="J26" i="20"/>
  <c r="J27" i="92" s="1"/>
  <c r="I83" i="92"/>
  <c r="J6" i="20"/>
  <c r="J7" i="92" s="1"/>
  <c r="I63" i="92"/>
  <c r="J18" i="20"/>
  <c r="J19" i="92" s="1"/>
  <c r="I75" i="92"/>
  <c r="J14" i="20"/>
  <c r="J15" i="92" s="1"/>
  <c r="I71" i="92"/>
  <c r="J11" i="20"/>
  <c r="J12" i="92" s="1"/>
  <c r="I68" i="92"/>
  <c r="J20" i="20"/>
  <c r="J21" i="92" s="1"/>
  <c r="I77" i="92"/>
  <c r="J7" i="20"/>
  <c r="J8" i="92" s="1"/>
  <c r="I64" i="92"/>
  <c r="J22" i="20"/>
  <c r="J23" i="92" s="1"/>
  <c r="I79" i="92"/>
  <c r="J5" i="20"/>
  <c r="J6" i="92" s="1"/>
  <c r="I62" i="92"/>
  <c r="J13" i="20"/>
  <c r="J14" i="92" s="1"/>
  <c r="I70" i="92"/>
  <c r="J2" i="20"/>
  <c r="J3" i="92" s="1"/>
  <c r="I59" i="92"/>
  <c r="J12" i="20"/>
  <c r="J13" i="92" s="1"/>
  <c r="I69" i="92"/>
  <c r="J19" i="20"/>
  <c r="J20" i="92" s="1"/>
  <c r="I76" i="92"/>
  <c r="J23" i="20"/>
  <c r="J24" i="92" s="1"/>
  <c r="I80" i="92"/>
  <c r="Q61" i="92"/>
  <c r="P4" i="92" l="1"/>
  <c r="P60" i="92" s="1"/>
  <c r="Z48" i="91"/>
  <c r="V25" i="95"/>
  <c r="U118" i="93"/>
  <c r="U146" i="93"/>
  <c r="U25" i="18" s="1"/>
  <c r="U90" i="93"/>
  <c r="U25" i="19" s="1"/>
  <c r="U62" i="93"/>
  <c r="U25" i="16" s="1"/>
  <c r="V34" i="93"/>
  <c r="Q3" i="19"/>
  <c r="S10" i="21"/>
  <c r="R67" i="92"/>
  <c r="K23" i="20"/>
  <c r="K24" i="92" s="1"/>
  <c r="J80" i="92"/>
  <c r="K13" i="20"/>
  <c r="K14" i="92" s="1"/>
  <c r="J70" i="92"/>
  <c r="K20" i="20"/>
  <c r="K21" i="92" s="1"/>
  <c r="J77" i="92"/>
  <c r="K6" i="20"/>
  <c r="K7" i="92" s="1"/>
  <c r="J63" i="92"/>
  <c r="L15" i="20"/>
  <c r="L16" i="92" s="1"/>
  <c r="K72" i="92"/>
  <c r="K19" i="20"/>
  <c r="K20" i="92" s="1"/>
  <c r="J76" i="92"/>
  <c r="K5" i="20"/>
  <c r="K6" i="92" s="1"/>
  <c r="J62" i="92"/>
  <c r="K11" i="20"/>
  <c r="K12" i="92" s="1"/>
  <c r="J68" i="92"/>
  <c r="K26" i="20"/>
  <c r="K27" i="92" s="1"/>
  <c r="J83" i="92"/>
  <c r="K8" i="20"/>
  <c r="K9" i="92" s="1"/>
  <c r="J65" i="92"/>
  <c r="K12" i="20"/>
  <c r="K13" i="92" s="1"/>
  <c r="J69" i="92"/>
  <c r="K22" i="20"/>
  <c r="K23" i="92" s="1"/>
  <c r="J79" i="92"/>
  <c r="K14" i="20"/>
  <c r="K15" i="92" s="1"/>
  <c r="J71" i="92"/>
  <c r="K17" i="20"/>
  <c r="K18" i="92" s="1"/>
  <c r="J74" i="92"/>
  <c r="K9" i="20"/>
  <c r="K10" i="92" s="1"/>
  <c r="J66" i="92"/>
  <c r="K2" i="20"/>
  <c r="K3" i="92" s="1"/>
  <c r="J59" i="92"/>
  <c r="K7" i="20"/>
  <c r="K8" i="92" s="1"/>
  <c r="J64" i="92"/>
  <c r="K18" i="20"/>
  <c r="K19" i="92" s="1"/>
  <c r="J75" i="92"/>
  <c r="K16" i="20"/>
  <c r="K17" i="92" s="1"/>
  <c r="J73" i="92"/>
  <c r="K21" i="20"/>
  <c r="K22" i="92" s="1"/>
  <c r="J78" i="92"/>
  <c r="R61" i="92"/>
  <c r="Q4" i="92" l="1"/>
  <c r="Q60" i="92" s="1"/>
  <c r="AA48" i="91"/>
  <c r="W25" i="95"/>
  <c r="R3" i="19"/>
  <c r="V146" i="93"/>
  <c r="V25" i="18" s="1"/>
  <c r="V90" i="93"/>
  <c r="V25" i="19" s="1"/>
  <c r="V118" i="93"/>
  <c r="V62" i="93"/>
  <c r="V25" i="16" s="1"/>
  <c r="W34" i="93"/>
  <c r="T10" i="21"/>
  <c r="S67" i="92"/>
  <c r="L11" i="20"/>
  <c r="L12" i="92" s="1"/>
  <c r="K68" i="92"/>
  <c r="L22" i="20"/>
  <c r="L23" i="92" s="1"/>
  <c r="K79" i="92"/>
  <c r="L16" i="20"/>
  <c r="L17" i="92" s="1"/>
  <c r="K73" i="92"/>
  <c r="L9" i="20"/>
  <c r="L10" i="92" s="1"/>
  <c r="K66" i="92"/>
  <c r="L12" i="20"/>
  <c r="L13" i="92" s="1"/>
  <c r="K69" i="92"/>
  <c r="L5" i="20"/>
  <c r="L6" i="92" s="1"/>
  <c r="K62" i="92"/>
  <c r="L20" i="20"/>
  <c r="L21" i="92" s="1"/>
  <c r="K77" i="92"/>
  <c r="L2" i="20"/>
  <c r="L3" i="92" s="1"/>
  <c r="K59" i="92"/>
  <c r="L21" i="20"/>
  <c r="L22" i="92" s="1"/>
  <c r="K78" i="92"/>
  <c r="L18" i="20"/>
  <c r="L19" i="92" s="1"/>
  <c r="K75" i="92"/>
  <c r="L17" i="20"/>
  <c r="L18" i="92" s="1"/>
  <c r="K74" i="92"/>
  <c r="L8" i="20"/>
  <c r="L9" i="92" s="1"/>
  <c r="K65" i="92"/>
  <c r="L19" i="20"/>
  <c r="L20" i="92" s="1"/>
  <c r="K76" i="92"/>
  <c r="L13" i="20"/>
  <c r="L14" i="92" s="1"/>
  <c r="K70" i="92"/>
  <c r="L6" i="20"/>
  <c r="L7" i="92" s="1"/>
  <c r="K63" i="92"/>
  <c r="L7" i="20"/>
  <c r="L8" i="92" s="1"/>
  <c r="K64" i="92"/>
  <c r="L14" i="20"/>
  <c r="L15" i="92" s="1"/>
  <c r="K71" i="92"/>
  <c r="L26" i="20"/>
  <c r="L27" i="92" s="1"/>
  <c r="K83" i="92"/>
  <c r="M15" i="20"/>
  <c r="M16" i="92" s="1"/>
  <c r="L72" i="92"/>
  <c r="L23" i="20"/>
  <c r="L24" i="92" s="1"/>
  <c r="K80" i="92"/>
  <c r="S61" i="92"/>
  <c r="R4" i="92" l="1"/>
  <c r="R60" i="92" s="1"/>
  <c r="AB48" i="91"/>
  <c r="X25" i="95"/>
  <c r="W146" i="93"/>
  <c r="W25" i="18" s="1"/>
  <c r="W118" i="93"/>
  <c r="W90" i="93"/>
  <c r="W25" i="19" s="1"/>
  <c r="W62" i="93"/>
  <c r="W25" i="16" s="1"/>
  <c r="X34" i="93"/>
  <c r="S3" i="19"/>
  <c r="U10" i="21"/>
  <c r="T67" i="92"/>
  <c r="M2" i="20"/>
  <c r="M3" i="92" s="1"/>
  <c r="L59" i="92"/>
  <c r="M9" i="20"/>
  <c r="M10" i="92" s="1"/>
  <c r="L66" i="92"/>
  <c r="N15" i="20"/>
  <c r="N16" i="92" s="1"/>
  <c r="M72" i="92"/>
  <c r="M6" i="20"/>
  <c r="M7" i="92" s="1"/>
  <c r="L63" i="92"/>
  <c r="M17" i="20"/>
  <c r="M18" i="92" s="1"/>
  <c r="L74" i="92"/>
  <c r="M20" i="20"/>
  <c r="M21" i="92" s="1"/>
  <c r="L77" i="92"/>
  <c r="M16" i="20"/>
  <c r="M17" i="92" s="1"/>
  <c r="L73" i="92"/>
  <c r="M8" i="20"/>
  <c r="M9" i="92" s="1"/>
  <c r="L65" i="92"/>
  <c r="M26" i="20"/>
  <c r="M27" i="92" s="1"/>
  <c r="L83" i="92"/>
  <c r="M13" i="20"/>
  <c r="M14" i="92" s="1"/>
  <c r="L70" i="92"/>
  <c r="M18" i="20"/>
  <c r="M19" i="92" s="1"/>
  <c r="L75" i="92"/>
  <c r="M5" i="20"/>
  <c r="M6" i="92" s="1"/>
  <c r="L62" i="92"/>
  <c r="M22" i="20"/>
  <c r="M23" i="92" s="1"/>
  <c r="L79" i="92"/>
  <c r="M23" i="20"/>
  <c r="M24" i="92" s="1"/>
  <c r="L80" i="92"/>
  <c r="M7" i="20"/>
  <c r="M8" i="92" s="1"/>
  <c r="L64" i="92"/>
  <c r="M14" i="20"/>
  <c r="M15" i="92" s="1"/>
  <c r="L71" i="92"/>
  <c r="M19" i="20"/>
  <c r="M20" i="92" s="1"/>
  <c r="L76" i="92"/>
  <c r="M21" i="20"/>
  <c r="M22" i="92" s="1"/>
  <c r="L78" i="92"/>
  <c r="M12" i="20"/>
  <c r="M13" i="92" s="1"/>
  <c r="L69" i="92"/>
  <c r="M11" i="20"/>
  <c r="M12" i="92" s="1"/>
  <c r="L68" i="92"/>
  <c r="T61" i="92"/>
  <c r="S4" i="92" l="1"/>
  <c r="S60" i="92" s="1"/>
  <c r="AC48" i="91"/>
  <c r="Y25" i="95"/>
  <c r="X118" i="93"/>
  <c r="X90" i="93"/>
  <c r="X25" i="19" s="1"/>
  <c r="X146" i="93"/>
  <c r="X25" i="18" s="1"/>
  <c r="X62" i="93"/>
  <c r="X25" i="16" s="1"/>
  <c r="Y34" i="93"/>
  <c r="T3" i="19"/>
  <c r="V10" i="21"/>
  <c r="U67" i="92"/>
  <c r="N11" i="20"/>
  <c r="N12" i="92" s="1"/>
  <c r="M68" i="92"/>
  <c r="N14" i="20"/>
  <c r="N15" i="92" s="1"/>
  <c r="M71" i="92"/>
  <c r="N5" i="20"/>
  <c r="N6" i="92" s="1"/>
  <c r="M62" i="92"/>
  <c r="N8" i="20"/>
  <c r="N9" i="92" s="1"/>
  <c r="M65" i="92"/>
  <c r="N6" i="20"/>
  <c r="N7" i="92" s="1"/>
  <c r="M63" i="92"/>
  <c r="N12" i="20"/>
  <c r="N13" i="92" s="1"/>
  <c r="M69" i="92"/>
  <c r="N7" i="20"/>
  <c r="N8" i="92" s="1"/>
  <c r="M64" i="92"/>
  <c r="N18" i="20"/>
  <c r="N19" i="92" s="1"/>
  <c r="M75" i="92"/>
  <c r="N16" i="20"/>
  <c r="N17" i="92" s="1"/>
  <c r="M73" i="92"/>
  <c r="O15" i="20"/>
  <c r="O16" i="92" s="1"/>
  <c r="N72" i="92"/>
  <c r="N21" i="20"/>
  <c r="N22" i="92" s="1"/>
  <c r="M78" i="92"/>
  <c r="N23" i="20"/>
  <c r="N24" i="92" s="1"/>
  <c r="M80" i="92"/>
  <c r="N13" i="20"/>
  <c r="N14" i="92" s="1"/>
  <c r="M70" i="92"/>
  <c r="N20" i="20"/>
  <c r="N21" i="92" s="1"/>
  <c r="M77" i="92"/>
  <c r="N9" i="20"/>
  <c r="N10" i="92" s="1"/>
  <c r="M66" i="92"/>
  <c r="N19" i="20"/>
  <c r="N20" i="92" s="1"/>
  <c r="M76" i="92"/>
  <c r="N22" i="20"/>
  <c r="N23" i="92" s="1"/>
  <c r="M79" i="92"/>
  <c r="N26" i="20"/>
  <c r="N27" i="92" s="1"/>
  <c r="M83" i="92"/>
  <c r="N17" i="20"/>
  <c r="N18" i="92" s="1"/>
  <c r="M74" i="92"/>
  <c r="N2" i="20"/>
  <c r="N3" i="92" s="1"/>
  <c r="M59" i="92"/>
  <c r="U61" i="92"/>
  <c r="T4" i="92" l="1"/>
  <c r="T60" i="92" s="1"/>
  <c r="AD48" i="91"/>
  <c r="Z25" i="95"/>
  <c r="Y90" i="93"/>
  <c r="Y25" i="19" s="1"/>
  <c r="Y146" i="93"/>
  <c r="Y25" i="18" s="1"/>
  <c r="Y118" i="93"/>
  <c r="Y62" i="93"/>
  <c r="Y25" i="16" s="1"/>
  <c r="Z34" i="93"/>
  <c r="U3" i="19"/>
  <c r="W10" i="21"/>
  <c r="V67" i="92"/>
  <c r="O23" i="20"/>
  <c r="O24" i="92" s="1"/>
  <c r="N80" i="92"/>
  <c r="O17" i="20"/>
  <c r="O18" i="92" s="1"/>
  <c r="N74" i="92"/>
  <c r="O9" i="20"/>
  <c r="O10" i="92" s="1"/>
  <c r="N66" i="92"/>
  <c r="O21" i="20"/>
  <c r="O22" i="92" s="1"/>
  <c r="N78" i="92"/>
  <c r="O7" i="20"/>
  <c r="O8" i="92" s="1"/>
  <c r="N64" i="92"/>
  <c r="O5" i="20"/>
  <c r="O6" i="92" s="1"/>
  <c r="N62" i="92"/>
  <c r="O19" i="20"/>
  <c r="O20" i="92" s="1"/>
  <c r="N76" i="92"/>
  <c r="O8" i="20"/>
  <c r="O9" i="92" s="1"/>
  <c r="N65" i="92"/>
  <c r="O26" i="20"/>
  <c r="O27" i="92" s="1"/>
  <c r="N83" i="92"/>
  <c r="O20" i="20"/>
  <c r="O21" i="92" s="1"/>
  <c r="N77" i="92"/>
  <c r="P15" i="20"/>
  <c r="P16" i="92" s="1"/>
  <c r="O72" i="92"/>
  <c r="O12" i="20"/>
  <c r="O13" i="92" s="1"/>
  <c r="N69" i="92"/>
  <c r="O14" i="20"/>
  <c r="O15" i="92" s="1"/>
  <c r="N71" i="92"/>
  <c r="O18" i="20"/>
  <c r="O19" i="92" s="1"/>
  <c r="N75" i="92"/>
  <c r="O2" i="20"/>
  <c r="O3" i="92" s="1"/>
  <c r="N59" i="92"/>
  <c r="O22" i="20"/>
  <c r="O23" i="92" s="1"/>
  <c r="N79" i="92"/>
  <c r="O13" i="20"/>
  <c r="O14" i="92" s="1"/>
  <c r="N70" i="92"/>
  <c r="O16" i="20"/>
  <c r="O17" i="92" s="1"/>
  <c r="N73" i="92"/>
  <c r="O6" i="20"/>
  <c r="O7" i="92" s="1"/>
  <c r="N63" i="92"/>
  <c r="O11" i="20"/>
  <c r="O12" i="92" s="1"/>
  <c r="N68" i="92"/>
  <c r="V61" i="92"/>
  <c r="U4" i="92" l="1"/>
  <c r="U60" i="92" s="1"/>
  <c r="AE48" i="91"/>
  <c r="AA25" i="95"/>
  <c r="Z90" i="93"/>
  <c r="Z25" i="19" s="1"/>
  <c r="Z146" i="93"/>
  <c r="Z25" i="18" s="1"/>
  <c r="Z118" i="93"/>
  <c r="Z62" i="93"/>
  <c r="Z25" i="16" s="1"/>
  <c r="AA34" i="93"/>
  <c r="V3" i="19"/>
  <c r="X10" i="21"/>
  <c r="W67" i="92"/>
  <c r="P11" i="20"/>
  <c r="P12" i="92" s="1"/>
  <c r="O68" i="92"/>
  <c r="P22" i="20"/>
  <c r="P23" i="92" s="1"/>
  <c r="O79" i="92"/>
  <c r="P8" i="20"/>
  <c r="P9" i="92" s="1"/>
  <c r="O65" i="92"/>
  <c r="P6" i="20"/>
  <c r="P7" i="92" s="1"/>
  <c r="O63" i="92"/>
  <c r="P2" i="20"/>
  <c r="P3" i="92" s="1"/>
  <c r="O59" i="92"/>
  <c r="Q15" i="20"/>
  <c r="Q16" i="92" s="1"/>
  <c r="P72" i="92"/>
  <c r="P19" i="20"/>
  <c r="P20" i="92" s="1"/>
  <c r="O76" i="92"/>
  <c r="P9" i="20"/>
  <c r="P10" i="92" s="1"/>
  <c r="O66" i="92"/>
  <c r="P21" i="20"/>
  <c r="P22" i="92" s="1"/>
  <c r="O78" i="92"/>
  <c r="P16" i="20"/>
  <c r="P17" i="92" s="1"/>
  <c r="O73" i="92"/>
  <c r="P18" i="20"/>
  <c r="P19" i="92" s="1"/>
  <c r="O75" i="92"/>
  <c r="P20" i="20"/>
  <c r="P21" i="92" s="1"/>
  <c r="O77" i="92"/>
  <c r="P5" i="20"/>
  <c r="P6" i="92" s="1"/>
  <c r="O62" i="92"/>
  <c r="P17" i="20"/>
  <c r="P18" i="92" s="1"/>
  <c r="O74" i="92"/>
  <c r="P12" i="20"/>
  <c r="P13" i="92" s="1"/>
  <c r="O69" i="92"/>
  <c r="P13" i="20"/>
  <c r="P14" i="92" s="1"/>
  <c r="O70" i="92"/>
  <c r="P14" i="20"/>
  <c r="P15" i="92" s="1"/>
  <c r="O71" i="92"/>
  <c r="P26" i="20"/>
  <c r="P27" i="92" s="1"/>
  <c r="O83" i="92"/>
  <c r="P7" i="20"/>
  <c r="P8" i="92" s="1"/>
  <c r="O64" i="92"/>
  <c r="P23" i="20"/>
  <c r="P24" i="92" s="1"/>
  <c r="O80" i="92"/>
  <c r="W61" i="92"/>
  <c r="V4" i="92" l="1"/>
  <c r="V60" i="92" s="1"/>
  <c r="AF48" i="91"/>
  <c r="AB25" i="95"/>
  <c r="AA118" i="93"/>
  <c r="AA90" i="93"/>
  <c r="AA25" i="19" s="1"/>
  <c r="AA146" i="93"/>
  <c r="AA25" i="18" s="1"/>
  <c r="AA62" i="93"/>
  <c r="AA25" i="16" s="1"/>
  <c r="AB34" i="93"/>
  <c r="W3" i="19"/>
  <c r="X67" i="92"/>
  <c r="Y10" i="21"/>
  <c r="Q23" i="20"/>
  <c r="Q24" i="92" s="1"/>
  <c r="P80" i="92"/>
  <c r="Q13" i="20"/>
  <c r="Q14" i="92" s="1"/>
  <c r="P70" i="92"/>
  <c r="Q20" i="20"/>
  <c r="Q21" i="92" s="1"/>
  <c r="P77" i="92"/>
  <c r="Q9" i="20"/>
  <c r="Q10" i="92" s="1"/>
  <c r="P66" i="92"/>
  <c r="Q6" i="20"/>
  <c r="Q7" i="92" s="1"/>
  <c r="P63" i="92"/>
  <c r="Q7" i="20"/>
  <c r="Q8" i="92" s="1"/>
  <c r="P64" i="92"/>
  <c r="Q12" i="20"/>
  <c r="Q13" i="92" s="1"/>
  <c r="P69" i="92"/>
  <c r="Q18" i="20"/>
  <c r="Q19" i="92" s="1"/>
  <c r="P75" i="92"/>
  <c r="Q19" i="20"/>
  <c r="Q20" i="92" s="1"/>
  <c r="P76" i="92"/>
  <c r="Q8" i="20"/>
  <c r="Q9" i="92" s="1"/>
  <c r="P65" i="92"/>
  <c r="Q26" i="20"/>
  <c r="Q27" i="92" s="1"/>
  <c r="P83" i="92"/>
  <c r="Q17" i="20"/>
  <c r="Q18" i="92" s="1"/>
  <c r="P74" i="92"/>
  <c r="Q16" i="20"/>
  <c r="Q17" i="92" s="1"/>
  <c r="P73" i="92"/>
  <c r="R15" i="20"/>
  <c r="R16" i="92" s="1"/>
  <c r="Q72" i="92"/>
  <c r="Q22" i="20"/>
  <c r="Q23" i="92" s="1"/>
  <c r="P79" i="92"/>
  <c r="Q14" i="20"/>
  <c r="Q15" i="92" s="1"/>
  <c r="P71" i="92"/>
  <c r="Q5" i="20"/>
  <c r="Q6" i="92" s="1"/>
  <c r="P62" i="92"/>
  <c r="Q21" i="20"/>
  <c r="Q22" i="92" s="1"/>
  <c r="P78" i="92"/>
  <c r="Q2" i="20"/>
  <c r="Q3" i="92" s="1"/>
  <c r="P59" i="92"/>
  <c r="Q11" i="20"/>
  <c r="Q12" i="92" s="1"/>
  <c r="P68" i="92"/>
  <c r="X61" i="92"/>
  <c r="W4" i="92" l="1"/>
  <c r="W60" i="92" s="1"/>
  <c r="AG48" i="91"/>
  <c r="AC25" i="95"/>
  <c r="X3" i="19"/>
  <c r="AB90" i="93"/>
  <c r="AB25" i="19" s="1"/>
  <c r="AB146" i="93"/>
  <c r="AB25" i="18" s="1"/>
  <c r="AB118" i="93"/>
  <c r="AB62" i="93"/>
  <c r="AB25" i="16" s="1"/>
  <c r="AC34" i="93"/>
  <c r="Z10" i="21"/>
  <c r="Y67" i="92"/>
  <c r="R11" i="20"/>
  <c r="R12" i="92" s="1"/>
  <c r="Q68" i="92"/>
  <c r="R14" i="20"/>
  <c r="R15" i="92" s="1"/>
  <c r="Q71" i="92"/>
  <c r="R17" i="20"/>
  <c r="R18" i="92" s="1"/>
  <c r="Q74" i="92"/>
  <c r="R18" i="20"/>
  <c r="R19" i="92" s="1"/>
  <c r="Q75" i="92"/>
  <c r="R9" i="20"/>
  <c r="R10" i="92" s="1"/>
  <c r="Q66" i="92"/>
  <c r="R2" i="20"/>
  <c r="R3" i="92" s="1"/>
  <c r="Q59" i="92"/>
  <c r="R22" i="20"/>
  <c r="R23" i="92" s="1"/>
  <c r="Q79" i="92"/>
  <c r="R26" i="20"/>
  <c r="R27" i="92" s="1"/>
  <c r="Q83" i="92"/>
  <c r="R12" i="20"/>
  <c r="R13" i="92" s="1"/>
  <c r="Q69" i="92"/>
  <c r="R20" i="20"/>
  <c r="R21" i="92" s="1"/>
  <c r="Q77" i="92"/>
  <c r="R21" i="20"/>
  <c r="R22" i="92" s="1"/>
  <c r="Q78" i="92"/>
  <c r="S15" i="20"/>
  <c r="S16" i="92" s="1"/>
  <c r="R72" i="92"/>
  <c r="R8" i="20"/>
  <c r="R9" i="92" s="1"/>
  <c r="Q65" i="92"/>
  <c r="R7" i="20"/>
  <c r="R8" i="92" s="1"/>
  <c r="Q64" i="92"/>
  <c r="R13" i="20"/>
  <c r="R14" i="92" s="1"/>
  <c r="Q70" i="92"/>
  <c r="R5" i="20"/>
  <c r="R6" i="92" s="1"/>
  <c r="Q62" i="92"/>
  <c r="R16" i="20"/>
  <c r="R17" i="92" s="1"/>
  <c r="Q73" i="92"/>
  <c r="R19" i="20"/>
  <c r="R20" i="92" s="1"/>
  <c r="Q76" i="92"/>
  <c r="R6" i="20"/>
  <c r="R7" i="92" s="1"/>
  <c r="Q63" i="92"/>
  <c r="R23" i="20"/>
  <c r="R24" i="92" s="1"/>
  <c r="Q80" i="92"/>
  <c r="Y61" i="92"/>
  <c r="X4" i="92" l="1"/>
  <c r="X60" i="92" s="1"/>
  <c r="AH48" i="91"/>
  <c r="AD25" i="95"/>
  <c r="AC90" i="93"/>
  <c r="AC25" i="19" s="1"/>
  <c r="AC118" i="93"/>
  <c r="AC146" i="93"/>
  <c r="AC25" i="18" s="1"/>
  <c r="AC62" i="93"/>
  <c r="AC25" i="16" s="1"/>
  <c r="AD34" i="93"/>
  <c r="Y3" i="19"/>
  <c r="AA10" i="21"/>
  <c r="Z67" i="92"/>
  <c r="S23" i="20"/>
  <c r="S24" i="92" s="1"/>
  <c r="R80" i="92"/>
  <c r="S5" i="20"/>
  <c r="S6" i="92" s="1"/>
  <c r="R62" i="92"/>
  <c r="T15" i="20"/>
  <c r="T16" i="92" s="1"/>
  <c r="S72" i="92"/>
  <c r="S26" i="20"/>
  <c r="S27" i="92" s="1"/>
  <c r="R83" i="92"/>
  <c r="S18" i="20"/>
  <c r="S19" i="92" s="1"/>
  <c r="R75" i="92"/>
  <c r="S6" i="20"/>
  <c r="S7" i="92" s="1"/>
  <c r="R63" i="92"/>
  <c r="S13" i="20"/>
  <c r="S14" i="92" s="1"/>
  <c r="R70" i="92"/>
  <c r="S21" i="20"/>
  <c r="S22" i="92" s="1"/>
  <c r="R78" i="92"/>
  <c r="S22" i="20"/>
  <c r="S23" i="92" s="1"/>
  <c r="R79" i="92"/>
  <c r="S17" i="20"/>
  <c r="S18" i="92" s="1"/>
  <c r="R74" i="92"/>
  <c r="S19" i="20"/>
  <c r="S20" i="92" s="1"/>
  <c r="R76" i="92"/>
  <c r="S7" i="20"/>
  <c r="S8" i="92" s="1"/>
  <c r="R64" i="92"/>
  <c r="S20" i="20"/>
  <c r="S21" i="92" s="1"/>
  <c r="R77" i="92"/>
  <c r="S2" i="20"/>
  <c r="S3" i="92" s="1"/>
  <c r="R59" i="92"/>
  <c r="S14" i="20"/>
  <c r="S15" i="92" s="1"/>
  <c r="R71" i="92"/>
  <c r="S16" i="20"/>
  <c r="S17" i="92" s="1"/>
  <c r="R73" i="92"/>
  <c r="S8" i="20"/>
  <c r="S9" i="92" s="1"/>
  <c r="R65" i="92"/>
  <c r="S12" i="20"/>
  <c r="S13" i="92" s="1"/>
  <c r="R69" i="92"/>
  <c r="S9" i="20"/>
  <c r="S10" i="92" s="1"/>
  <c r="R66" i="92"/>
  <c r="S11" i="20"/>
  <c r="S12" i="92" s="1"/>
  <c r="R68" i="92"/>
  <c r="Z61" i="92"/>
  <c r="Y4" i="92" l="1"/>
  <c r="Y60" i="92" s="1"/>
  <c r="AI48" i="91"/>
  <c r="AF25" i="95" s="1"/>
  <c r="AE25" i="95"/>
  <c r="AD146" i="93"/>
  <c r="AD25" i="18" s="1"/>
  <c r="AD90" i="93"/>
  <c r="AD25" i="19" s="1"/>
  <c r="AD118" i="93"/>
  <c r="AD62" i="93"/>
  <c r="AD25" i="16" s="1"/>
  <c r="AF34" i="93"/>
  <c r="AE34" i="93"/>
  <c r="Z3" i="19"/>
  <c r="AB10" i="21"/>
  <c r="AA67" i="92"/>
  <c r="T21" i="20"/>
  <c r="T22" i="92" s="1"/>
  <c r="S78" i="92"/>
  <c r="T9" i="20"/>
  <c r="T10" i="92" s="1"/>
  <c r="S66" i="92"/>
  <c r="T14" i="20"/>
  <c r="T15" i="92" s="1"/>
  <c r="S71" i="92"/>
  <c r="T19" i="20"/>
  <c r="T20" i="92" s="1"/>
  <c r="S76" i="92"/>
  <c r="T13" i="20"/>
  <c r="T14" i="92" s="1"/>
  <c r="S70" i="92"/>
  <c r="U15" i="20"/>
  <c r="U16" i="92" s="1"/>
  <c r="T72" i="92"/>
  <c r="T26" i="20"/>
  <c r="T27" i="92" s="1"/>
  <c r="S83" i="92"/>
  <c r="T11" i="20"/>
  <c r="T12" i="92" s="1"/>
  <c r="S68" i="92"/>
  <c r="T12" i="20"/>
  <c r="T13" i="92" s="1"/>
  <c r="S69" i="92"/>
  <c r="T2" i="20"/>
  <c r="T3" i="92" s="1"/>
  <c r="S59" i="92"/>
  <c r="T17" i="20"/>
  <c r="T18" i="92" s="1"/>
  <c r="S74" i="92"/>
  <c r="T6" i="20"/>
  <c r="T7" i="92" s="1"/>
  <c r="S63" i="92"/>
  <c r="T5" i="20"/>
  <c r="T6" i="92" s="1"/>
  <c r="S62" i="92"/>
  <c r="T16" i="20"/>
  <c r="T17" i="92" s="1"/>
  <c r="S73" i="92"/>
  <c r="T7" i="20"/>
  <c r="T8" i="92" s="1"/>
  <c r="S64" i="92"/>
  <c r="T8" i="20"/>
  <c r="T9" i="92" s="1"/>
  <c r="S65" i="92"/>
  <c r="T20" i="20"/>
  <c r="T21" i="92" s="1"/>
  <c r="S77" i="92"/>
  <c r="T22" i="20"/>
  <c r="T23" i="92" s="1"/>
  <c r="S79" i="92"/>
  <c r="T18" i="20"/>
  <c r="T19" i="92" s="1"/>
  <c r="S75" i="92"/>
  <c r="T23" i="20"/>
  <c r="T24" i="92" s="1"/>
  <c r="S80" i="92"/>
  <c r="AA61" i="92"/>
  <c r="Z4" i="92" l="1"/>
  <c r="Z60" i="92" s="1"/>
  <c r="AE90" i="93"/>
  <c r="AE25" i="19" s="1"/>
  <c r="AE118" i="93"/>
  <c r="AE146" i="93"/>
  <c r="AE25" i="18" s="1"/>
  <c r="AE62" i="93"/>
  <c r="AE25" i="16" s="1"/>
  <c r="AF118" i="93"/>
  <c r="AF146" i="93"/>
  <c r="AF25" i="18" s="1"/>
  <c r="AF90" i="93"/>
  <c r="AF25" i="19" s="1"/>
  <c r="AF62" i="93"/>
  <c r="AF25" i="16" s="1"/>
  <c r="AA3" i="19"/>
  <c r="AC10" i="21"/>
  <c r="AB67" i="92"/>
  <c r="U23" i="20"/>
  <c r="U24" i="92" s="1"/>
  <c r="T80" i="92"/>
  <c r="U8" i="20"/>
  <c r="U9" i="92" s="1"/>
  <c r="T65" i="92"/>
  <c r="U6" i="20"/>
  <c r="U7" i="92" s="1"/>
  <c r="T63" i="92"/>
  <c r="U11" i="20"/>
  <c r="U12" i="92" s="1"/>
  <c r="T68" i="92"/>
  <c r="U19" i="20"/>
  <c r="U20" i="92" s="1"/>
  <c r="T76" i="92"/>
  <c r="U18" i="20"/>
  <c r="U19" i="92" s="1"/>
  <c r="T75" i="92"/>
  <c r="U7" i="20"/>
  <c r="U8" i="92" s="1"/>
  <c r="T64" i="92"/>
  <c r="U17" i="20"/>
  <c r="U18" i="92" s="1"/>
  <c r="T74" i="92"/>
  <c r="U26" i="20"/>
  <c r="U27" i="92" s="1"/>
  <c r="T83" i="92"/>
  <c r="U14" i="20"/>
  <c r="U15" i="92" s="1"/>
  <c r="T71" i="92"/>
  <c r="U22" i="20"/>
  <c r="U23" i="92" s="1"/>
  <c r="T79" i="92"/>
  <c r="U16" i="20"/>
  <c r="U17" i="92" s="1"/>
  <c r="T73" i="92"/>
  <c r="U2" i="20"/>
  <c r="U3" i="92" s="1"/>
  <c r="T59" i="92"/>
  <c r="V15" i="20"/>
  <c r="V16" i="92" s="1"/>
  <c r="U72" i="92"/>
  <c r="U9" i="20"/>
  <c r="U10" i="92" s="1"/>
  <c r="T66" i="92"/>
  <c r="U20" i="20"/>
  <c r="U21" i="92" s="1"/>
  <c r="T77" i="92"/>
  <c r="U5" i="20"/>
  <c r="U6" i="92" s="1"/>
  <c r="T62" i="92"/>
  <c r="U12" i="20"/>
  <c r="U13" i="92" s="1"/>
  <c r="T69" i="92"/>
  <c r="U13" i="20"/>
  <c r="U14" i="92" s="1"/>
  <c r="T70" i="92"/>
  <c r="U21" i="20"/>
  <c r="U22" i="92" s="1"/>
  <c r="T78" i="92"/>
  <c r="AB61" i="92"/>
  <c r="AA4" i="92" l="1"/>
  <c r="AA60" i="92" s="1"/>
  <c r="AB3" i="19"/>
  <c r="AD10" i="21"/>
  <c r="AC67" i="92"/>
  <c r="V21" i="20"/>
  <c r="V22" i="92" s="1"/>
  <c r="U78" i="92"/>
  <c r="V20" i="20"/>
  <c r="V21" i="92" s="1"/>
  <c r="U77" i="92"/>
  <c r="V16" i="20"/>
  <c r="V17" i="92" s="1"/>
  <c r="U73" i="92"/>
  <c r="V17" i="20"/>
  <c r="V18" i="92" s="1"/>
  <c r="U74" i="92"/>
  <c r="V11" i="20"/>
  <c r="V12" i="92" s="1"/>
  <c r="U68" i="92"/>
  <c r="V13" i="20"/>
  <c r="V14" i="92" s="1"/>
  <c r="U70" i="92"/>
  <c r="V9" i="20"/>
  <c r="V10" i="92" s="1"/>
  <c r="U66" i="92"/>
  <c r="V22" i="20"/>
  <c r="V23" i="92" s="1"/>
  <c r="U79" i="92"/>
  <c r="V7" i="20"/>
  <c r="V8" i="92" s="1"/>
  <c r="U64" i="92"/>
  <c r="V6" i="20"/>
  <c r="V7" i="92" s="1"/>
  <c r="U63" i="92"/>
  <c r="V12" i="20"/>
  <c r="V13" i="92" s="1"/>
  <c r="U69" i="92"/>
  <c r="W15" i="20"/>
  <c r="W16" i="92" s="1"/>
  <c r="V72" i="92"/>
  <c r="V14" i="20"/>
  <c r="V15" i="92" s="1"/>
  <c r="U71" i="92"/>
  <c r="V18" i="20"/>
  <c r="V19" i="92" s="1"/>
  <c r="U75" i="92"/>
  <c r="V8" i="20"/>
  <c r="V9" i="92" s="1"/>
  <c r="U65" i="92"/>
  <c r="V5" i="20"/>
  <c r="V6" i="92" s="1"/>
  <c r="U62" i="92"/>
  <c r="V2" i="20"/>
  <c r="V3" i="92" s="1"/>
  <c r="U59" i="92"/>
  <c r="V26" i="20"/>
  <c r="V27" i="92" s="1"/>
  <c r="U83" i="92"/>
  <c r="V19" i="20"/>
  <c r="V20" i="92" s="1"/>
  <c r="U76" i="92"/>
  <c r="V23" i="20"/>
  <c r="V24" i="92" s="1"/>
  <c r="U80" i="92"/>
  <c r="AC61" i="92"/>
  <c r="AB4" i="92" l="1"/>
  <c r="AB60" i="92" s="1"/>
  <c r="AC3" i="19"/>
  <c r="AE10" i="21"/>
  <c r="AD67" i="92"/>
  <c r="W23" i="20"/>
  <c r="W24" i="92" s="1"/>
  <c r="V80" i="92"/>
  <c r="W5" i="20"/>
  <c r="W6" i="92" s="1"/>
  <c r="V62" i="92"/>
  <c r="X15" i="20"/>
  <c r="X16" i="92" s="1"/>
  <c r="W72" i="92"/>
  <c r="W22" i="20"/>
  <c r="W23" i="92" s="1"/>
  <c r="V79" i="92"/>
  <c r="W17" i="20"/>
  <c r="W18" i="92" s="1"/>
  <c r="V74" i="92"/>
  <c r="W19" i="20"/>
  <c r="W20" i="92" s="1"/>
  <c r="V76" i="92"/>
  <c r="W8" i="20"/>
  <c r="W9" i="92" s="1"/>
  <c r="V65" i="92"/>
  <c r="W12" i="20"/>
  <c r="W13" i="92" s="1"/>
  <c r="V69" i="92"/>
  <c r="W9" i="20"/>
  <c r="W10" i="92" s="1"/>
  <c r="V66" i="92"/>
  <c r="W16" i="20"/>
  <c r="W17" i="92" s="1"/>
  <c r="V73" i="92"/>
  <c r="W26" i="20"/>
  <c r="W27" i="92" s="1"/>
  <c r="V83" i="92"/>
  <c r="W18" i="20"/>
  <c r="W19" i="92" s="1"/>
  <c r="V75" i="92"/>
  <c r="W6" i="20"/>
  <c r="W7" i="92" s="1"/>
  <c r="V63" i="92"/>
  <c r="W13" i="20"/>
  <c r="W14" i="92" s="1"/>
  <c r="V70" i="92"/>
  <c r="W20" i="20"/>
  <c r="W21" i="92" s="1"/>
  <c r="V77" i="92"/>
  <c r="W2" i="20"/>
  <c r="W3" i="92" s="1"/>
  <c r="V59" i="92"/>
  <c r="W14" i="20"/>
  <c r="W15" i="92" s="1"/>
  <c r="V71" i="92"/>
  <c r="W7" i="20"/>
  <c r="W8" i="92" s="1"/>
  <c r="V64" i="92"/>
  <c r="W11" i="20"/>
  <c r="W12" i="92" s="1"/>
  <c r="V68" i="92"/>
  <c r="W21" i="20"/>
  <c r="W22" i="92" s="1"/>
  <c r="V78" i="92"/>
  <c r="AD61" i="92"/>
  <c r="AC4" i="92" l="1"/>
  <c r="AC60" i="92" s="1"/>
  <c r="AD3" i="19"/>
  <c r="AF10" i="21"/>
  <c r="AF67" i="92" s="1"/>
  <c r="AE67" i="92"/>
  <c r="X21" i="20"/>
  <c r="X22" i="92" s="1"/>
  <c r="W78" i="92"/>
  <c r="X2" i="20"/>
  <c r="X3" i="92" s="1"/>
  <c r="W59" i="92"/>
  <c r="X18" i="20"/>
  <c r="X19" i="92" s="1"/>
  <c r="W75" i="92"/>
  <c r="X12" i="20"/>
  <c r="X13" i="92" s="1"/>
  <c r="W69" i="92"/>
  <c r="X22" i="20"/>
  <c r="X23" i="92" s="1"/>
  <c r="W79" i="92"/>
  <c r="X11" i="20"/>
  <c r="X12" i="92" s="1"/>
  <c r="W68" i="92"/>
  <c r="X20" i="20"/>
  <c r="X21" i="92" s="1"/>
  <c r="W77" i="92"/>
  <c r="X26" i="20"/>
  <c r="X27" i="92" s="1"/>
  <c r="W83" i="92"/>
  <c r="X8" i="20"/>
  <c r="X9" i="92" s="1"/>
  <c r="W65" i="92"/>
  <c r="Y15" i="20"/>
  <c r="Y16" i="92" s="1"/>
  <c r="X72" i="92"/>
  <c r="X7" i="20"/>
  <c r="X8" i="92" s="1"/>
  <c r="W64" i="92"/>
  <c r="X13" i="20"/>
  <c r="X14" i="92" s="1"/>
  <c r="W70" i="92"/>
  <c r="X16" i="20"/>
  <c r="X17" i="92" s="1"/>
  <c r="W73" i="92"/>
  <c r="X19" i="20"/>
  <c r="X20" i="92" s="1"/>
  <c r="W76" i="92"/>
  <c r="X5" i="20"/>
  <c r="X6" i="92" s="1"/>
  <c r="W62" i="92"/>
  <c r="X14" i="20"/>
  <c r="X15" i="92" s="1"/>
  <c r="W71" i="92"/>
  <c r="X6" i="20"/>
  <c r="X7" i="92" s="1"/>
  <c r="W63" i="92"/>
  <c r="X9" i="20"/>
  <c r="X10" i="92" s="1"/>
  <c r="W66" i="92"/>
  <c r="X17" i="20"/>
  <c r="X18" i="92" s="1"/>
  <c r="W74" i="92"/>
  <c r="X23" i="20"/>
  <c r="X24" i="92" s="1"/>
  <c r="W80" i="92"/>
  <c r="AF61" i="92"/>
  <c r="AE61" i="92"/>
  <c r="AD4" i="92" l="1"/>
  <c r="AD60" i="92" s="1"/>
  <c r="AF3" i="19"/>
  <c r="AE3" i="19"/>
  <c r="Y23" i="20"/>
  <c r="Y24" i="92" s="1"/>
  <c r="X80" i="92"/>
  <c r="Y14" i="20"/>
  <c r="Y15" i="92" s="1"/>
  <c r="X71" i="92"/>
  <c r="Y13" i="20"/>
  <c r="Y14" i="92" s="1"/>
  <c r="X70" i="92"/>
  <c r="Y26" i="20"/>
  <c r="Y27" i="92" s="1"/>
  <c r="X83" i="92"/>
  <c r="Y12" i="20"/>
  <c r="Y13" i="92" s="1"/>
  <c r="X69" i="92"/>
  <c r="Y17" i="20"/>
  <c r="Y18" i="92" s="1"/>
  <c r="X74" i="92"/>
  <c r="Y5" i="20"/>
  <c r="Y6" i="92" s="1"/>
  <c r="X62" i="92"/>
  <c r="Y7" i="20"/>
  <c r="Y8" i="92" s="1"/>
  <c r="X64" i="92"/>
  <c r="Y20" i="20"/>
  <c r="Y21" i="92" s="1"/>
  <c r="X77" i="92"/>
  <c r="Y18" i="20"/>
  <c r="Y19" i="92" s="1"/>
  <c r="X75" i="92"/>
  <c r="Y9" i="20"/>
  <c r="Y10" i="92" s="1"/>
  <c r="X66" i="92"/>
  <c r="Y19" i="20"/>
  <c r="Y20" i="92" s="1"/>
  <c r="X76" i="92"/>
  <c r="Z15" i="20"/>
  <c r="Z16" i="92" s="1"/>
  <c r="Y72" i="92"/>
  <c r="Y11" i="20"/>
  <c r="Y12" i="92" s="1"/>
  <c r="X68" i="92"/>
  <c r="Y2" i="20"/>
  <c r="Y3" i="92" s="1"/>
  <c r="X59" i="92"/>
  <c r="Y6" i="20"/>
  <c r="Y7" i="92" s="1"/>
  <c r="X63" i="92"/>
  <c r="Y16" i="20"/>
  <c r="Y17" i="92" s="1"/>
  <c r="X73" i="92"/>
  <c r="Y8" i="20"/>
  <c r="Y9" i="92" s="1"/>
  <c r="X65" i="92"/>
  <c r="Y22" i="20"/>
  <c r="Y23" i="92" s="1"/>
  <c r="X79" i="92"/>
  <c r="Y21" i="20"/>
  <c r="Y22" i="92" s="1"/>
  <c r="X78" i="92"/>
  <c r="AE4" i="92" l="1"/>
  <c r="AE60" i="92" s="1"/>
  <c r="AF4" i="92"/>
  <c r="AF60" i="92" s="1"/>
  <c r="Z21" i="20"/>
  <c r="Z22" i="92" s="1"/>
  <c r="Y78" i="92"/>
  <c r="Z6" i="20"/>
  <c r="Z7" i="92" s="1"/>
  <c r="Y63" i="92"/>
  <c r="Z19" i="20"/>
  <c r="Z20" i="92" s="1"/>
  <c r="Y76" i="92"/>
  <c r="Z7" i="20"/>
  <c r="Z8" i="92" s="1"/>
  <c r="Y64" i="92"/>
  <c r="Z26" i="20"/>
  <c r="Z27" i="92" s="1"/>
  <c r="Y83" i="92"/>
  <c r="Z22" i="20"/>
  <c r="Z23" i="92" s="1"/>
  <c r="Y79" i="92"/>
  <c r="Z2" i="20"/>
  <c r="Z3" i="92" s="1"/>
  <c r="Y59" i="92"/>
  <c r="Z9" i="20"/>
  <c r="Z10" i="92" s="1"/>
  <c r="Y66" i="92"/>
  <c r="Z5" i="20"/>
  <c r="Z6" i="92" s="1"/>
  <c r="Y62" i="92"/>
  <c r="Z13" i="20"/>
  <c r="Z14" i="92" s="1"/>
  <c r="Y70" i="92"/>
  <c r="Z8" i="20"/>
  <c r="Z9" i="92" s="1"/>
  <c r="Y65" i="92"/>
  <c r="Z11" i="20"/>
  <c r="Z12" i="92" s="1"/>
  <c r="Y68" i="92"/>
  <c r="Z18" i="20"/>
  <c r="Z19" i="92" s="1"/>
  <c r="Y75" i="92"/>
  <c r="Z17" i="20"/>
  <c r="Z18" i="92" s="1"/>
  <c r="Y74" i="92"/>
  <c r="Z14" i="20"/>
  <c r="Z15" i="92" s="1"/>
  <c r="Y71" i="92"/>
  <c r="Z16" i="20"/>
  <c r="Z17" i="92" s="1"/>
  <c r="Y73" i="92"/>
  <c r="AA15" i="20"/>
  <c r="AA16" i="92" s="1"/>
  <c r="Z72" i="92"/>
  <c r="Z20" i="20"/>
  <c r="Z21" i="92" s="1"/>
  <c r="Y77" i="92"/>
  <c r="Z12" i="20"/>
  <c r="Z13" i="92" s="1"/>
  <c r="Y69" i="92"/>
  <c r="Z23" i="20"/>
  <c r="Z24" i="92" s="1"/>
  <c r="Y80" i="92"/>
  <c r="AA23" i="20" l="1"/>
  <c r="AA24" i="92" s="1"/>
  <c r="Z80" i="92"/>
  <c r="AA16" i="20"/>
  <c r="AA17" i="92" s="1"/>
  <c r="Z73" i="92"/>
  <c r="AA11" i="20"/>
  <c r="AA12" i="92" s="1"/>
  <c r="Z68" i="92"/>
  <c r="AA9" i="20"/>
  <c r="AA10" i="92" s="1"/>
  <c r="Z66" i="92"/>
  <c r="AA7" i="20"/>
  <c r="AA8" i="92" s="1"/>
  <c r="Z64" i="92"/>
  <c r="AA12" i="20"/>
  <c r="AA13" i="92" s="1"/>
  <c r="Z69" i="92"/>
  <c r="AA14" i="20"/>
  <c r="AA15" i="92" s="1"/>
  <c r="Z71" i="92"/>
  <c r="AA8" i="20"/>
  <c r="AA9" i="92" s="1"/>
  <c r="Z65" i="92"/>
  <c r="AA2" i="20"/>
  <c r="AA3" i="92" s="1"/>
  <c r="Z59" i="92"/>
  <c r="AA19" i="20"/>
  <c r="AA20" i="92" s="1"/>
  <c r="Z76" i="92"/>
  <c r="AA20" i="20"/>
  <c r="AA21" i="92" s="1"/>
  <c r="Z77" i="92"/>
  <c r="AA17" i="20"/>
  <c r="AA18" i="92" s="1"/>
  <c r="Z74" i="92"/>
  <c r="AA13" i="20"/>
  <c r="AA14" i="92" s="1"/>
  <c r="Z70" i="92"/>
  <c r="AA22" i="20"/>
  <c r="AA23" i="92" s="1"/>
  <c r="Z79" i="92"/>
  <c r="AA6" i="20"/>
  <c r="AA7" i="92" s="1"/>
  <c r="Z63" i="92"/>
  <c r="AB15" i="20"/>
  <c r="AB16" i="92" s="1"/>
  <c r="AA72" i="92"/>
  <c r="AA18" i="20"/>
  <c r="AA19" i="92" s="1"/>
  <c r="Z75" i="92"/>
  <c r="AA5" i="20"/>
  <c r="AA6" i="92" s="1"/>
  <c r="Z62" i="92"/>
  <c r="AA26" i="20"/>
  <c r="AA27" i="92" s="1"/>
  <c r="Z83" i="92"/>
  <c r="AA21" i="20"/>
  <c r="AA22" i="92" s="1"/>
  <c r="Z78" i="92"/>
  <c r="AB21" i="20" l="1"/>
  <c r="AB22" i="92" s="1"/>
  <c r="AA78" i="92"/>
  <c r="AC15" i="20"/>
  <c r="AC16" i="92" s="1"/>
  <c r="AB72" i="92"/>
  <c r="AB17" i="20"/>
  <c r="AB18" i="92" s="1"/>
  <c r="AA74" i="92"/>
  <c r="AB8" i="20"/>
  <c r="AB9" i="92" s="1"/>
  <c r="AA65" i="92"/>
  <c r="AB9" i="20"/>
  <c r="AB10" i="92" s="1"/>
  <c r="AA66" i="92"/>
  <c r="AB26" i="20"/>
  <c r="AB27" i="92" s="1"/>
  <c r="AA83" i="92"/>
  <c r="AB6" i="20"/>
  <c r="AB7" i="92" s="1"/>
  <c r="AA63" i="92"/>
  <c r="AB20" i="20"/>
  <c r="AB21" i="92" s="1"/>
  <c r="AA77" i="92"/>
  <c r="AB14" i="20"/>
  <c r="AB15" i="92" s="1"/>
  <c r="AA71" i="92"/>
  <c r="AB11" i="20"/>
  <c r="AB12" i="92" s="1"/>
  <c r="AA68" i="92"/>
  <c r="AB5" i="20"/>
  <c r="AB6" i="92" s="1"/>
  <c r="AA62" i="92"/>
  <c r="AB22" i="20"/>
  <c r="AB23" i="92" s="1"/>
  <c r="AA79" i="92"/>
  <c r="AB19" i="20"/>
  <c r="AB20" i="92" s="1"/>
  <c r="AA76" i="92"/>
  <c r="AB12" i="20"/>
  <c r="AB13" i="92" s="1"/>
  <c r="AA69" i="92"/>
  <c r="AB16" i="20"/>
  <c r="AB17" i="92" s="1"/>
  <c r="AA73" i="92"/>
  <c r="AB18" i="20"/>
  <c r="AB19" i="92" s="1"/>
  <c r="AA75" i="92"/>
  <c r="AB13" i="20"/>
  <c r="AB14" i="92" s="1"/>
  <c r="AA70" i="92"/>
  <c r="AB2" i="20"/>
  <c r="AB3" i="92" s="1"/>
  <c r="AA59" i="92"/>
  <c r="AB7" i="20"/>
  <c r="AB8" i="92" s="1"/>
  <c r="AA64" i="92"/>
  <c r="AB23" i="20"/>
  <c r="AB24" i="92" s="1"/>
  <c r="AA80" i="92"/>
  <c r="AC23" i="20" l="1"/>
  <c r="AC24" i="92" s="1"/>
  <c r="AB80" i="92"/>
  <c r="AC18" i="20"/>
  <c r="AC19" i="92" s="1"/>
  <c r="AB75" i="92"/>
  <c r="AC22" i="20"/>
  <c r="AC23" i="92" s="1"/>
  <c r="AB79" i="92"/>
  <c r="AC20" i="20"/>
  <c r="AC21" i="92" s="1"/>
  <c r="AB77" i="92"/>
  <c r="AC8" i="20"/>
  <c r="AC9" i="92" s="1"/>
  <c r="AB65" i="92"/>
  <c r="AC7" i="20"/>
  <c r="AC8" i="92" s="1"/>
  <c r="AB64" i="92"/>
  <c r="AC16" i="20"/>
  <c r="AC17" i="92" s="1"/>
  <c r="AB73" i="92"/>
  <c r="AC5" i="20"/>
  <c r="AC6" i="92" s="1"/>
  <c r="AB62" i="92"/>
  <c r="AC6" i="20"/>
  <c r="AC7" i="92" s="1"/>
  <c r="AB63" i="92"/>
  <c r="AC17" i="20"/>
  <c r="AC18" i="92" s="1"/>
  <c r="AB74" i="92"/>
  <c r="AC2" i="20"/>
  <c r="AC3" i="92" s="1"/>
  <c r="AB59" i="92"/>
  <c r="AC12" i="20"/>
  <c r="AC13" i="92" s="1"/>
  <c r="AB69" i="92"/>
  <c r="AC11" i="20"/>
  <c r="AC12" i="92" s="1"/>
  <c r="AB68" i="92"/>
  <c r="AC26" i="20"/>
  <c r="AC27" i="92" s="1"/>
  <c r="AB83" i="92"/>
  <c r="AD15" i="20"/>
  <c r="AD16" i="92" s="1"/>
  <c r="AC72" i="92"/>
  <c r="AC13" i="20"/>
  <c r="AC14" i="92" s="1"/>
  <c r="AB70" i="92"/>
  <c r="AC19" i="20"/>
  <c r="AC20" i="92" s="1"/>
  <c r="AB76" i="92"/>
  <c r="AC14" i="20"/>
  <c r="AC15" i="92" s="1"/>
  <c r="AB71" i="92"/>
  <c r="AC9" i="20"/>
  <c r="AC10" i="92" s="1"/>
  <c r="AB66" i="92"/>
  <c r="AC21" i="20"/>
  <c r="AC22" i="92" s="1"/>
  <c r="AB78" i="92"/>
  <c r="AD21" i="20" l="1"/>
  <c r="AD22" i="92" s="1"/>
  <c r="AC78" i="92"/>
  <c r="AD13" i="20"/>
  <c r="AD14" i="92" s="1"/>
  <c r="AC70" i="92"/>
  <c r="AD12" i="20"/>
  <c r="AD13" i="92" s="1"/>
  <c r="AC69" i="92"/>
  <c r="AD5" i="20"/>
  <c r="AD6" i="92" s="1"/>
  <c r="AC62" i="92"/>
  <c r="AD20" i="20"/>
  <c r="AD21" i="92" s="1"/>
  <c r="AC77" i="92"/>
  <c r="AD9" i="20"/>
  <c r="AD10" i="92" s="1"/>
  <c r="AC66" i="92"/>
  <c r="AE15" i="20"/>
  <c r="AE16" i="92" s="1"/>
  <c r="AD72" i="92"/>
  <c r="AD2" i="20"/>
  <c r="AD3" i="92" s="1"/>
  <c r="AC59" i="92"/>
  <c r="AD16" i="20"/>
  <c r="AD17" i="92" s="1"/>
  <c r="AC73" i="92"/>
  <c r="AD22" i="20"/>
  <c r="AD23" i="92" s="1"/>
  <c r="AC79" i="92"/>
  <c r="AD14" i="20"/>
  <c r="AD15" i="92" s="1"/>
  <c r="AC71" i="92"/>
  <c r="AD26" i="20"/>
  <c r="AD27" i="92" s="1"/>
  <c r="AC83" i="92"/>
  <c r="AD17" i="20"/>
  <c r="AD18" i="92" s="1"/>
  <c r="AC74" i="92"/>
  <c r="AD7" i="20"/>
  <c r="AD8" i="92" s="1"/>
  <c r="AC64" i="92"/>
  <c r="AD18" i="20"/>
  <c r="AD19" i="92" s="1"/>
  <c r="AC75" i="92"/>
  <c r="AD19" i="20"/>
  <c r="AD20" i="92" s="1"/>
  <c r="AC76" i="92"/>
  <c r="AD11" i="20"/>
  <c r="AD12" i="92" s="1"/>
  <c r="AC68" i="92"/>
  <c r="AD6" i="20"/>
  <c r="AD7" i="92" s="1"/>
  <c r="AC63" i="92"/>
  <c r="AD8" i="20"/>
  <c r="AD9" i="92" s="1"/>
  <c r="AC65" i="92"/>
  <c r="AD23" i="20"/>
  <c r="AD24" i="92" s="1"/>
  <c r="AC80" i="92"/>
  <c r="AE23" i="20" l="1"/>
  <c r="AE24" i="92" s="1"/>
  <c r="AD80" i="92"/>
  <c r="AE19" i="20"/>
  <c r="AE20" i="92" s="1"/>
  <c r="AD76" i="92"/>
  <c r="AE26" i="20"/>
  <c r="AE27" i="92" s="1"/>
  <c r="AD83" i="92"/>
  <c r="AE2" i="20"/>
  <c r="AE3" i="92" s="1"/>
  <c r="AD59" i="92"/>
  <c r="AE5" i="20"/>
  <c r="AE6" i="92" s="1"/>
  <c r="AD62" i="92"/>
  <c r="AE8" i="20"/>
  <c r="AE9" i="92" s="1"/>
  <c r="AD65" i="92"/>
  <c r="AE18" i="20"/>
  <c r="AE19" i="92" s="1"/>
  <c r="AD75" i="92"/>
  <c r="AE14" i="20"/>
  <c r="AE15" i="92" s="1"/>
  <c r="AD71" i="92"/>
  <c r="AF15" i="20"/>
  <c r="AE72" i="92"/>
  <c r="AE12" i="20"/>
  <c r="AE13" i="92" s="1"/>
  <c r="AD69" i="92"/>
  <c r="AE6" i="20"/>
  <c r="AE7" i="92" s="1"/>
  <c r="AD63" i="92"/>
  <c r="AE7" i="20"/>
  <c r="AE8" i="92" s="1"/>
  <c r="AD64" i="92"/>
  <c r="AE22" i="20"/>
  <c r="AE23" i="92" s="1"/>
  <c r="AD79" i="92"/>
  <c r="AE9" i="20"/>
  <c r="AE10" i="92" s="1"/>
  <c r="AD66" i="92"/>
  <c r="AE13" i="20"/>
  <c r="AE14" i="92" s="1"/>
  <c r="AD70" i="92"/>
  <c r="AE11" i="20"/>
  <c r="AE12" i="92" s="1"/>
  <c r="AD68" i="92"/>
  <c r="AE17" i="20"/>
  <c r="AE18" i="92" s="1"/>
  <c r="AD74" i="92"/>
  <c r="AE16" i="20"/>
  <c r="AE17" i="92" s="1"/>
  <c r="AD73" i="92"/>
  <c r="AE20" i="20"/>
  <c r="AE21" i="92" s="1"/>
  <c r="AD77" i="92"/>
  <c r="AE21" i="20"/>
  <c r="AE22" i="92" s="1"/>
  <c r="AD78" i="92"/>
  <c r="AF16" i="92" l="1"/>
  <c r="AF72" i="92" s="1"/>
  <c r="AF21" i="20"/>
  <c r="AE78" i="92"/>
  <c r="AF11" i="20"/>
  <c r="AE68" i="92"/>
  <c r="AF7" i="20"/>
  <c r="AE64" i="92"/>
  <c r="AF14" i="20"/>
  <c r="AE71" i="92"/>
  <c r="AF2" i="20"/>
  <c r="AE59" i="92"/>
  <c r="AF20" i="20"/>
  <c r="AE77" i="92"/>
  <c r="AF13" i="20"/>
  <c r="AE70" i="92"/>
  <c r="AF6" i="20"/>
  <c r="AE63" i="92"/>
  <c r="AF18" i="20"/>
  <c r="AE75" i="92"/>
  <c r="AF26" i="20"/>
  <c r="AE83" i="92"/>
  <c r="AF16" i="20"/>
  <c r="AE73" i="92"/>
  <c r="AF9" i="20"/>
  <c r="AE66" i="92"/>
  <c r="AF12" i="20"/>
  <c r="AE69" i="92"/>
  <c r="AF8" i="20"/>
  <c r="AE65" i="92"/>
  <c r="AF19" i="20"/>
  <c r="AE76" i="92"/>
  <c r="AF17" i="20"/>
  <c r="AE74" i="92"/>
  <c r="AF22" i="20"/>
  <c r="AE79" i="92"/>
  <c r="AF5" i="20"/>
  <c r="AE62" i="92"/>
  <c r="AF23" i="20"/>
  <c r="AE80" i="92"/>
  <c r="AF6" i="92" l="1"/>
  <c r="AF62" i="92" s="1"/>
  <c r="AF15" i="92"/>
  <c r="AF71" i="92" s="1"/>
  <c r="AF9" i="92"/>
  <c r="AF65" i="92" s="1"/>
  <c r="AF7" i="92"/>
  <c r="AF63" i="92" s="1"/>
  <c r="AF24" i="92"/>
  <c r="AF80" i="92" s="1"/>
  <c r="AF14" i="92"/>
  <c r="AF70" i="92" s="1"/>
  <c r="AF3" i="92"/>
  <c r="AF59" i="92" s="1"/>
  <c r="AF10" i="92"/>
  <c r="AF66" i="92" s="1"/>
  <c r="AF8" i="92"/>
  <c r="AF64" i="92" s="1"/>
  <c r="AF27" i="92"/>
  <c r="AF83" i="92" s="1"/>
  <c r="AF21" i="92"/>
  <c r="AF77" i="92" s="1"/>
  <c r="AF19" i="92"/>
  <c r="AF75" i="92" s="1"/>
  <c r="AF23" i="92"/>
  <c r="AF79" i="92" s="1"/>
  <c r="AF22" i="92"/>
  <c r="AF78" i="92" s="1"/>
  <c r="AF20" i="92"/>
  <c r="AF76" i="92" s="1"/>
  <c r="AF18" i="92"/>
  <c r="AF74" i="92" s="1"/>
  <c r="AF17" i="92"/>
  <c r="AF73" i="92" s="1"/>
  <c r="AF13" i="92"/>
  <c r="AF69" i="92" s="1"/>
  <c r="AF12" i="92"/>
  <c r="AF68" i="92" s="1"/>
  <c r="B24" i="17"/>
  <c r="B25" i="92" s="1"/>
  <c r="B81" i="92" s="1"/>
  <c r="C24" i="17"/>
  <c r="C25" i="92" s="1"/>
  <c r="C81" i="92" s="1"/>
  <c r="D24" i="17"/>
  <c r="E24" i="17"/>
  <c r="F24" i="17"/>
  <c r="G24" i="95"/>
  <c r="H24" i="95" s="1"/>
  <c r="E25" i="92" l="1"/>
  <c r="E81" i="92" s="1"/>
  <c r="F25" i="92"/>
  <c r="F81" i="92" s="1"/>
  <c r="D25" i="92"/>
  <c r="D81" i="92" s="1"/>
  <c r="G24" i="17"/>
  <c r="H24" i="17"/>
  <c r="I24" i="95"/>
  <c r="H25" i="92" l="1"/>
  <c r="H81" i="92" s="1"/>
  <c r="G25" i="92"/>
  <c r="G81" i="92" s="1"/>
  <c r="J24" i="95"/>
  <c r="I24" i="17"/>
  <c r="I25" i="92" l="1"/>
  <c r="I81" i="92" s="1"/>
  <c r="J24" i="17"/>
  <c r="K24" i="95"/>
  <c r="J25" i="92" l="1"/>
  <c r="J81" i="92" s="1"/>
  <c r="L24" i="95"/>
  <c r="K24" i="17"/>
  <c r="K25" i="92" l="1"/>
  <c r="K81" i="92" s="1"/>
  <c r="L24" i="17"/>
  <c r="M24" i="95"/>
  <c r="L25" i="92" l="1"/>
  <c r="L81" i="92" s="1"/>
  <c r="N24" i="95"/>
  <c r="M24" i="17"/>
  <c r="M25" i="92" l="1"/>
  <c r="M81" i="92" s="1"/>
  <c r="O24" i="95"/>
  <c r="N24" i="17"/>
  <c r="N25" i="92" l="1"/>
  <c r="N81" i="92" s="1"/>
  <c r="O24" i="17"/>
  <c r="P24" i="95"/>
  <c r="O25" i="92" l="1"/>
  <c r="O81" i="92" s="1"/>
  <c r="P24" i="17"/>
  <c r="Q24" i="95"/>
  <c r="P25" i="92" l="1"/>
  <c r="P81" i="92" s="1"/>
  <c r="R24" i="95"/>
  <c r="Q24" i="17"/>
  <c r="Q25" i="92" l="1"/>
  <c r="Q81" i="92" s="1"/>
  <c r="S24" i="95"/>
  <c r="R24" i="17"/>
  <c r="R25" i="92" l="1"/>
  <c r="R81" i="92" s="1"/>
  <c r="T24" i="95"/>
  <c r="S24" i="17"/>
  <c r="S25" i="92" l="1"/>
  <c r="S81" i="92" s="1"/>
  <c r="U24" i="95"/>
  <c r="T24" i="17"/>
  <c r="T25" i="92" l="1"/>
  <c r="T81" i="92" s="1"/>
  <c r="U24" i="17"/>
  <c r="V24" i="95"/>
  <c r="U25" i="92" l="1"/>
  <c r="U81" i="92" s="1"/>
  <c r="V24" i="17"/>
  <c r="W24" i="95"/>
  <c r="V25" i="92" l="1"/>
  <c r="V81" i="92" s="1"/>
  <c r="X24" i="95"/>
  <c r="W24" i="17"/>
  <c r="W25" i="92" l="1"/>
  <c r="W81" i="92" s="1"/>
  <c r="Y24" i="95"/>
  <c r="X24" i="17"/>
  <c r="X25" i="92" l="1"/>
  <c r="X81" i="92" s="1"/>
  <c r="Z24" i="95"/>
  <c r="Y24" i="17"/>
  <c r="Y25" i="92" l="1"/>
  <c r="Y81" i="92" s="1"/>
  <c r="Z24" i="17"/>
  <c r="AA24" i="95"/>
  <c r="Z25" i="92" l="1"/>
  <c r="Z81" i="92" s="1"/>
  <c r="AA24" i="17"/>
  <c r="AB24" i="95"/>
  <c r="AA25" i="92" l="1"/>
  <c r="AA81" i="92" s="1"/>
  <c r="AB24" i="17"/>
  <c r="AC24" i="95"/>
  <c r="AB25" i="92" l="1"/>
  <c r="AB81" i="92" s="1"/>
  <c r="AD24" i="95"/>
  <c r="AC24" i="17"/>
  <c r="AC25" i="92" l="1"/>
  <c r="AC81" i="92" s="1"/>
  <c r="AD24" i="17"/>
  <c r="AE24" i="95"/>
  <c r="AD25" i="92" l="1"/>
  <c r="AD81" i="92" s="1"/>
  <c r="AF24" i="95"/>
  <c r="AF24" i="17" s="1"/>
  <c r="AE24" i="17"/>
  <c r="B25" i="17"/>
  <c r="B26" i="92" s="1"/>
  <c r="B82" i="92" s="1"/>
  <c r="C25" i="17"/>
  <c r="C26" i="92" s="1"/>
  <c r="C82" i="92" s="1"/>
  <c r="E25" i="17"/>
  <c r="D25" i="17"/>
  <c r="H25" i="17"/>
  <c r="G25" i="17"/>
  <c r="F25" i="17"/>
  <c r="H26" i="92" l="1"/>
  <c r="H82" i="92" s="1"/>
  <c r="E26" i="92"/>
  <c r="E82" i="92" s="1"/>
  <c r="AF25" i="92"/>
  <c r="AF81" i="92" s="1"/>
  <c r="F26" i="92"/>
  <c r="F82" i="92" s="1"/>
  <c r="G26" i="92"/>
  <c r="G82" i="92" s="1"/>
  <c r="D26" i="92"/>
  <c r="D82" i="92" s="1"/>
  <c r="AE25" i="92"/>
  <c r="AE81" i="92" s="1"/>
  <c r="I25" i="17"/>
  <c r="I26" i="92" l="1"/>
  <c r="I82" i="92" s="1"/>
  <c r="J25" i="17"/>
  <c r="J26" i="92" l="1"/>
  <c r="J82" i="92" s="1"/>
  <c r="K25" i="17"/>
  <c r="K26" i="92" l="1"/>
  <c r="K82" i="92" s="1"/>
  <c r="L25" i="17"/>
  <c r="L26" i="92" l="1"/>
  <c r="L82" i="92" s="1"/>
  <c r="M25" i="17"/>
  <c r="M26" i="92" l="1"/>
  <c r="M82" i="92" s="1"/>
  <c r="N25" i="17"/>
  <c r="N26" i="92" l="1"/>
  <c r="N82" i="92" s="1"/>
  <c r="O25" i="17"/>
  <c r="O26" i="92" l="1"/>
  <c r="O82" i="92" s="1"/>
  <c r="P25" i="17"/>
  <c r="P26" i="92" l="1"/>
  <c r="P82" i="92" s="1"/>
  <c r="Q25" i="17"/>
  <c r="Q26" i="92" l="1"/>
  <c r="Q82" i="92" s="1"/>
  <c r="R25" i="17"/>
  <c r="R26" i="92" l="1"/>
  <c r="R82" i="92" s="1"/>
  <c r="S25" i="17"/>
  <c r="S26" i="92" l="1"/>
  <c r="S82" i="92" s="1"/>
  <c r="T25" i="17"/>
  <c r="T26" i="92" l="1"/>
  <c r="T82" i="92" s="1"/>
  <c r="U25" i="17"/>
  <c r="U26" i="92" l="1"/>
  <c r="U82" i="92" s="1"/>
  <c r="V25" i="17"/>
  <c r="V26" i="92" l="1"/>
  <c r="V82" i="92" s="1"/>
  <c r="W25" i="17"/>
  <c r="W26" i="92" l="1"/>
  <c r="W82" i="92" s="1"/>
  <c r="X25" i="17"/>
  <c r="X26" i="92" l="1"/>
  <c r="X82" i="92" s="1"/>
  <c r="Y25" i="17"/>
  <c r="Y26" i="92" l="1"/>
  <c r="Y82" i="92" s="1"/>
  <c r="Z25" i="17"/>
  <c r="Z26" i="92" l="1"/>
  <c r="Z82" i="92" s="1"/>
  <c r="AA25" i="17"/>
  <c r="AA26" i="92" l="1"/>
  <c r="AA82" i="92" s="1"/>
  <c r="AB25" i="17"/>
  <c r="AB26" i="92" l="1"/>
  <c r="AB82" i="92" s="1"/>
  <c r="AC25" i="17"/>
  <c r="AC26" i="92" l="1"/>
  <c r="AC82" i="92" s="1"/>
  <c r="AD25" i="17"/>
  <c r="AD26" i="92" l="1"/>
  <c r="AD82" i="92" s="1"/>
  <c r="AF25" i="17"/>
  <c r="AE25" i="17"/>
  <c r="AE26" i="92" l="1"/>
  <c r="AE82" i="92" s="1"/>
  <c r="AF26" i="92"/>
  <c r="AF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<sst xmlns="http://schemas.openxmlformats.org/spreadsheetml/2006/main" count="3053" uniqueCount="1212">
  <si>
    <t>BIFUbC BAU Industrial Fuel Use before CCS</t>
  </si>
  <si>
    <t>Sources:</t>
  </si>
  <si>
    <t>BAU Industrial Fuel Use</t>
    <phoneticPr fontId="36" type="noConversion"/>
  </si>
  <si>
    <t>Korea Energy Statistics Information System</t>
    <phoneticPr fontId="36" type="noConversion"/>
  </si>
  <si>
    <t>KEEI Long-tern energy forecast</t>
    <phoneticPr fontId="36" type="noConversion"/>
  </si>
  <si>
    <t>2019 Industrial Fuel Use</t>
    <phoneticPr fontId="36" type="noConversion"/>
  </si>
  <si>
    <t>Extended energy balance</t>
    <phoneticPr fontId="36" type="noConversion"/>
  </si>
  <si>
    <t>http://www.kesis.net/FileDownloadAction.do?file=/admin/admin_RegList.jsp/20210706/976071625505008233_01.xlsx&amp;oldFile=BAL_EXTEND_(1990~2019).xlsx</t>
    <phoneticPr fontId="36" type="noConversion"/>
  </si>
  <si>
    <t>https://www.kesis.net/FileDownloadAction.do?file=/admin/admin_RegList.jsp/20241231/290581735604309791_01.xlsx&amp;oldFile=BAL_EXTEND_(1990-2022).xlsx</t>
    <phoneticPr fontId="36" type="noConversion"/>
  </si>
  <si>
    <t>KOSIS</t>
    <phoneticPr fontId="36" type="noConversion"/>
  </si>
  <si>
    <t>KEA Energy consumption and greenhouse-gas emission inventories</t>
    <phoneticPr fontId="36" type="noConversion"/>
  </si>
  <si>
    <t>https://kosis.kr/statHtml/statHtml.do?orgId=337&amp;tblId=DT_337_2019_H1017&amp;vw_cd=MT_ZTITLE&amp;list_id=337_33703_002&amp;seqNo=&amp;lang_mode=ko&amp;language=kor&amp;obj_var_id=&amp;itm_id=&amp;conn_path=MT_ZTITLE</t>
    <phoneticPr fontId="36" type="noConversion"/>
  </si>
  <si>
    <t>Final energy consumption by industry</t>
    <phoneticPr fontId="36" type="noConversion"/>
  </si>
  <si>
    <t>https://kosis.kr/statHtml/statHtml.do?orgId=339&amp;tblId=DT_F_M180&amp;vw_cd=MT_ZTITLE&amp;list_id=339_33901_03&amp;seqNo=&amp;lang_mode=ko&amp;language=kor&amp;obj_var_id=&amp;itm_id=&amp;conn_path=MT_ZTITLE</t>
    <phoneticPr fontId="36"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</si>
  <si>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</si>
  <si>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</si>
  <si>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</si>
  <si>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</si>
  <si>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6" type="noConversion"/>
  </si>
  <si>
    <t>Industry Category Mapping (in English)</t>
    <phoneticPr fontId="36" type="noConversion"/>
  </si>
  <si>
    <t>EPS Industry Category</t>
  </si>
  <si>
    <t>Sub category</t>
    <phoneticPr fontId="36" type="noConversion"/>
  </si>
  <si>
    <t>KESIS Energy Balance (for historical values)</t>
    <phoneticPr fontId="36" type="noConversion"/>
  </si>
  <si>
    <t>KEA Energy Use Survey (for historical values)</t>
    <phoneticPr fontId="36" type="noConversion"/>
  </si>
  <si>
    <t>For further splits</t>
    <phoneticPr fontId="36" type="noConversion"/>
  </si>
  <si>
    <t>agriculture and forestry 01T03</t>
  </si>
  <si>
    <t xml:space="preserve">Industry&gt;other </t>
  </si>
  <si>
    <t>EndUse&gt;Industry&gt;agriculture and fishery</t>
    <phoneticPr fontId="36" type="noConversion"/>
  </si>
  <si>
    <t>coal mining 05</t>
  </si>
  <si>
    <t>Not included</t>
  </si>
  <si>
    <t>Energy Industry internal consumption&gt;coal mining</t>
    <phoneticPr fontId="36" type="noConversion"/>
  </si>
  <si>
    <t>due to the lack of forecast, we applied the KEEI's BAU coal supply growth rate to the demand in 2019</t>
    <phoneticPr fontId="36" type="noConversion"/>
  </si>
  <si>
    <t>oil and gas extraction 06</t>
  </si>
  <si>
    <t>Energy Industry internal consumption&gt;crude petroleum and natural gas production</t>
    <phoneticPr fontId="36" type="noConversion"/>
  </si>
  <si>
    <t>other mining and quarrying 07T08</t>
  </si>
  <si>
    <t>EndUse&gt;Industry&gt;mining(exc. Coal mining)</t>
    <phoneticPr fontId="36" type="noConversion"/>
  </si>
  <si>
    <t>food beverage and tobacco 10T12</t>
  </si>
  <si>
    <t>EndUse&gt;Industry&gt;food and tobacco</t>
    <phoneticPr fontId="36" type="noConversion"/>
  </si>
  <si>
    <t>textiles apparel and leather 13T15</t>
  </si>
  <si>
    <t>EndUse&gt;Industry&gt;fiber and leather</t>
  </si>
  <si>
    <t>wood products 16</t>
  </si>
  <si>
    <t>EndUse&gt;Industry&gt;wood and wood products</t>
    <phoneticPr fontId="36" type="noConversion"/>
  </si>
  <si>
    <t>pulp paper and printing 17T18</t>
  </si>
  <si>
    <t>EndUse&gt;Industry&gt;paper and printing</t>
    <phoneticPr fontId="36"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</si>
  <si>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</si>
  <si>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</si>
  <si>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6"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</si>
  <si>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</si>
  <si>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</si>
  <si>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</si>
  <si>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6" type="noConversion"/>
  </si>
  <si>
    <t>rubber and plastic products 22</t>
  </si>
  <si>
    <t>Synthetic rubber and plastic material manufacturing, rubber product manufacturing, plastic product manufacturing</t>
    <phoneticPr fontId="36" type="noConversion"/>
  </si>
  <si>
    <t>glass and glass products 231</t>
  </si>
  <si>
    <t>EndUse&gt;Industry&gt;non-metallic minerals</t>
  </si>
  <si>
    <t>Glass and glassware manufacturing</t>
    <phoneticPr fontId="36"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</si>
  <si>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</si>
  <si>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6" type="noConversion"/>
  </si>
  <si>
    <t>iron and steel 241</t>
  </si>
  <si>
    <t>Industry&gt;Steel</t>
  </si>
  <si>
    <t>EndUse&gt;Industry&gt;Steel</t>
  </si>
  <si>
    <t>other metals 242</t>
  </si>
  <si>
    <t>Industry&gt;non-ferrous metals</t>
  </si>
  <si>
    <t>EndUse&gt;Industry&gt;non-ferrous metals</t>
  </si>
  <si>
    <t>Primary non-ferrous metals manufacturing</t>
    <phoneticPr fontId="36" type="noConversion"/>
  </si>
  <si>
    <t>metal products except machinery and vehicles 25</t>
  </si>
  <si>
    <t>Metal Foundry, Structural Metal Products, Tank and Steam Generator Manufacturing, Weapons and Gun Ammunition Manufacturing, other Metalworking Products Manufacturing</t>
    <phoneticPr fontId="36" type="noConversion"/>
  </si>
  <si>
    <t>computers and electronics 26</t>
  </si>
  <si>
    <t>Industry&gt;fabricated metals</t>
  </si>
  <si>
    <t>EndUse&gt;Industry&gt;machinery</t>
    <phoneticPr fontId="36"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</si>
  <si>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6"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</si>
  <si>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</si>
  <si>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6"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</si>
  <si>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</si>
  <si>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6"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</si>
  <si>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</si>
  <si>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</si>
  <si>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6" type="noConversion"/>
  </si>
  <si>
    <t>nonroad vehicles 30</t>
  </si>
  <si>
    <t>Ship and boat construction business, railway equipment manufacturing business, aircraft, spaceship and parts manufacturing business, and other transportation equipment manufacturing business</t>
    <phoneticPr fontId="36" type="noConversion"/>
  </si>
  <si>
    <t>other manufacturing 31T33</t>
  </si>
  <si>
    <t>EndUse&gt;Industry&gt;other manufacturing</t>
    <phoneticPr fontId="36" type="noConversion"/>
  </si>
  <si>
    <t>energy pipelines and gas processing 352T353</t>
  </si>
  <si>
    <t>conversion process&gt;gas process
Energy Industry internal consumption&gt;gas process</t>
    <phoneticPr fontId="36" type="noConversion"/>
  </si>
  <si>
    <t>due to the lack of forecast, we applied the KEEI's BAU gas supply growth rate to the demand in 2019</t>
    <phoneticPr fontId="36" type="noConversion"/>
  </si>
  <si>
    <t>water and waste 36T39</t>
  </si>
  <si>
    <t>Service&gt;Public</t>
  </si>
  <si>
    <t>EndUse&gt;Public</t>
  </si>
  <si>
    <t>due to the lack of forecast, we applied the population growth rate to the demand in 2018</t>
    <phoneticPr fontId="36" type="noConversion"/>
  </si>
  <si>
    <t>construction 41T43</t>
  </si>
  <si>
    <t>EndUse&gt;Industry&gt;construction</t>
    <phoneticPr fontId="36" type="noConversion"/>
  </si>
  <si>
    <t>Fuel Mapping</t>
    <phoneticPr fontId="36" type="noConversion"/>
  </si>
  <si>
    <t>EPS fuel category</t>
    <phoneticPr fontId="36" type="noConversion"/>
  </si>
  <si>
    <t>KEEI Long-term Energy Outlook (for BAU)</t>
    <phoneticPr fontId="36" type="noConversion"/>
  </si>
  <si>
    <t>Note</t>
    <phoneticPr fontId="36" type="noConversion"/>
  </si>
  <si>
    <t>electricity</t>
    <phoneticPr fontId="36" type="noConversion"/>
  </si>
  <si>
    <t>coal</t>
    <phoneticPr fontId="36" type="noConversion"/>
  </si>
  <si>
    <t>natural gas</t>
    <phoneticPr fontId="36" type="noConversion"/>
  </si>
  <si>
    <t>biomass</t>
    <phoneticPr fontId="36" type="noConversion"/>
  </si>
  <si>
    <t>renewables</t>
    <phoneticPr fontId="36" type="noConversion"/>
  </si>
  <si>
    <t>include waste</t>
    <phoneticPr fontId="36" type="noConversion"/>
  </si>
  <si>
    <t>heat</t>
    <phoneticPr fontId="36" type="noConversion"/>
  </si>
  <si>
    <t>due to the lack of forecast, we applied the energy demand growth rate between 2020 and 2050 to the demand in 2019</t>
    <phoneticPr fontId="36" type="noConversion"/>
  </si>
  <si>
    <t>crude oil</t>
    <phoneticPr fontId="36" type="noConversion"/>
  </si>
  <si>
    <t>oil</t>
    <phoneticPr fontId="36" type="noConversion"/>
  </si>
  <si>
    <t>petroleum refining only</t>
    <phoneticPr fontId="36" type="noConversion"/>
  </si>
  <si>
    <t>petroleum-diesel</t>
    <phoneticPr fontId="36" type="noConversion"/>
  </si>
  <si>
    <t>We estimated using the energy consumption share by industry based on 2019 KESIS Energy Balance</t>
    <phoneticPr fontId="36" type="noConversion"/>
  </si>
  <si>
    <t>heavy-or-residual oil</t>
    <phoneticPr fontId="36" type="noConversion"/>
  </si>
  <si>
    <t>LPG-propane-butane</t>
    <phoneticPr fontId="36" type="noConversion"/>
  </si>
  <si>
    <t>hydrogen</t>
    <phoneticPr fontId="36" type="noConversion"/>
  </si>
  <si>
    <t xml:space="preserve">Conversion rate (1 MTOE =): </t>
    <phoneticPr fontId="36" type="noConversion"/>
  </si>
  <si>
    <t>BTU</t>
    <phoneticPr fontId="36" type="noConversion"/>
  </si>
  <si>
    <t>Industry Category Mapping (in Korean)</t>
    <phoneticPr fontId="36" type="noConversion"/>
  </si>
  <si>
    <t>산업&gt;기타</t>
    <phoneticPr fontId="36" type="noConversion"/>
  </si>
  <si>
    <t>최종소비&gt;산업&gt;농림업, 어업</t>
    <phoneticPr fontId="36" type="noConversion"/>
  </si>
  <si>
    <t>포함안됨</t>
    <phoneticPr fontId="36" type="noConversion"/>
  </si>
  <si>
    <t>에너지산업 자체소비&gt;석탄광업</t>
    <phoneticPr fontId="36" type="noConversion"/>
  </si>
  <si>
    <t>전망치 부재로 2019년 소비량에 KEEI 석탄 공급 BAU 성장률만큼 적용</t>
    <phoneticPr fontId="36" type="noConversion"/>
  </si>
  <si>
    <t>에너지산업 자체소비&gt;원유및천연가스채굴</t>
    <phoneticPr fontId="36" type="noConversion"/>
  </si>
  <si>
    <t>최종소비&gt;산업&gt;광업(석탄광업제외)</t>
    <phoneticPr fontId="36" type="noConversion"/>
  </si>
  <si>
    <t>최종소비&gt;산업&gt;식품및담배</t>
    <phoneticPr fontId="36" type="noConversion"/>
  </si>
  <si>
    <t>최종소비&gt;산업&gt;섬유및가죽</t>
    <phoneticPr fontId="36" type="noConversion"/>
  </si>
  <si>
    <t>최종소비&gt;산업&gt;목재및나무제품</t>
    <phoneticPr fontId="36" type="noConversion"/>
  </si>
  <si>
    <t>최종소비&gt;산업&gt;제지및인쇄</t>
    <phoneticPr fontId="36" type="noConversion"/>
  </si>
  <si>
    <t>전환공정&gt;석유정제
에너지산업 자체소비&gt;석유정제</t>
    <phoneticPr fontId="36" type="noConversion"/>
  </si>
  <si>
    <t>전망치 부재로 2019년 소비량에 KEEI 석유 공급 BAU 성장률만큼 적용</t>
    <phoneticPr fontId="36" type="noConversion"/>
  </si>
  <si>
    <t>산업&gt;석유화학</t>
    <phoneticPr fontId="36" type="noConversion"/>
  </si>
  <si>
    <t>최종소비&gt;산업&gt;화학및석유화학</t>
    <phoneticPr fontId="36" type="noConversion"/>
  </si>
  <si>
    <t>기초화학물질제조업, 비료,농약및살균,살충제제조업, 기타화학제품제조업,화학섬유제조업,기초의약물질및생물학적제제제조업,의약품제조업,의료용품및기타의약관련제품제조업</t>
    <phoneticPr fontId="36" type="noConversion"/>
  </si>
  <si>
    <t>합성고무및플라스틱물질제조업,고무제품제조업,플라스틱제품제조업</t>
    <phoneticPr fontId="36" type="noConversion"/>
  </si>
  <si>
    <t>최종소비&gt;산업&gt;비금속광물</t>
    <phoneticPr fontId="36" type="noConversion"/>
  </si>
  <si>
    <t>유리및유리제품제조업</t>
    <phoneticPr fontId="36" type="noConversion"/>
  </si>
  <si>
    <t>내화,비내화요업제품제조업,시멘트,석회,플라스터및그제품제조업,시멘트제조업,기타비금속광물제품제조업</t>
    <phoneticPr fontId="36" type="noConversion"/>
  </si>
  <si>
    <t>산업&gt;철강</t>
    <phoneticPr fontId="36" type="noConversion"/>
  </si>
  <si>
    <t>최종소비&gt;산업&gt;철강</t>
    <phoneticPr fontId="36" type="noConversion"/>
  </si>
  <si>
    <t>산업&gt;비철금속</t>
    <phoneticPr fontId="36" type="noConversion"/>
  </si>
  <si>
    <t>최종소비&gt;산업&gt;비철금속</t>
    <phoneticPr fontId="36" type="noConversion"/>
  </si>
  <si>
    <t>1차비철금속제조업</t>
    <phoneticPr fontId="36" type="noConversion"/>
  </si>
  <si>
    <t>금속주조업,구조용금속제품,탱크및증기발생기제조업,무기및총포탄제조업,기타금속가공제품제조업</t>
    <phoneticPr fontId="36" type="noConversion"/>
  </si>
  <si>
    <t>산업&gt;조립금속</t>
    <phoneticPr fontId="36" type="noConversion"/>
  </si>
  <si>
    <t>최종소비&gt;산업&gt;기계류</t>
    <phoneticPr fontId="36" type="noConversion"/>
  </si>
  <si>
    <t>반도체제조업,전자부품제조업,컴퓨터및주변장치제조업,통신및방송장비제조업,영상및음향기기제조업</t>
    <phoneticPr fontId="36" type="noConversion"/>
  </si>
  <si>
    <t>전동기,발전기및전기변환공급제어장치제조업,일차전지및축전지제조업,절연선및케이블제조업,전구및조명장치제조업,가정용기기제조업,기타전기장비제조업</t>
    <phoneticPr fontId="36"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</si>
  <si>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6" type="noConversion"/>
  </si>
  <si>
    <t>최종소비&gt;산업&gt;수송장비</t>
    <phoneticPr fontId="36" type="noConversion"/>
  </si>
  <si>
    <t>자동차용엔진및자동차제조업,자동차차체및트레일러제조업,자동차신품부품제조업,자동차재제조부품제조업</t>
    <phoneticPr fontId="36" type="noConversion"/>
  </si>
  <si>
    <t>선박및보트건조업,철도장비제조업,항공기,우주선및부품제조업,그외기타운송장비제조업</t>
    <phoneticPr fontId="36" type="noConversion"/>
  </si>
  <si>
    <t>최종소비&gt;산업&gt;기타제조</t>
    <phoneticPr fontId="36" type="noConversion"/>
  </si>
  <si>
    <t>전환공정&gt;가스제조
에너지산업 자체소비&gt;가스제조</t>
    <phoneticPr fontId="36" type="noConversion"/>
  </si>
  <si>
    <t>전망치 부재로 2019년 소비량에 KEEI 가스 공급 BAU 성장률만큼 적용</t>
    <phoneticPr fontId="36" type="noConversion"/>
  </si>
  <si>
    <t>서비스&gt;공공</t>
    <phoneticPr fontId="36" type="noConversion"/>
  </si>
  <si>
    <t>최종소비&gt;공공</t>
    <phoneticPr fontId="36" type="noConversion"/>
  </si>
  <si>
    <t>전망치 부재로 2018년 소비량에 인구성장률만큼 적용</t>
    <phoneticPr fontId="36" type="noConversion"/>
  </si>
  <si>
    <t>최종소비&gt;산업&gt;건설업</t>
    <phoneticPr fontId="36"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</si>
  <si>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</si>
  <si>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</si>
  <si>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</si>
  <si>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</si>
  <si>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5"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</si>
  <si>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</si>
  <si>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</si>
  <si>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</si>
  <si>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</si>
  <si>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</si>
  <si>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</si>
  <si>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</si>
  <si>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</si>
  <si>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</si>
  <si>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</si>
  <si>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</si>
  <si>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</si>
  <si>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</si>
  <si>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</si>
  <si>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</si>
  <si>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</si>
  <si>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</si>
  <si>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</si>
  <si>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산업 부문 주요 지표 및 에너지 수요 (2) - 기준 시나리오(REF)</t>
    <phoneticPr fontId="36" type="noConversion"/>
  </si>
  <si>
    <t>값복사되어 지수표시를 숫자표시로 변환 불가.</t>
    <phoneticPr fontId="36" type="noConversion"/>
  </si>
  <si>
    <t>unit: M TOE</t>
    <phoneticPr fontId="36" type="noConversion"/>
  </si>
  <si>
    <t>unit: BTU</t>
    <phoneticPr fontId="36" type="noConversion"/>
  </si>
  <si>
    <t>CAGR(2020-2050)</t>
    <phoneticPr fontId="36" type="noConversion"/>
  </si>
  <si>
    <t>Coal</t>
    <phoneticPr fontId="36" type="noConversion"/>
  </si>
  <si>
    <t>Petroleum</t>
    <phoneticPr fontId="36" type="noConversion"/>
  </si>
  <si>
    <t>Gas</t>
    <phoneticPr fontId="36" type="noConversion"/>
  </si>
  <si>
    <t>Electricity</t>
    <phoneticPr fontId="36" type="noConversion"/>
  </si>
  <si>
    <t>Renewables</t>
    <phoneticPr fontId="36" type="noConversion"/>
  </si>
  <si>
    <t>Non-ferrous Metals</t>
    <phoneticPr fontId="36" type="noConversion"/>
  </si>
  <si>
    <t>Steel</t>
    <phoneticPr fontId="36" type="noConversion"/>
  </si>
  <si>
    <t>기계류</t>
  </si>
  <si>
    <t>수송장비</t>
  </si>
  <si>
    <t>기타</t>
    <phoneticPr fontId="36" type="noConversion"/>
  </si>
  <si>
    <t>석유화학</t>
  </si>
  <si>
    <t>철강</t>
  </si>
  <si>
    <t>old</t>
    <phoneticPr fontId="36" type="noConversion"/>
  </si>
  <si>
    <t>합계</t>
  </si>
  <si>
    <t>천연가스</t>
  </si>
  <si>
    <t>전력</t>
  </si>
  <si>
    <t>MTOE</t>
    <phoneticPr fontId="36" type="noConversion"/>
  </si>
  <si>
    <t>=</t>
    <phoneticPr fontId="36" type="noConversion"/>
  </si>
  <si>
    <t>총공급</t>
  </si>
  <si>
    <t>전환 부문*</t>
  </si>
  <si>
    <t>최종소비 부문</t>
  </si>
  <si>
    <t>제품별 소비</t>
  </si>
  <si>
    <t>YoY Growth Rate(%)</t>
    <phoneticPr fontId="36" type="noConversion"/>
  </si>
  <si>
    <t>용도별 소비</t>
  </si>
  <si>
    <t>발전용</t>
    <phoneticPr fontId="55" type="noConversion"/>
  </si>
  <si>
    <t>지역난방</t>
    <phoneticPr fontId="55" type="noConversion"/>
  </si>
  <si>
    <t>수송</t>
    <phoneticPr fontId="55" type="noConversion"/>
  </si>
  <si>
    <t>가정</t>
    <phoneticPr fontId="55" type="noConversion"/>
  </si>
  <si>
    <t>서비스</t>
  </si>
  <si>
    <t>추정값 구하기 위한 참고셀(old)</t>
    <phoneticPr fontId="36" type="noConversion"/>
  </si>
  <si>
    <t>추정값 구하기 위한 참고셀(new)</t>
    <phoneticPr fontId="36" type="noConversion"/>
  </si>
  <si>
    <t>수소제조</t>
  </si>
  <si>
    <t>에너지산업</t>
  </si>
  <si>
    <t>* 자가소비 및 손실 포함
주) 천연가스 손실과 도시가스 손실 차로 인해 합계가 불일치할 수 있음</t>
  </si>
  <si>
    <t>총공급</t>
    <phoneticPr fontId="55" type="noConversion"/>
  </si>
  <si>
    <t>전환부문</t>
    <phoneticPr fontId="55" type="noConversion"/>
  </si>
  <si>
    <t>최종소비부문</t>
    <phoneticPr fontId="55" type="noConversion"/>
  </si>
  <si>
    <t>제품별 석탄 수요</t>
    <phoneticPr fontId="55" type="noConversion"/>
  </si>
  <si>
    <t>국내탄</t>
    <phoneticPr fontId="55" type="noConversion"/>
  </si>
  <si>
    <t>수입무연탄</t>
    <phoneticPr fontId="55" type="noConversion"/>
  </si>
  <si>
    <t>연료용 유연탄</t>
    <phoneticPr fontId="55" type="noConversion"/>
  </si>
  <si>
    <t>원료용 유연탄</t>
    <phoneticPr fontId="55" type="noConversion"/>
  </si>
  <si>
    <t>용도별 석탄 수요</t>
    <phoneticPr fontId="55" type="noConversion"/>
  </si>
  <si>
    <t>코크스 제조 및 고로용</t>
    <phoneticPr fontId="55" type="noConversion"/>
  </si>
  <si>
    <t>킬른가열용</t>
    <phoneticPr fontId="55" type="noConversion"/>
  </si>
  <si>
    <t>기타 산업용</t>
    <phoneticPr fontId="55" type="noConversion"/>
  </si>
  <si>
    <t>연탄용</t>
    <phoneticPr fontId="55" type="noConversion"/>
  </si>
  <si>
    <t>추정값 구하기 위한 참고셀</t>
    <phoneticPr fontId="36" type="noConversion"/>
  </si>
  <si>
    <t>new</t>
    <phoneticPr fontId="36" type="noConversion"/>
  </si>
  <si>
    <t>발전/열생산용</t>
  </si>
  <si>
    <t>COAL</t>
    <phoneticPr fontId="36" type="noConversion"/>
  </si>
  <si>
    <t>NATURAL GAS</t>
    <phoneticPr fontId="36" type="noConversion"/>
  </si>
  <si>
    <t>Crude Oil</t>
    <phoneticPr fontId="36" type="noConversion"/>
  </si>
  <si>
    <t>N/A</t>
    <phoneticPr fontId="36" type="noConversion"/>
  </si>
  <si>
    <t>LPG Propane or butane</t>
    <phoneticPr fontId="36" type="noConversion"/>
  </si>
  <si>
    <t>Petroleum-diesel</t>
    <phoneticPr fontId="36" type="noConversion"/>
  </si>
  <si>
    <t>Heavy or Residual Oil</t>
    <phoneticPr fontId="36" type="noConversion"/>
  </si>
  <si>
    <t>Feedstock</t>
    <phoneticPr fontId="36" type="noConversion"/>
  </si>
  <si>
    <t>BIOMASS</t>
    <phoneticPr fontId="36" type="noConversion"/>
  </si>
  <si>
    <t>Renewables - on-site generation</t>
    <phoneticPr fontId="36" type="noConversion"/>
  </si>
  <si>
    <t>Heat</t>
    <phoneticPr fontId="36"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</si>
  <si>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</si>
  <si>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</si>
  <si>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</si>
  <si>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</si>
  <si>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</si>
  <si>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</si>
  <si>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</si>
  <si>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</si>
  <si>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</si>
  <si>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</si>
  <si>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</si>
  <si>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</si>
  <si>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</si>
  <si>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</si>
  <si>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</si>
  <si>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</si>
  <si>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</si>
  <si>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</si>
  <si>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</si>
  <si>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</si>
  <si>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</si>
  <si>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</si>
  <si>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</si>
  <si>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</si>
  <si>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</si>
  <si>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</si>
  <si>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</si>
  <si>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</si>
  <si>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</si>
  <si>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</si>
  <si>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</si>
  <si>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</si>
  <si>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</si>
  <si>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</si>
  <si>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</si>
  <si>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</si>
  <si>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</si>
  <si>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</si>
  <si>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</si>
  <si>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</si>
  <si>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</si>
  <si>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</si>
  <si>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</si>
  <si>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</si>
  <si>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</si>
  <si>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</si>
  <si>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</si>
  <si>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</si>
  <si>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</si>
  <si>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</si>
  <si>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</si>
  <si>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</si>
  <si>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</si>
  <si>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</si>
  <si>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</si>
  <si>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</si>
  <si>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</si>
  <si>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</si>
  <si>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</si>
  <si>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</si>
  <si>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</si>
  <si>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</si>
  <si>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</si>
  <si>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</si>
  <si>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</si>
  <si>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</si>
  <si>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</si>
  <si>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</si>
  <si>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</si>
  <si>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</si>
  <si>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</si>
  <si>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</si>
  <si>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</si>
  <si>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</si>
  <si>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</si>
  <si>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</si>
  <si>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</si>
  <si>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</si>
  <si>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</si>
  <si>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</si>
  <si>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</si>
  <si>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</si>
  <si>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</si>
  <si>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</si>
  <si>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</si>
  <si>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</si>
  <si>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</si>
  <si>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</si>
  <si>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</si>
  <si>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</si>
  <si>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</si>
  <si>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</si>
  <si>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</si>
  <si>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</si>
  <si>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</si>
  <si>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</si>
  <si>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</si>
  <si>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</si>
  <si>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</si>
  <si>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</si>
  <si>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</si>
  <si>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</si>
  <si>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</si>
  <si>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</si>
  <si>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</si>
  <si>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</si>
  <si>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</si>
  <si>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</si>
  <si>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</si>
  <si>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</si>
  <si>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</si>
  <si>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</si>
  <si>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</si>
  <si>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</si>
  <si>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</si>
  <si>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</si>
  <si>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</si>
  <si>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</si>
  <si>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</si>
  <si>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</si>
  <si>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</si>
  <si>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</si>
  <si>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</si>
  <si>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</si>
  <si>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</si>
  <si>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</si>
  <si>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</si>
  <si>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</si>
  <si>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</si>
  <si>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</si>
  <si>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</si>
  <si>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</si>
  <si>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</si>
  <si>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</si>
  <si>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</si>
  <si>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</si>
  <si>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</si>
  <si>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</si>
  <si>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</si>
  <si>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</si>
  <si>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</si>
  <si>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</si>
  <si>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</si>
  <si>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</si>
  <si>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</si>
  <si>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</si>
  <si>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</si>
  <si>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</si>
  <si>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</si>
  <si>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</si>
  <si>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</si>
  <si>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</si>
  <si>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</si>
  <si>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</si>
  <si>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</si>
  <si>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</si>
  <si>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</si>
  <si>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</si>
  <si>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</si>
  <si>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</si>
  <si>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</si>
  <si>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</si>
  <si>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</si>
  <si>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</si>
  <si>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</si>
  <si>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</si>
  <si>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</si>
  <si>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</si>
  <si>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</si>
  <si>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</si>
  <si>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</si>
  <si>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</si>
  <si>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</si>
  <si>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</si>
  <si>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</si>
  <si>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</si>
  <si>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</si>
  <si>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6"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</si>
  <si>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</si>
  <si>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</si>
  <si>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</si>
  <si>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</si>
  <si>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</si>
  <si>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</si>
  <si>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</si>
  <si>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</si>
  <si>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</si>
  <si>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</si>
  <si>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</si>
  <si>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</si>
  <si>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</si>
  <si>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</si>
  <si>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</si>
  <si>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</si>
  <si>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</si>
  <si>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</si>
  <si>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</si>
  <si>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</si>
  <si>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</si>
  <si>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</si>
  <si>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</si>
  <si>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</si>
  <si>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</si>
  <si>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</si>
  <si>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</si>
  <si>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</si>
  <si>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</si>
  <si>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</si>
  <si>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</si>
  <si>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</si>
  <si>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</si>
  <si>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</si>
  <si>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</si>
  <si>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</si>
  <si>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</si>
  <si>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</si>
  <si>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</si>
  <si>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</si>
  <si>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</si>
  <si>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</si>
  <si>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</si>
  <si>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</si>
  <si>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</si>
  <si>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</si>
  <si>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</si>
  <si>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</si>
  <si>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</si>
  <si>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</si>
  <si>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</si>
  <si>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</si>
  <si>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</si>
  <si>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</si>
  <si>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</si>
  <si>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</si>
  <si>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</si>
  <si>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</si>
  <si>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</si>
  <si>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</si>
  <si>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</si>
  <si>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</si>
  <si>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</si>
  <si>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</si>
  <si>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</si>
  <si>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</si>
  <si>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</si>
  <si>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</si>
  <si>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</si>
  <si>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</si>
  <si>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</si>
  <si>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</si>
  <si>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</si>
  <si>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</si>
  <si>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</si>
  <si>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</si>
  <si>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</si>
  <si>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</si>
  <si>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</si>
  <si>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</si>
  <si>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</si>
  <si>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</si>
  <si>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</si>
  <si>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</si>
  <si>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</si>
  <si>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</si>
  <si>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</si>
  <si>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</si>
  <si>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</si>
  <si>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</si>
  <si>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</si>
  <si>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</si>
  <si>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</si>
  <si>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</si>
  <si>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</si>
  <si>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</si>
  <si>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</si>
  <si>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</si>
  <si>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</si>
  <si>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</si>
  <si>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</si>
  <si>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</si>
  <si>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</si>
  <si>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</si>
  <si>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</si>
  <si>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5" type="noConversion"/>
  </si>
  <si>
    <t>국내무연탄</t>
    <phoneticPr fontId="55" type="noConversion"/>
  </si>
  <si>
    <t>원료탄</t>
    <phoneticPr fontId="55" type="noConversion"/>
  </si>
  <si>
    <t>기타유연탄</t>
    <phoneticPr fontId="55" type="noConversion"/>
  </si>
  <si>
    <t>아역청탄</t>
    <phoneticPr fontId="55" type="noConversion"/>
  </si>
  <si>
    <t>갈탄</t>
    <phoneticPr fontId="55" type="noConversion"/>
  </si>
  <si>
    <t>토탄</t>
    <phoneticPr fontId="55" type="noConversion"/>
  </si>
  <si>
    <t>고형연료</t>
    <phoneticPr fontId="55" type="noConversion"/>
  </si>
  <si>
    <t>코크스</t>
    <phoneticPr fontId="55" type="noConversion"/>
  </si>
  <si>
    <t>콜타르</t>
    <phoneticPr fontId="55" type="noConversion"/>
  </si>
  <si>
    <t>코크스로가스</t>
    <phoneticPr fontId="55" type="noConversion"/>
  </si>
  <si>
    <t>고로가스</t>
    <phoneticPr fontId="55" type="noConversion"/>
  </si>
  <si>
    <t>기타석탄가스</t>
    <phoneticPr fontId="55" type="noConversion"/>
  </si>
  <si>
    <t>천연가스</t>
    <phoneticPr fontId="55" type="noConversion"/>
  </si>
  <si>
    <t>도시가스</t>
    <phoneticPr fontId="55" type="noConversion"/>
  </si>
  <si>
    <t>원유</t>
    <phoneticPr fontId="55" type="noConversion"/>
  </si>
  <si>
    <t>정제원료</t>
    <phoneticPr fontId="55" type="noConversion"/>
  </si>
  <si>
    <t>첨가물</t>
    <phoneticPr fontId="55" type="noConversion"/>
  </si>
  <si>
    <t>기타탄화수소</t>
    <phoneticPr fontId="55" type="noConversion"/>
  </si>
  <si>
    <t>정제가스</t>
    <phoneticPr fontId="55" type="noConversion"/>
  </si>
  <si>
    <t>프로판</t>
    <phoneticPr fontId="55" type="noConversion"/>
  </si>
  <si>
    <t>부탄</t>
    <phoneticPr fontId="55" type="noConversion"/>
  </si>
  <si>
    <t>휘발유</t>
    <phoneticPr fontId="55" type="noConversion"/>
  </si>
  <si>
    <t>항공휘발유</t>
    <phoneticPr fontId="55" type="noConversion"/>
  </si>
  <si>
    <t>휘발유형항공유</t>
    <phoneticPr fontId="55" type="noConversion"/>
  </si>
  <si>
    <t>등유형항공유</t>
    <phoneticPr fontId="55" type="noConversion"/>
  </si>
  <si>
    <t>등유</t>
    <phoneticPr fontId="55" type="noConversion"/>
  </si>
  <si>
    <t>경유</t>
    <phoneticPr fontId="55" type="noConversion"/>
  </si>
  <si>
    <t>B-A</t>
    <phoneticPr fontId="55" type="noConversion"/>
  </si>
  <si>
    <t>B-B</t>
    <phoneticPr fontId="55" type="noConversion"/>
  </si>
  <si>
    <t>B-C</t>
    <phoneticPr fontId="55" type="noConversion"/>
  </si>
  <si>
    <t>납사</t>
    <phoneticPr fontId="55" type="noConversion"/>
  </si>
  <si>
    <t>용제</t>
    <phoneticPr fontId="55" type="noConversion"/>
  </si>
  <si>
    <t>윤활유</t>
    <phoneticPr fontId="55" type="noConversion"/>
  </si>
  <si>
    <t>아스팔트</t>
    <phoneticPr fontId="55" type="noConversion"/>
  </si>
  <si>
    <t>파라핀왁스</t>
    <phoneticPr fontId="55" type="noConversion"/>
  </si>
  <si>
    <t>석유코크</t>
    <phoneticPr fontId="55" type="noConversion"/>
  </si>
  <si>
    <t>기타석유제품</t>
    <phoneticPr fontId="55" type="noConversion"/>
  </si>
  <si>
    <t>산업폐기물</t>
    <phoneticPr fontId="55" type="noConversion"/>
  </si>
  <si>
    <t>도시폐기물_재생</t>
    <phoneticPr fontId="55" type="noConversion"/>
  </si>
  <si>
    <t>도시폐기물_비재생</t>
    <phoneticPr fontId="55" type="noConversion"/>
  </si>
  <si>
    <t>고형바이오매스</t>
    <phoneticPr fontId="55" type="noConversion"/>
  </si>
  <si>
    <t>바이오가스</t>
    <phoneticPr fontId="55" type="noConversion"/>
  </si>
  <si>
    <t>매립지가스</t>
    <phoneticPr fontId="55" type="noConversion"/>
  </si>
  <si>
    <t>바이오휘발유</t>
    <phoneticPr fontId="55" type="noConversion"/>
  </si>
  <si>
    <t>바이오경유</t>
    <phoneticPr fontId="55" type="noConversion"/>
  </si>
  <si>
    <t>기타바이오연료</t>
    <phoneticPr fontId="55" type="noConversion"/>
  </si>
  <si>
    <t>목탄</t>
    <phoneticPr fontId="55" type="noConversion"/>
  </si>
  <si>
    <t>원자력</t>
    <phoneticPr fontId="55" type="noConversion"/>
  </si>
  <si>
    <t>수력</t>
    <phoneticPr fontId="55" type="noConversion"/>
  </si>
  <si>
    <t>지열</t>
    <phoneticPr fontId="55" type="noConversion"/>
  </si>
  <si>
    <t>태양광</t>
    <phoneticPr fontId="55" type="noConversion"/>
  </si>
  <si>
    <t>태양열</t>
    <phoneticPr fontId="55" type="noConversion"/>
  </si>
  <si>
    <t>해양</t>
    <phoneticPr fontId="55" type="noConversion"/>
  </si>
  <si>
    <t>풍력</t>
    <phoneticPr fontId="55" type="noConversion"/>
  </si>
  <si>
    <t>기타에너지원</t>
    <phoneticPr fontId="55" type="noConversion"/>
  </si>
  <si>
    <t>전기</t>
    <phoneticPr fontId="55" type="noConversion"/>
  </si>
  <si>
    <t>열</t>
    <phoneticPr fontId="55" type="noConversion"/>
  </si>
  <si>
    <t>총에너지</t>
    <phoneticPr fontId="55" type="noConversion"/>
  </si>
  <si>
    <t>메모: 신재생</t>
    <phoneticPr fontId="55" type="noConversion"/>
  </si>
  <si>
    <t>Domestic-c</t>
    <phoneticPr fontId="55" type="noConversion"/>
  </si>
  <si>
    <t>Imports-c</t>
    <phoneticPr fontId="55" type="noConversion"/>
  </si>
  <si>
    <t>Coking coal</t>
    <phoneticPr fontId="55" type="noConversion"/>
  </si>
  <si>
    <t>Other bituminous</t>
    <phoneticPr fontId="55" type="noConversion"/>
  </si>
  <si>
    <t>Sub-Bituminous</t>
    <phoneticPr fontId="55" type="noConversion"/>
  </si>
  <si>
    <t>Lignite/Brown coal</t>
    <phoneticPr fontId="55" type="noConversion"/>
  </si>
  <si>
    <t>Peat</t>
    <phoneticPr fontId="55" type="noConversion"/>
  </si>
  <si>
    <t>Patent Fuel</t>
    <phoneticPr fontId="55" type="noConversion"/>
  </si>
  <si>
    <t>Coke Oven Coke</t>
    <phoneticPr fontId="55" type="noConversion"/>
  </si>
  <si>
    <t>Coal Tar</t>
    <phoneticPr fontId="55" type="noConversion"/>
  </si>
  <si>
    <t>Coke Oven Gas</t>
    <phoneticPr fontId="55" type="noConversion"/>
  </si>
  <si>
    <t>Blast Furnace Gas</t>
    <phoneticPr fontId="55" type="noConversion"/>
  </si>
  <si>
    <t>Other Recovered Gas</t>
    <phoneticPr fontId="55" type="noConversion"/>
  </si>
  <si>
    <t>Natural Gas</t>
    <phoneticPr fontId="55" type="noConversion"/>
  </si>
  <si>
    <t>City Gas</t>
    <phoneticPr fontId="55" type="noConversion"/>
  </si>
  <si>
    <t>Crude oil</t>
    <phoneticPr fontId="55" type="noConversion"/>
  </si>
  <si>
    <t>Refinery feedstocks</t>
    <phoneticPr fontId="55" type="noConversion"/>
  </si>
  <si>
    <t>Additives/blending components</t>
    <phoneticPr fontId="55" type="noConversion"/>
  </si>
  <si>
    <t>Other hydrocarbons</t>
    <phoneticPr fontId="55" type="noConversion"/>
  </si>
  <si>
    <t>Refinery gas</t>
    <phoneticPr fontId="55" type="noConversion"/>
  </si>
  <si>
    <t>Propane</t>
    <phoneticPr fontId="55" type="noConversion"/>
  </si>
  <si>
    <t>Butane</t>
    <phoneticPr fontId="55" type="noConversion"/>
  </si>
  <si>
    <t>Motor gasoline</t>
    <phoneticPr fontId="55" type="noConversion"/>
  </si>
  <si>
    <t>Aviation gasoline</t>
    <phoneticPr fontId="55" type="noConversion"/>
  </si>
  <si>
    <t>Gasoline type jet fuel</t>
    <phoneticPr fontId="55" type="noConversion"/>
  </si>
  <si>
    <t>Kerosene type jet fuel</t>
    <phoneticPr fontId="55" type="noConversion"/>
  </si>
  <si>
    <t>Kerosene</t>
    <phoneticPr fontId="55" type="noConversion"/>
  </si>
  <si>
    <t>Gas/diesel oil</t>
    <phoneticPr fontId="55" type="noConversion"/>
  </si>
  <si>
    <t>Naphtha</t>
    <phoneticPr fontId="55" type="noConversion"/>
  </si>
  <si>
    <t>White spirit &amp; SBP</t>
    <phoneticPr fontId="55" type="noConversion"/>
  </si>
  <si>
    <t>Lubricants</t>
    <phoneticPr fontId="55" type="noConversion"/>
  </si>
  <si>
    <t>Bitumen</t>
    <phoneticPr fontId="55" type="noConversion"/>
  </si>
  <si>
    <t>Paraffin waxes</t>
    <phoneticPr fontId="55" type="noConversion"/>
  </si>
  <si>
    <t>Petroleum coke</t>
    <phoneticPr fontId="55" type="noConversion"/>
  </si>
  <si>
    <t>Other oil products</t>
    <phoneticPr fontId="55" type="noConversion"/>
  </si>
  <si>
    <t>Industrial waste</t>
    <phoneticPr fontId="55" type="noConversion"/>
  </si>
  <si>
    <t>Municipal waste (renewable)</t>
    <phoneticPr fontId="55" type="noConversion"/>
  </si>
  <si>
    <t>Municipal waste (non-renewable)</t>
    <phoneticPr fontId="55" type="noConversion"/>
  </si>
  <si>
    <t>Primary solid biomass</t>
    <phoneticPr fontId="55" type="noConversion"/>
  </si>
  <si>
    <t>Biogas</t>
    <phoneticPr fontId="55" type="noConversion"/>
  </si>
  <si>
    <t>LFG</t>
    <phoneticPr fontId="55" type="noConversion"/>
  </si>
  <si>
    <t>Biogasoline</t>
    <phoneticPr fontId="55" type="noConversion"/>
  </si>
  <si>
    <t>Biodiesels</t>
    <phoneticPr fontId="55" type="noConversion"/>
  </si>
  <si>
    <t>Other ligquid biofuels</t>
    <phoneticPr fontId="55" type="noConversion"/>
  </si>
  <si>
    <t>Charcoal</t>
    <phoneticPr fontId="55" type="noConversion"/>
  </si>
  <si>
    <t>Nuclear</t>
    <phoneticPr fontId="55" type="noConversion"/>
  </si>
  <si>
    <t>Hydro</t>
    <phoneticPr fontId="55" type="noConversion"/>
  </si>
  <si>
    <t>Geothermal</t>
    <phoneticPr fontId="55" type="noConversion"/>
  </si>
  <si>
    <t>Solar photovoltaics</t>
    <phoneticPr fontId="55" type="noConversion"/>
  </si>
  <si>
    <t>Solar thermal</t>
    <phoneticPr fontId="55" type="noConversion"/>
  </si>
  <si>
    <t>Tide, wave and ocean</t>
    <phoneticPr fontId="55" type="noConversion"/>
  </si>
  <si>
    <t>Wind</t>
    <phoneticPr fontId="55" type="noConversion"/>
  </si>
  <si>
    <t>Other sources</t>
    <phoneticPr fontId="55" type="noConversion"/>
  </si>
  <si>
    <t>Electricity</t>
    <phoneticPr fontId="55" type="noConversion"/>
  </si>
  <si>
    <t>Heat</t>
    <phoneticPr fontId="55" type="noConversion"/>
  </si>
  <si>
    <t>Total of all energy sources</t>
    <phoneticPr fontId="55" type="noConversion"/>
  </si>
  <si>
    <t>Memo: Renewables</t>
    <phoneticPr fontId="55" type="noConversion"/>
  </si>
  <si>
    <t>(UNIT : 1,000 toe, Gross)</t>
    <phoneticPr fontId="55" type="noConversion"/>
  </si>
  <si>
    <t>국내생산</t>
    <phoneticPr fontId="55" type="noConversion"/>
  </si>
  <si>
    <t>Production</t>
    <phoneticPr fontId="55" type="noConversion"/>
  </si>
  <si>
    <t>수입</t>
    <phoneticPr fontId="55" type="noConversion"/>
  </si>
  <si>
    <t>Imports</t>
    <phoneticPr fontId="55" type="noConversion"/>
  </si>
  <si>
    <t>수출</t>
    <phoneticPr fontId="55" type="noConversion"/>
  </si>
  <si>
    <t>Exports</t>
    <phoneticPr fontId="55" type="noConversion"/>
  </si>
  <si>
    <t>국제해운벙커링</t>
    <phoneticPr fontId="55" type="noConversion"/>
  </si>
  <si>
    <t>International Marine Bunkers</t>
    <phoneticPr fontId="55" type="noConversion"/>
  </si>
  <si>
    <t>국제항공벙커링</t>
    <phoneticPr fontId="55" type="noConversion"/>
  </si>
  <si>
    <t>International Aviation Bunkers</t>
    <phoneticPr fontId="55" type="noConversion"/>
  </si>
  <si>
    <t>재고변화</t>
    <phoneticPr fontId="55" type="noConversion"/>
  </si>
  <si>
    <t>Stocks Changes</t>
    <phoneticPr fontId="55" type="noConversion"/>
  </si>
  <si>
    <t>일차에너지공급</t>
    <phoneticPr fontId="55" type="noConversion"/>
  </si>
  <si>
    <t>Total Primary Energy Supply</t>
    <phoneticPr fontId="55" type="noConversion"/>
  </si>
  <si>
    <t>제품이동</t>
    <phoneticPr fontId="55" type="noConversion"/>
  </si>
  <si>
    <t>Transfers</t>
    <phoneticPr fontId="55" type="noConversion"/>
  </si>
  <si>
    <t>통계오차</t>
    <phoneticPr fontId="55" type="noConversion"/>
  </si>
  <si>
    <t>Statistical Differences</t>
    <phoneticPr fontId="55" type="noConversion"/>
  </si>
  <si>
    <t>일차에너지소비</t>
    <phoneticPr fontId="55" type="noConversion"/>
  </si>
  <si>
    <t>Total Primary Energy Consumption</t>
    <phoneticPr fontId="55" type="noConversion"/>
  </si>
  <si>
    <t>전환공정</t>
    <phoneticPr fontId="55" type="noConversion"/>
  </si>
  <si>
    <t>Transformation Processes</t>
    <phoneticPr fontId="55" type="noConversion"/>
  </si>
  <si>
    <t>발전전용</t>
    <phoneticPr fontId="55" type="noConversion"/>
  </si>
  <si>
    <t>Electricity Plants (transf.)</t>
    <phoneticPr fontId="55" type="noConversion"/>
  </si>
  <si>
    <t>발전전용_사업</t>
    <phoneticPr fontId="55" type="noConversion"/>
  </si>
  <si>
    <t>Main activity producer electricity plants (transf.)</t>
    <phoneticPr fontId="55" type="noConversion"/>
  </si>
  <si>
    <t>발전전용_자가</t>
    <phoneticPr fontId="55" type="noConversion"/>
  </si>
  <si>
    <t>Autoproducer electricity plants (transf.)</t>
    <phoneticPr fontId="55" type="noConversion"/>
  </si>
  <si>
    <t>열병합</t>
    <phoneticPr fontId="55" type="noConversion"/>
  </si>
  <si>
    <t>CHP Plants (transf.)</t>
    <phoneticPr fontId="55" type="noConversion"/>
  </si>
  <si>
    <t>열병합_사업</t>
    <phoneticPr fontId="55" type="noConversion"/>
  </si>
  <si>
    <t>Main activity producer CHP plants (transf.)</t>
    <phoneticPr fontId="55" type="noConversion"/>
  </si>
  <si>
    <t>열병합_자가</t>
    <phoneticPr fontId="55" type="noConversion"/>
  </si>
  <si>
    <t>Autoproducer CHP plants (transf.)</t>
    <phoneticPr fontId="55" type="noConversion"/>
  </si>
  <si>
    <t>열전용</t>
    <phoneticPr fontId="55" type="noConversion"/>
  </si>
  <si>
    <t>Heat Plants (transf.)</t>
    <phoneticPr fontId="55" type="noConversion"/>
  </si>
  <si>
    <t>열전용_사업</t>
    <phoneticPr fontId="55" type="noConversion"/>
  </si>
  <si>
    <t>Main activity producer heat plants (transf.)</t>
    <phoneticPr fontId="55" type="noConversion"/>
  </si>
  <si>
    <t>열전용_자가</t>
    <phoneticPr fontId="55" type="noConversion"/>
  </si>
  <si>
    <t>Autoproducer heat plants (transf.)</t>
    <phoneticPr fontId="55" type="noConversion"/>
  </si>
  <si>
    <t>화학반응열</t>
    <phoneticPr fontId="55" type="noConversion"/>
  </si>
  <si>
    <t>Chemical Heat for Electricity Production (transf.)</t>
    <phoneticPr fontId="55" type="noConversion"/>
  </si>
  <si>
    <t>코크스로</t>
    <phoneticPr fontId="55" type="noConversion"/>
  </si>
  <si>
    <t>Coke Ovens (transf.)</t>
    <phoneticPr fontId="55" type="noConversion"/>
  </si>
  <si>
    <t>고로</t>
    <phoneticPr fontId="55" type="noConversion"/>
  </si>
  <si>
    <t>Blast Furnace (transf.)</t>
    <phoneticPr fontId="55" type="noConversion"/>
  </si>
  <si>
    <t>연탄제조</t>
    <phoneticPr fontId="55" type="noConversion"/>
  </si>
  <si>
    <t>Patent Fuel Plants (transf.)</t>
    <phoneticPr fontId="55" type="noConversion"/>
  </si>
  <si>
    <t>석유정제</t>
    <phoneticPr fontId="55" type="noConversion"/>
  </si>
  <si>
    <t>Oil Refinery (transf.)</t>
    <phoneticPr fontId="55" type="noConversion"/>
  </si>
  <si>
    <t>석유화학</t>
    <phoneticPr fontId="55" type="noConversion"/>
  </si>
  <si>
    <t>Petrochemical Plants (transf.)</t>
    <phoneticPr fontId="55" type="noConversion"/>
  </si>
  <si>
    <t>가스제조</t>
    <phoneticPr fontId="55" type="noConversion"/>
  </si>
  <si>
    <t>Gas Manufacturing (transf.)</t>
    <phoneticPr fontId="55" type="noConversion"/>
  </si>
  <si>
    <t>석탄합성가스제조</t>
    <phoneticPr fontId="55" type="noConversion"/>
  </si>
  <si>
    <t>Coal-to-Gas plants (transf.)</t>
    <phoneticPr fontId="55" type="noConversion"/>
  </si>
  <si>
    <t>기타전환</t>
    <phoneticPr fontId="55" type="noConversion"/>
  </si>
  <si>
    <t>Non-specified Transformation (transf.)</t>
    <phoneticPr fontId="55" type="noConversion"/>
  </si>
  <si>
    <t>에너지산업자체소비</t>
    <phoneticPr fontId="55" type="noConversion"/>
  </si>
  <si>
    <t>Energy Industry Own Use</t>
    <phoneticPr fontId="55" type="noConversion"/>
  </si>
  <si>
    <t>석탄광업</t>
    <phoneticPr fontId="55" type="noConversion"/>
  </si>
  <si>
    <t>Coal Mining (energy)</t>
    <phoneticPr fontId="55" type="noConversion"/>
  </si>
  <si>
    <t>원유및천연가스채굴</t>
    <phoneticPr fontId="55" type="noConversion"/>
  </si>
  <si>
    <t>Oil &amp; Gas Extraction (energy)</t>
    <phoneticPr fontId="55" type="noConversion"/>
  </si>
  <si>
    <t>발전및열생산_자체소비</t>
    <phoneticPr fontId="55" type="noConversion"/>
  </si>
  <si>
    <t>Electricity, CHP and heat plants (energy)</t>
    <phoneticPr fontId="55" type="noConversion"/>
  </si>
  <si>
    <t>양수투입</t>
    <phoneticPr fontId="55" type="noConversion"/>
  </si>
  <si>
    <t>Used for Pumped Storage (energy)</t>
    <phoneticPr fontId="55" type="noConversion"/>
  </si>
  <si>
    <t>코크스로_자체소비</t>
    <phoneticPr fontId="55" type="noConversion"/>
  </si>
  <si>
    <t>Coke Ovens (energy)</t>
    <phoneticPr fontId="55" type="noConversion"/>
  </si>
  <si>
    <t>고로_자체소비</t>
    <phoneticPr fontId="55" type="noConversion"/>
  </si>
  <si>
    <t>Blast Furnace (energy)</t>
    <phoneticPr fontId="55" type="noConversion"/>
  </si>
  <si>
    <t>연탄제조_자체소비</t>
    <phoneticPr fontId="55" type="noConversion"/>
  </si>
  <si>
    <t>Patent Fuel Plants (energy)</t>
    <phoneticPr fontId="55" type="noConversion"/>
  </si>
  <si>
    <t>석유정제_자체소비</t>
    <phoneticPr fontId="55" type="noConversion"/>
  </si>
  <si>
    <t>Oil Refinery (energy)</t>
    <phoneticPr fontId="55" type="noConversion"/>
  </si>
  <si>
    <t>가스제조_자체소비</t>
    <phoneticPr fontId="55" type="noConversion"/>
  </si>
  <si>
    <t>Gas Manufacturing (energy)</t>
    <phoneticPr fontId="55" type="noConversion"/>
  </si>
  <si>
    <t>석탄합성가스제조_자체소비</t>
    <phoneticPr fontId="55" type="noConversion"/>
  </si>
  <si>
    <t>Coal-to-Gas plants (energy)</t>
    <phoneticPr fontId="55" type="noConversion"/>
  </si>
  <si>
    <t>기타전환_자체소비</t>
    <phoneticPr fontId="55" type="noConversion"/>
  </si>
  <si>
    <t>Non-specified Energy Industry (energy)</t>
    <phoneticPr fontId="55" type="noConversion"/>
  </si>
  <si>
    <t>손실</t>
    <phoneticPr fontId="55" type="noConversion"/>
  </si>
  <si>
    <t>Losses</t>
    <phoneticPr fontId="55" type="noConversion"/>
  </si>
  <si>
    <t>최종소비</t>
    <phoneticPr fontId="55" type="noConversion"/>
  </si>
  <si>
    <t>Total Final Consumption</t>
    <phoneticPr fontId="55" type="noConversion"/>
  </si>
  <si>
    <t>최종에너지소비</t>
    <phoneticPr fontId="55" type="noConversion"/>
  </si>
  <si>
    <t>Final Energy Consumption</t>
    <phoneticPr fontId="55" type="noConversion"/>
  </si>
  <si>
    <t>산업</t>
    <phoneticPr fontId="55" type="noConversion"/>
  </si>
  <si>
    <t>Industry</t>
    <phoneticPr fontId="55" type="noConversion"/>
  </si>
  <si>
    <t>농림업</t>
    <phoneticPr fontId="55" type="noConversion"/>
  </si>
  <si>
    <t>Agriculture/Forestry</t>
    <phoneticPr fontId="55" type="noConversion"/>
  </si>
  <si>
    <t>어업</t>
    <phoneticPr fontId="55" type="noConversion"/>
  </si>
  <si>
    <t>Fishing</t>
    <phoneticPr fontId="55" type="noConversion"/>
  </si>
  <si>
    <t>광업(석탄광업제외)</t>
    <phoneticPr fontId="55" type="noConversion"/>
  </si>
  <si>
    <t>Mining and Quarrying</t>
    <phoneticPr fontId="55" type="noConversion"/>
  </si>
  <si>
    <t>제조업</t>
    <phoneticPr fontId="55" type="noConversion"/>
  </si>
  <si>
    <t>Manufacturing</t>
    <phoneticPr fontId="55" type="noConversion"/>
  </si>
  <si>
    <t>식품및담배</t>
    <phoneticPr fontId="55" type="noConversion"/>
  </si>
  <si>
    <t>Food and Tobacco</t>
    <phoneticPr fontId="55" type="noConversion"/>
  </si>
  <si>
    <t>섬유및가죽</t>
    <phoneticPr fontId="55" type="noConversion"/>
  </si>
  <si>
    <t>Textile and Leather</t>
    <phoneticPr fontId="55" type="noConversion"/>
  </si>
  <si>
    <t>목재및나무제품</t>
    <phoneticPr fontId="55" type="noConversion"/>
  </si>
  <si>
    <t>Wood and Wood Products</t>
    <phoneticPr fontId="55" type="noConversion"/>
  </si>
  <si>
    <t>제지및인쇄</t>
    <phoneticPr fontId="55" type="noConversion"/>
  </si>
  <si>
    <t>Paper, Pulp and Print</t>
    <phoneticPr fontId="55" type="noConversion"/>
  </si>
  <si>
    <t>화학및석유화학</t>
    <phoneticPr fontId="55" type="noConversion"/>
  </si>
  <si>
    <t>Chemical and Petrochemical</t>
    <phoneticPr fontId="55" type="noConversion"/>
  </si>
  <si>
    <t>비금속광물</t>
    <phoneticPr fontId="55" type="noConversion"/>
  </si>
  <si>
    <t>Non-metallic Minerals</t>
    <phoneticPr fontId="55" type="noConversion"/>
  </si>
  <si>
    <t>철강</t>
    <phoneticPr fontId="55" type="noConversion"/>
  </si>
  <si>
    <t>Iron and Steel</t>
    <phoneticPr fontId="55" type="noConversion"/>
  </si>
  <si>
    <t>비철금속</t>
    <phoneticPr fontId="55" type="noConversion"/>
  </si>
  <si>
    <t>Non-ferrous Metals</t>
    <phoneticPr fontId="55" type="noConversion"/>
  </si>
  <si>
    <t>기계류</t>
    <phoneticPr fontId="55" type="noConversion"/>
  </si>
  <si>
    <t>Machinery</t>
    <phoneticPr fontId="55" type="noConversion"/>
  </si>
  <si>
    <t>수송장비</t>
    <phoneticPr fontId="55" type="noConversion"/>
  </si>
  <si>
    <t>Transport Equipment</t>
    <phoneticPr fontId="55" type="noConversion"/>
  </si>
  <si>
    <t>기타제조</t>
    <phoneticPr fontId="55" type="noConversion"/>
  </si>
  <si>
    <t>Other Manufacturing</t>
    <phoneticPr fontId="55" type="noConversion"/>
  </si>
  <si>
    <t>건설업</t>
    <phoneticPr fontId="55" type="noConversion"/>
  </si>
  <si>
    <t>Construction</t>
    <phoneticPr fontId="55" type="noConversion"/>
  </si>
  <si>
    <t>Transport</t>
    <phoneticPr fontId="55" type="noConversion"/>
  </si>
  <si>
    <t>철도</t>
    <phoneticPr fontId="55" type="noConversion"/>
  </si>
  <si>
    <t>Rail</t>
    <phoneticPr fontId="55" type="noConversion"/>
  </si>
  <si>
    <t>도로</t>
    <phoneticPr fontId="55" type="noConversion"/>
  </si>
  <si>
    <t>Road</t>
    <phoneticPr fontId="55" type="noConversion"/>
  </si>
  <si>
    <t>국내해운</t>
    <phoneticPr fontId="55" type="noConversion"/>
  </si>
  <si>
    <t>Domestic Navigation</t>
    <phoneticPr fontId="55" type="noConversion"/>
  </si>
  <si>
    <t>국내항공</t>
    <phoneticPr fontId="55" type="noConversion"/>
  </si>
  <si>
    <t>Domestic Aviation</t>
    <phoneticPr fontId="55" type="noConversion"/>
  </si>
  <si>
    <t>Residential</t>
    <phoneticPr fontId="55" type="noConversion"/>
  </si>
  <si>
    <t>상업</t>
    <phoneticPr fontId="55" type="noConversion"/>
  </si>
  <si>
    <t>Commercial</t>
    <phoneticPr fontId="55" type="noConversion"/>
  </si>
  <si>
    <t>공공</t>
    <phoneticPr fontId="55" type="noConversion"/>
  </si>
  <si>
    <t>Public Services</t>
    <phoneticPr fontId="55" type="noConversion"/>
  </si>
  <si>
    <t>최종비에너지소비</t>
    <phoneticPr fontId="55" type="noConversion"/>
  </si>
  <si>
    <t>Final Non-Energy Consumption</t>
    <phoneticPr fontId="55" type="noConversion"/>
  </si>
  <si>
    <t>비에너지_산업및에너지</t>
    <phoneticPr fontId="55" type="noConversion"/>
  </si>
  <si>
    <t>Non-Energy Use in Industry &amp; Energy</t>
    <phoneticPr fontId="55" type="noConversion"/>
  </si>
  <si>
    <t>비에너지_수송</t>
    <phoneticPr fontId="55" type="noConversion"/>
  </si>
  <si>
    <t>Non-Energy Use in Transport</t>
    <phoneticPr fontId="55" type="noConversion"/>
  </si>
  <si>
    <t>비에너지_가정</t>
    <phoneticPr fontId="55" type="noConversion"/>
  </si>
  <si>
    <t>Non-Energy Use in Residential</t>
    <phoneticPr fontId="55" type="noConversion"/>
  </si>
  <si>
    <t>비에너지_상업</t>
    <phoneticPr fontId="55" type="noConversion"/>
  </si>
  <si>
    <t>Non-Energy Use in Commercial</t>
    <phoneticPr fontId="55" type="noConversion"/>
  </si>
  <si>
    <t>비에너지_공공</t>
    <phoneticPr fontId="55" type="noConversion"/>
  </si>
  <si>
    <t>Non-Energy Use in Public Service</t>
    <phoneticPr fontId="55" type="noConversion"/>
  </si>
  <si>
    <t>메모: 석유화학원료</t>
    <phoneticPr fontId="55" type="noConversion"/>
  </si>
  <si>
    <t>of which in Petrochemical Feedstock</t>
    <phoneticPr fontId="55" type="noConversion"/>
  </si>
  <si>
    <t>전기생산 (GWh)</t>
    <phoneticPr fontId="55" type="noConversion"/>
  </si>
  <si>
    <t>Electricity Output</t>
    <phoneticPr fontId="55" type="noConversion"/>
  </si>
  <si>
    <t>발전전용발전_사업</t>
    <phoneticPr fontId="55" type="noConversion"/>
  </si>
  <si>
    <t>Main activity producer electricity plants</t>
    <phoneticPr fontId="55" type="noConversion"/>
  </si>
  <si>
    <t>발전전용발전_자가</t>
    <phoneticPr fontId="55" type="noConversion"/>
  </si>
  <si>
    <t>Autoproducer electricity plants</t>
    <phoneticPr fontId="55" type="noConversion"/>
  </si>
  <si>
    <t>열병합발전_사업</t>
    <phoneticPr fontId="55" type="noConversion"/>
  </si>
  <si>
    <t>Main activity producer CHP plants</t>
    <phoneticPr fontId="55" type="noConversion"/>
  </si>
  <si>
    <t>열병합발전_자가</t>
    <phoneticPr fontId="55" type="noConversion"/>
  </si>
  <si>
    <t>Autoproducer CHP plants</t>
    <phoneticPr fontId="55" type="noConversion"/>
  </si>
  <si>
    <t>기타발전</t>
    <phoneticPr fontId="55" type="noConversion"/>
  </si>
  <si>
    <t>Other electricity output</t>
    <phoneticPr fontId="55" type="noConversion"/>
  </si>
  <si>
    <t>열생산 (TJ)</t>
    <phoneticPr fontId="55" type="noConversion"/>
  </si>
  <si>
    <t>Heat Output</t>
    <phoneticPr fontId="55" type="noConversion"/>
  </si>
  <si>
    <t>열병합열생산_사업</t>
    <phoneticPr fontId="55" type="noConversion"/>
  </si>
  <si>
    <t>열병합열생산_자가</t>
    <phoneticPr fontId="55" type="noConversion"/>
  </si>
  <si>
    <t>열전용열생산_사업</t>
    <phoneticPr fontId="55" type="noConversion"/>
  </si>
  <si>
    <t>Main activity producer heat plants</t>
    <phoneticPr fontId="55" type="noConversion"/>
  </si>
  <si>
    <t>열전용열생산_자가</t>
    <phoneticPr fontId="55" type="noConversion"/>
  </si>
  <si>
    <t>Autoproducer heat plants</t>
    <phoneticPr fontId="55" type="noConversion"/>
  </si>
  <si>
    <t>기타열생산</t>
    <phoneticPr fontId="55" type="noConversion"/>
  </si>
  <si>
    <t>Other heat output</t>
    <phoneticPr fontId="55" type="noConversion"/>
  </si>
  <si>
    <r>
      <t xml:space="preserve">수송 부문 주요 지표 및 에너지 수요 </t>
    </r>
    <r>
      <rPr>
        <i/>
        <sz val="10"/>
        <color theme="1"/>
        <rFont val="맑은 고딕"/>
        <family val="3"/>
        <charset val="129"/>
      </rPr>
      <t>- 기준 시나리오</t>
    </r>
  </si>
  <si>
    <t>주요지표</t>
    <phoneticPr fontId="55" type="noConversion"/>
  </si>
  <si>
    <t>자동차 형태별 (백만대)</t>
  </si>
  <si>
    <t>승용차</t>
    <phoneticPr fontId="55" type="noConversion"/>
  </si>
  <si>
    <t>화물차</t>
    <phoneticPr fontId="55" type="noConversion"/>
  </si>
  <si>
    <t>승합차</t>
    <phoneticPr fontId="55" type="noConversion"/>
  </si>
  <si>
    <t>자동차 연료별 (백만대)</t>
  </si>
  <si>
    <t>전기자동차</t>
  </si>
  <si>
    <t>수소자동차</t>
  </si>
  <si>
    <t>기타</t>
  </si>
  <si>
    <t>에너지 수요</t>
  </si>
  <si>
    <t>Gasoline</t>
    <phoneticPr fontId="55" type="noConversion"/>
  </si>
  <si>
    <t>Diesel</t>
    <phoneticPr fontId="55" type="noConversion"/>
  </si>
  <si>
    <t>Heavy oil</t>
    <phoneticPr fontId="55" type="noConversion"/>
  </si>
  <si>
    <t>Jet fuel</t>
    <phoneticPr fontId="55" type="noConversion"/>
  </si>
  <si>
    <t>Other petroluem products</t>
    <phoneticPr fontId="55" type="noConversion"/>
  </si>
  <si>
    <t>City gas</t>
    <phoneticPr fontId="55" type="noConversion"/>
  </si>
  <si>
    <t>Renewables and others</t>
    <phoneticPr fontId="36" type="noConversion"/>
  </si>
  <si>
    <t>수송 수단별 에너지수요</t>
    <phoneticPr fontId="55" type="noConversion"/>
  </si>
  <si>
    <t>항공</t>
    <phoneticPr fontId="55" type="noConversion"/>
  </si>
  <si>
    <t>해운</t>
    <phoneticPr fontId="55"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</si>
  <si>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</si>
  <si>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</si>
  <si>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</si>
  <si>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</si>
  <si>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5" type="noConversion"/>
  </si>
  <si>
    <t>단독</t>
    <phoneticPr fontId="55" type="noConversion"/>
  </si>
  <si>
    <t>아파트</t>
    <phoneticPr fontId="55" type="noConversion"/>
  </si>
  <si>
    <t>공동주택</t>
    <phoneticPr fontId="55" type="noConversion"/>
  </si>
  <si>
    <r>
      <t>평균 주거 면적(m</t>
    </r>
    <r>
      <rPr>
        <sz val="7"/>
        <color theme="1"/>
        <rFont val="HY견고딕"/>
        <family val="1"/>
        <charset val="129"/>
      </rPr>
      <t>²</t>
    </r>
    <r>
      <rPr>
        <sz val="7"/>
        <color theme="1"/>
        <rFont val="맑은 고딕"/>
        <family val="3"/>
        <charset val="129"/>
      </rPr>
      <t>)</t>
    </r>
  </si>
  <si>
    <t>에너지 지표</t>
    <phoneticPr fontId="55" type="noConversion"/>
  </si>
  <si>
    <t>주택당 에너지수요(toe/천원)</t>
  </si>
  <si>
    <t>면적당 에너지수요(toe/100m²)</t>
    <phoneticPr fontId="55" type="noConversion"/>
  </si>
  <si>
    <t>가구당 에너지수요(toe/가구)</t>
  </si>
  <si>
    <t>인구당 전기수요(MWh/명)</t>
  </si>
  <si>
    <t>용도별 에너지 수요</t>
    <phoneticPr fontId="55" type="noConversion"/>
  </si>
  <si>
    <t>난방/온수</t>
    <phoneticPr fontId="55" type="noConversion"/>
  </si>
  <si>
    <t>취사</t>
    <phoneticPr fontId="55" type="noConversion"/>
  </si>
  <si>
    <t>냉방</t>
    <phoneticPr fontId="55" type="noConversion"/>
  </si>
  <si>
    <t>조명</t>
    <phoneticPr fontId="55" type="noConversion"/>
  </si>
  <si>
    <t>기타 가전기기</t>
    <phoneticPr fontId="55"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</si>
  <si>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</si>
  <si>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</si>
  <si>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</si>
  <si>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</si>
  <si>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</si>
  <si>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</si>
  <si>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</si>
  <si>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</si>
  <si>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</si>
  <si>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</si>
  <si>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</si>
  <si>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</si>
  <si>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5" type="noConversion"/>
  </si>
  <si>
    <t>부문별 에너지 수요</t>
    <phoneticPr fontId="55" type="noConversion"/>
  </si>
  <si>
    <t>상업 서비스</t>
  </si>
  <si>
    <t>공공 서비스</t>
  </si>
  <si>
    <t>Steel Split</t>
    <phoneticPr fontId="36" type="noConversion"/>
  </si>
  <si>
    <t>Petroleum split (based on 2019 Energy Balance)</t>
    <phoneticPr fontId="36" type="noConversion"/>
  </si>
  <si>
    <t>unit: 1,000 TOE</t>
    <phoneticPr fontId="36" type="noConversion"/>
  </si>
  <si>
    <t>unit: %</t>
    <phoneticPr fontId="36" type="noConversion"/>
  </si>
  <si>
    <t>heavy or residual oil</t>
  </si>
  <si>
    <t>LPG propane or butane</t>
  </si>
  <si>
    <t>Petroleum split (based on 2022 Energy Balance)</t>
    <phoneticPr fontId="36" type="noConversion"/>
  </si>
  <si>
    <t>철강 외에는 에너지밸런스 기준 split을 수식에 사용x</t>
    <phoneticPr fontId="36" type="noConversion"/>
  </si>
  <si>
    <r>
      <t>2019</t>
    </r>
    <r>
      <rPr>
        <sz val="11"/>
        <color theme="1"/>
        <rFont val="맑은 고딕"/>
        <family val="2"/>
        <charset val="129"/>
      </rPr>
      <t>년은 개정전 에너지밸런스, 2022년은 개정에너지밸런스로 통계 집계 방식에 일부 차이 존재</t>
    </r>
    <phoneticPr fontId="36" type="noConversion"/>
  </si>
  <si>
    <t>Petrochemicals Split</t>
    <phoneticPr fontId="36" type="noConversion"/>
  </si>
  <si>
    <t>Industry split by fuel (based on 2019 KEA Energy Use Survey)</t>
    <phoneticPr fontId="36" type="noConversion"/>
  </si>
  <si>
    <t>KESIS</t>
    <phoneticPr fontId="36" type="noConversion"/>
  </si>
  <si>
    <t>KEA</t>
    <phoneticPr fontId="36" type="noConversion"/>
  </si>
  <si>
    <t>electricity</t>
  </si>
  <si>
    <t>coal</t>
  </si>
  <si>
    <t>natural gas</t>
  </si>
  <si>
    <t>biomass</t>
  </si>
  <si>
    <t>petroleum-diesel</t>
  </si>
  <si>
    <t>heat</t>
  </si>
  <si>
    <t>crude oil</t>
  </si>
  <si>
    <t>hydrogen</t>
  </si>
  <si>
    <t>N/A</t>
  </si>
  <si>
    <t>Petrochemicals Total</t>
    <phoneticPr fontId="36" type="noConversion"/>
  </si>
  <si>
    <t>2019 KEA Energy Use Survey</t>
    <phoneticPr fontId="36"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</si>
  <si>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</si>
  <si>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</si>
  <si>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</si>
  <si>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</si>
  <si>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</si>
  <si>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</si>
  <si>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</si>
  <si>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</si>
  <si>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</si>
  <si>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</si>
  <si>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</si>
  <si>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</si>
  <si>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</si>
  <si>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</si>
  <si>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</si>
  <si>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</si>
  <si>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</si>
  <si>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</si>
  <si>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</si>
  <si>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</si>
  <si>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</si>
  <si>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</si>
  <si>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</si>
  <si>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</si>
  <si>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</si>
  <si>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</si>
  <si>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</si>
  <si>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</si>
  <si>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</si>
  <si>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</si>
  <si>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</si>
  <si>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6" type="noConversion"/>
  </si>
  <si>
    <t>Non-ferrous Metals Total</t>
    <phoneticPr fontId="36"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</si>
  <si>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</si>
  <si>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</si>
  <si>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</si>
  <si>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</si>
  <si>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</si>
  <si>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</si>
  <si>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</si>
  <si>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</si>
  <si>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</si>
  <si>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</si>
  <si>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</si>
  <si>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6" type="noConversion"/>
  </si>
  <si>
    <t>Industry Others Total</t>
    <phoneticPr fontId="36"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</si>
  <si>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</si>
  <si>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</si>
  <si>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6" type="noConversion"/>
  </si>
  <si>
    <t>Machinery Split</t>
    <phoneticPr fontId="36" type="noConversion"/>
  </si>
  <si>
    <t>Machinery Total</t>
    <phoneticPr fontId="36"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</si>
  <si>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</si>
  <si>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</si>
  <si>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</si>
  <si>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</si>
  <si>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</si>
  <si>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</si>
  <si>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</si>
  <si>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</si>
  <si>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</si>
  <si>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</si>
  <si>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</si>
  <si>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</si>
  <si>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</si>
  <si>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</si>
  <si>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</si>
  <si>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</si>
  <si>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</si>
  <si>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</si>
  <si>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</si>
  <si>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</si>
  <si>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</si>
  <si>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</si>
  <si>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</si>
  <si>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</si>
  <si>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</si>
  <si>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</si>
  <si>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</si>
  <si>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6" type="noConversion"/>
  </si>
  <si>
    <t>처리량(천톤)</t>
    <phoneticPr fontId="36" type="noConversion"/>
  </si>
  <si>
    <t>처리량(%)</t>
    <phoneticPr fontId="36" type="noConversion"/>
  </si>
  <si>
    <t>에너지사용량(TOE)</t>
    <phoneticPr fontId="36" type="noConversion"/>
  </si>
  <si>
    <t>전력</t>
    <phoneticPr fontId="36" type="noConversion"/>
  </si>
  <si>
    <t>경유</t>
    <phoneticPr fontId="36" type="noConversion"/>
  </si>
  <si>
    <t>LNG</t>
    <phoneticPr fontId="36" type="noConversion"/>
  </si>
  <si>
    <t>소각시설</t>
    <phoneticPr fontId="36" type="noConversion"/>
  </si>
  <si>
    <t>추정</t>
    <phoneticPr fontId="36" type="noConversion"/>
  </si>
  <si>
    <t xml:space="preserve"> 48톤/일 이상</t>
    <phoneticPr fontId="36" type="noConversion"/>
  </si>
  <si>
    <t xml:space="preserve"> 48톤/일 미만</t>
    <phoneticPr fontId="36" type="noConversion"/>
  </si>
  <si>
    <t xml:space="preserve"> 회분식</t>
    <phoneticPr fontId="36" type="noConversion"/>
  </si>
  <si>
    <t>매립시설</t>
    <phoneticPr fontId="36" type="noConversion"/>
  </si>
  <si>
    <t xml:space="preserve"> 20만m2 이상</t>
    <phoneticPr fontId="36" type="noConversion"/>
  </si>
  <si>
    <t xml:space="preserve"> 20만m2 미만</t>
    <phoneticPr fontId="36" type="noConversion"/>
  </si>
  <si>
    <t>생활자원회수센터</t>
    <phoneticPr fontId="36" type="noConversion"/>
  </si>
  <si>
    <t xml:space="preserve"> 20톤/일 이상</t>
    <phoneticPr fontId="36" type="noConversion"/>
  </si>
  <si>
    <t xml:space="preserve"> 20톤/일 미만</t>
    <phoneticPr fontId="36" type="noConversion"/>
  </si>
  <si>
    <t>음식물폐기물</t>
    <phoneticPr fontId="36" type="noConversion"/>
  </si>
  <si>
    <t xml:space="preserve"> 30톤/일 이상</t>
    <phoneticPr fontId="36" type="noConversion"/>
  </si>
  <si>
    <t xml:space="preserve"> 30톤/일 미만</t>
    <phoneticPr fontId="36" type="noConversion"/>
  </si>
  <si>
    <t>가연성폐기물 연료화</t>
    <phoneticPr fontId="36" type="noConversion"/>
  </si>
  <si>
    <t>생활자원회수센터와 같은 것으로 가정</t>
    <phoneticPr fontId="36" type="noConversion"/>
  </si>
  <si>
    <t xml:space="preserve"> 100톤/일 이상</t>
    <phoneticPr fontId="36" type="noConversion"/>
  </si>
  <si>
    <t xml:space="preserve"> 100톤/일 미만</t>
    <phoneticPr fontId="36" type="noConversion"/>
  </si>
  <si>
    <t>유기성폐기물 바이오가스화</t>
    <phoneticPr fontId="36" type="noConversion"/>
  </si>
  <si>
    <t>음식물폐기물처리와 같은 것으로 가정</t>
    <phoneticPr fontId="36" type="noConversion"/>
  </si>
  <si>
    <t>Total</t>
    <phoneticPr fontId="36" type="noConversion"/>
  </si>
  <si>
    <t>2018 폐기물/하수처리업 에너지총사용량 (출처: 에너지공단, 2019)</t>
    <phoneticPr fontId="36" type="noConversion"/>
  </si>
  <si>
    <t>천TOE</t>
    <phoneticPr fontId="36"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</si>
  <si>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6"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</si>
  <si>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6" type="noConversion"/>
  </si>
  <si>
    <t>(천명)</t>
    <phoneticPr fontId="55" type="noConversion"/>
  </si>
  <si>
    <t>%YoY</t>
    <phoneticPr fontId="36"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</si>
  <si>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</si>
  <si>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</si>
  <si>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</si>
  <si>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</si>
  <si>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</si>
  <si>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</si>
  <si>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</si>
  <si>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</si>
  <si>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</si>
  <si>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</si>
  <si>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</si>
  <si>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</si>
  <si>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6" type="noConversion"/>
  </si>
  <si>
    <t>chemicals 20</t>
    <phoneticPr fontId="36"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</si>
  <si>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</si>
  <si>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</si>
  <si>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</si>
  <si>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</si>
  <si>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</si>
  <si>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</si>
  <si>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</si>
  <si>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</si>
  <si>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</si>
  <si>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</si>
  <si>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5" type="noConversion"/>
  </si>
  <si>
    <t>전환</t>
    <phoneticPr fontId="55" type="noConversion"/>
  </si>
  <si>
    <t>제품별 석유 수요</t>
    <phoneticPr fontId="55" type="noConversion"/>
  </si>
  <si>
    <t>카테고리 변경 - 기존 최종소비가 에너지산업자체소비와 최종소비, 두 카테고리로 나누어졌다고 추정함</t>
    <phoneticPr fontId="36" type="noConversion"/>
  </si>
  <si>
    <t>중유</t>
    <phoneticPr fontId="55" type="noConversion"/>
  </si>
  <si>
    <t>제트유</t>
    <phoneticPr fontId="55" type="noConversion"/>
  </si>
  <si>
    <t>기타 비에너지유</t>
    <phoneticPr fontId="55" type="noConversion"/>
  </si>
  <si>
    <t>용도별 석유 수요</t>
  </si>
  <si>
    <t>(연료)</t>
    <phoneticPr fontId="55" type="noConversion"/>
  </si>
  <si>
    <t>(원료)</t>
    <phoneticPr fontId="55"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</si>
  <si>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</si>
  <si>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</si>
  <si>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</si>
  <si>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</si>
  <si>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</si>
  <si>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</si>
  <si>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6" type="noConversion"/>
  </si>
  <si>
    <t xml:space="preserve">1ton </t>
    <phoneticPr fontId="36" type="noConversion"/>
  </si>
  <si>
    <t>btu/ton</t>
    <phoneticPr fontId="36"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</si>
  <si>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</si>
  <si>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</si>
  <si>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</si>
  <si>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</si>
  <si>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</si>
  <si>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</si>
  <si>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</si>
  <si>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</si>
  <si>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</si>
  <si>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</si>
  <si>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</si>
  <si>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</si>
  <si>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</si>
  <si>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</si>
  <si>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</si>
  <si>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</si>
  <si>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</si>
  <si>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</si>
  <si>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</si>
  <si>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</si>
  <si>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</si>
  <si>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</si>
  <si>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</si>
  <si>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</si>
  <si>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</si>
  <si>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</si>
  <si>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</si>
  <si>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</si>
  <si>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</si>
  <si>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</si>
  <si>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</si>
  <si>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</si>
  <si>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</si>
  <si>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</si>
  <si>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</si>
  <si>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</si>
  <si>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</si>
  <si>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</si>
  <si>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</si>
  <si>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</si>
  <si>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</si>
  <si>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</si>
  <si>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</si>
  <si>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</si>
  <si>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</si>
  <si>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</si>
  <si>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</si>
  <si>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</si>
  <si>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</si>
  <si>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</si>
  <si>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</si>
  <si>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</si>
  <si>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</si>
  <si>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</si>
  <si>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</si>
  <si>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</si>
  <si>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</si>
  <si>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</si>
  <si>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</si>
  <si>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</si>
  <si>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</si>
  <si>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</si>
  <si>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</si>
  <si>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</si>
  <si>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</si>
  <si>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</si>
  <si>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</si>
  <si>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</si>
  <si>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</si>
  <si>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</si>
  <si>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</si>
  <si>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</si>
  <si>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</si>
  <si>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</si>
  <si>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</si>
  <si>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</si>
  <si>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</si>
  <si>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</si>
  <si>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</si>
  <si>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</si>
  <si>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</si>
  <si>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</si>
  <si>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</si>
  <si>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</si>
  <si>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</si>
  <si>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</si>
  <si>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</si>
  <si>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</si>
  <si>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</si>
  <si>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</si>
  <si>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</si>
  <si>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</si>
  <si>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</si>
  <si>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</si>
  <si>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</si>
  <si>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</si>
  <si>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</si>
  <si>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</si>
  <si>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</si>
  <si>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</si>
  <si>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</si>
  <si>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</si>
  <si>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</si>
  <si>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</si>
  <si>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</si>
  <si>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</si>
  <si>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</si>
  <si>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</si>
  <si>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</si>
  <si>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</si>
  <si>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</si>
  <si>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</si>
  <si>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</si>
  <si>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</si>
  <si>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</si>
  <si>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</si>
  <si>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</si>
  <si>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</si>
  <si>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</si>
  <si>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</si>
  <si>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</si>
  <si>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</si>
  <si>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</si>
  <si>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</si>
  <si>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</si>
  <si>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</si>
  <si>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</si>
  <si>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</si>
  <si>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</si>
  <si>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</si>
  <si>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</si>
  <si>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</si>
  <si>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</si>
  <si>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</si>
  <si>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</si>
  <si>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</si>
  <si>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</si>
  <si>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</si>
  <si>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</si>
  <si>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</si>
  <si>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</si>
  <si>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</si>
  <si>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</si>
  <si>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</si>
  <si>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</si>
  <si>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</si>
  <si>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</si>
  <si>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</si>
  <si>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</si>
  <si>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00-23</t>
  </si>
  <si>
    <t>23-50</t>
  </si>
  <si>
    <t>https://kesis.keei.re.kr/board.es?mid=a10302050000&amp;bid=0022</t>
  </si>
  <si>
    <t>CAGR(2023-2050)</t>
    <phoneticPr fontId="36" type="noConversion"/>
  </si>
  <si>
    <t>Others</t>
    <phoneticPr fontId="36" type="noConversion"/>
  </si>
  <si>
    <t>제외</t>
    <phoneticPr fontId="36" type="noConversion"/>
  </si>
  <si>
    <t>* others 항목이 없어서 산업군 전체 에너지 수요량에서 각각 산업군을 제외하여 별도로 계산하고, 음수값이 나오는 경우는 0으로 만듬</t>
    <phoneticPr fontId="36" type="noConversion"/>
  </si>
  <si>
    <t>Machinery+transportation</t>
    <phoneticPr fontId="36" type="noConversion"/>
  </si>
  <si>
    <t>[별도 계산하여 산출한 항목]</t>
    <phoneticPr fontId="36" type="noConversion"/>
  </si>
  <si>
    <t>* 기존 계산 방식을 유지하기위해, machinery와 transportation equipment를 만듬</t>
    <phoneticPr fontId="3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</si>
</sst>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21">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FF0000"/>
      <name val="Calibri"/>
      <family val="3"/>
      <charset val="129"/>
      <scheme val="minor"/>
    </font>
    <font>
      <sz val="7.5"/>
      <color rgb="FFFF0000"/>
      <name val="Calibri"/>
      <family val="2"/>
      <scheme val="minor"/>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sz val="7"/>
      <color rgb="FF1F1F1F"/>
      <name val="맑은 고딕"/>
      <family val="3"/>
      <charset val="129"/>
    </font>
    <font>
      <sz val="10"/>
      <name val="Arial"/>
      <family val="2"/>
    </font>
    <font>
      <sz val="10"/>
      <name val="Courier New"/>
      <family val="3"/>
    </font>
    <font>
      <b/>
      <sz val="18"/>
      <color theme="3"/>
      <name val="Cambria"/>
      <family val="2"/>
      <scheme val="major"/>
    </font>
    <font>
      <sz val="11"/>
      <color indexed="9"/>
      <name val="Calibri"/>
      <family val="2"/>
    </font>
    <font>
      <sz val="11"/>
      <color indexed="20"/>
      <name val="Calibri"/>
      <family val="2"/>
    </font>
    <font>
      <b/>
      <sz val="11"/>
      <color indexed="52"/>
      <name val="Calibri"/>
      <family val="2"/>
    </font>
    <font>
      <b/>
      <sz val="11"/>
      <color indexed="9"/>
      <name val="Calibri"/>
      <family val="2"/>
    </font>
    <font>
      <i/>
      <sz val="9"/>
      <name val="FrankLinGothicCond"/>
    </font>
    <font>
      <sz val="9"/>
      <name val="FrankLinGothicCond"/>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sz val="11"/>
      <color indexed="8"/>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FF0000"/>
      <name val="Calibri"/>
      <family val="2"/>
      <charset val="129"/>
      <scheme val="minor"/>
    </font>
    <font>
      <sz val="10"/>
      <color theme="1"/>
      <name val="Calibri"/>
      <family val="2"/>
      <charset val="129"/>
      <scheme val="minor"/>
    </font>
    <font>
      <b/>
      <sz val="6"/>
      <color theme="1"/>
      <name val="맑은 고딕"/>
      <family val="3"/>
      <charset val="129"/>
    </font>
  </fonts>
  <fills count="81">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indexed="30"/>
      </patternFill>
    </fill>
    <fill>
      <patternFill patternType="solid">
        <fgColor indexed="29"/>
      </patternFill>
    </fill>
    <fill>
      <patternFill patternType="solid">
        <fgColor indexed="11"/>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indexed="47"/>
      </patternFill>
    </fill>
    <fill>
      <patternFill patternType="solid">
        <fgColor indexed="43"/>
      </patternFill>
    </fill>
  </fills>
  <borders count="56">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top style="medium">
        <color indexed="64"/>
      </top>
      <bottom/>
      <diagonal/>
    </border>
  </borders>
  <cellStyleXfs count="545">
    <xf numFmtId="0" fontId="0" fillId="0" borderId="0"/>
    <xf numFmtId="0" fontId="8" fillId="0" borderId="1" applyNumberFormat="0" applyProtection="0">
      <alignment wrapText="1"/>
    </xf>
    <xf numFmtId="0" fontId="9" fillId="0" borderId="2" applyNumberFormat="0" applyFont="0" applyProtection="0">
      <alignment wrapText="1"/>
    </xf>
    <xf numFmtId="0" fontId="8" fillId="0" borderId="7" applyNumberFormat="0" applyProtection="0">
      <alignment horizontal="left" wrapText="1"/>
    </xf>
    <xf numFmtId="0" fontId="8" fillId="0" borderId="6" applyNumberFormat="0" applyFill="0" applyProtection="0">
      <alignment wrapText="1"/>
    </xf>
    <xf numFmtId="0" fontId="8" fillId="0" borderId="4" applyNumberFormat="0" applyProtection="0">
      <alignment wrapText="1"/>
    </xf>
    <xf numFmtId="0" fontId="9" fillId="0" borderId="3" applyNumberFormat="0" applyProtection="0">
      <alignment vertical="top" wrapText="1"/>
    </xf>
    <xf numFmtId="0" fontId="9" fillId="0" borderId="5" applyNumberFormat="0" applyFont="0" applyFill="0" applyProtection="0">
      <alignment wrapText="1"/>
    </xf>
    <xf numFmtId="0" fontId="9" fillId="0" borderId="0" applyNumberFormat="0" applyFill="0" applyBorder="0" applyAlignment="0" applyProtection="0"/>
    <xf numFmtId="0" fontId="10" fillId="0" borderId="0" applyNumberFormat="0" applyFill="0" applyBorder="0" applyAlignment="0" applyProtection="0">
      <alignment vertical="top"/>
      <protection locked="0"/>
    </xf>
    <xf numFmtId="0" fontId="11" fillId="0" borderId="0" applyNumberFormat="0" applyFill="0" applyBorder="0" applyAlignment="0" applyProtection="0">
      <alignment vertical="top"/>
      <protection locked="0"/>
    </xf>
    <xf numFmtId="0" fontId="9" fillId="0" borderId="0" applyNumberFormat="0" applyProtection="0">
      <alignment vertical="top" wrapText="1"/>
    </xf>
    <xf numFmtId="0" fontId="12" fillId="0" borderId="0" applyNumberFormat="0" applyProtection="0">
      <alignment horizontal="left"/>
    </xf>
    <xf numFmtId="0" fontId="15" fillId="0" borderId="0"/>
    <xf numFmtId="0" fontId="15" fillId="0" borderId="0"/>
    <xf numFmtId="0" fontId="15" fillId="0" borderId="0"/>
    <xf numFmtId="0" fontId="15" fillId="0" borderId="0"/>
    <xf numFmtId="0" fontId="14" fillId="0" borderId="0"/>
    <xf numFmtId="9" fontId="14" fillId="0" borderId="0" applyFont="0" applyFill="0" applyBorder="0" applyAlignment="0" applyProtection="0"/>
    <xf numFmtId="0" fontId="18" fillId="0" borderId="0"/>
    <xf numFmtId="0" fontId="18" fillId="0" borderId="0" applyNumberFormat="0" applyFill="0" applyBorder="0" applyAlignment="0" applyProtection="0"/>
    <xf numFmtId="0" fontId="16" fillId="0" borderId="10" applyNumberFormat="0" applyProtection="0">
      <alignment wrapText="1"/>
    </xf>
    <xf numFmtId="0" fontId="19" fillId="0" borderId="0" applyNumberFormat="0" applyProtection="0">
      <alignment horizontal="left"/>
    </xf>
    <xf numFmtId="0" fontId="16" fillId="0" borderId="9" applyNumberFormat="0" applyProtection="0">
      <alignment wrapText="1"/>
    </xf>
    <xf numFmtId="0" fontId="18" fillId="0" borderId="8" applyNumberFormat="0" applyFont="0" applyProtection="0">
      <alignment wrapText="1"/>
    </xf>
    <xf numFmtId="0" fontId="18" fillId="0" borderId="11" applyNumberFormat="0" applyProtection="0">
      <alignment wrapText="1"/>
    </xf>
    <xf numFmtId="0" fontId="20" fillId="0" borderId="0" applyNumberFormat="0" applyFill="0" applyBorder="0" applyAlignment="0" applyProtection="0"/>
    <xf numFmtId="0" fontId="21" fillId="0" borderId="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4" borderId="0" applyNumberFormat="0" applyBorder="0" applyAlignment="0" applyProtection="0"/>
    <xf numFmtId="0" fontId="25" fillId="5" borderId="0" applyNumberFormat="0" applyBorder="0" applyAlignment="0" applyProtection="0"/>
    <xf numFmtId="0" fontId="26" fillId="7" borderId="14" applyNumberFormat="0" applyAlignment="0" applyProtection="0"/>
    <xf numFmtId="0" fontId="27" fillId="8" borderId="15" applyNumberFormat="0" applyAlignment="0" applyProtection="0"/>
    <xf numFmtId="0" fontId="28" fillId="8" borderId="14" applyNumberFormat="0" applyAlignment="0" applyProtection="0"/>
    <xf numFmtId="0" fontId="29" fillId="0" borderId="16" applyNumberFormat="0" applyFill="0" applyAlignment="0" applyProtection="0"/>
    <xf numFmtId="0" fontId="30" fillId="9" borderId="17" applyNumberFormat="0" applyAlignment="0" applyProtection="0"/>
    <xf numFmtId="0" fontId="17" fillId="0" borderId="0" applyNumberFormat="0" applyFill="0" applyBorder="0" applyAlignment="0" applyProtection="0"/>
    <xf numFmtId="0" fontId="14" fillId="10" borderId="18" applyNumberFormat="0" applyFont="0" applyAlignment="0" applyProtection="0"/>
    <xf numFmtId="0" fontId="31" fillId="0" borderId="0" applyNumberFormat="0" applyFill="0" applyBorder="0" applyAlignment="0" applyProtection="0"/>
    <xf numFmtId="0" fontId="7" fillId="0" borderId="19" applyNumberFormat="0" applyFill="0" applyAlignment="0" applyProtection="0"/>
    <xf numFmtId="0" fontId="32"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32" fillId="15" borderId="0" applyNumberFormat="0" applyBorder="0" applyAlignment="0" applyProtection="0"/>
    <xf numFmtId="0" fontId="14" fillId="16" borderId="0" applyNumberFormat="0" applyBorder="0" applyAlignment="0" applyProtection="0"/>
    <xf numFmtId="0" fontId="14" fillId="17" borderId="0" applyNumberFormat="0" applyBorder="0" applyAlignment="0" applyProtection="0"/>
    <xf numFmtId="0" fontId="32" fillId="19" borderId="0" applyNumberFormat="0" applyBorder="0" applyAlignment="0" applyProtection="0"/>
    <xf numFmtId="0" fontId="14" fillId="20" borderId="0" applyNumberFormat="0" applyBorder="0" applyAlignment="0" applyProtection="0"/>
    <xf numFmtId="0" fontId="14" fillId="21" borderId="0" applyNumberFormat="0" applyBorder="0" applyAlignment="0" applyProtection="0"/>
    <xf numFmtId="0" fontId="32" fillId="23" borderId="0" applyNumberFormat="0" applyBorder="0" applyAlignment="0" applyProtection="0"/>
    <xf numFmtId="0" fontId="14" fillId="24" borderId="0" applyNumberFormat="0" applyBorder="0" applyAlignment="0" applyProtection="0"/>
    <xf numFmtId="0" fontId="14" fillId="25" borderId="0" applyNumberFormat="0" applyBorder="0" applyAlignment="0" applyProtection="0"/>
    <xf numFmtId="0" fontId="32" fillId="27" borderId="0" applyNumberFormat="0" applyBorder="0" applyAlignment="0" applyProtection="0"/>
    <xf numFmtId="0" fontId="14" fillId="28" borderId="0" applyNumberFormat="0" applyBorder="0" applyAlignment="0" applyProtection="0"/>
    <xf numFmtId="0" fontId="14" fillId="29" borderId="0" applyNumberFormat="0" applyBorder="0" applyAlignment="0" applyProtection="0"/>
    <xf numFmtId="0" fontId="32" fillId="31" borderId="0" applyNumberFormat="0" applyBorder="0" applyAlignment="0" applyProtection="0"/>
    <xf numFmtId="0" fontId="14" fillId="32" borderId="0" applyNumberFormat="0" applyBorder="0" applyAlignment="0" applyProtection="0"/>
    <xf numFmtId="0" fontId="14" fillId="33" borderId="0" applyNumberFormat="0" applyBorder="0" applyAlignment="0" applyProtection="0"/>
    <xf numFmtId="0" fontId="33" fillId="6" borderId="0" applyNumberFormat="0" applyBorder="0" applyAlignment="0" applyProtection="0"/>
    <xf numFmtId="0" fontId="32" fillId="14" borderId="0" applyNumberFormat="0" applyBorder="0" applyAlignment="0" applyProtection="0"/>
    <xf numFmtId="0" fontId="32" fillId="18" borderId="0" applyNumberFormat="0" applyBorder="0" applyAlignment="0" applyProtection="0"/>
    <xf numFmtId="0" fontId="32" fillId="22" borderId="0" applyNumberFormat="0" applyBorder="0" applyAlignment="0" applyProtection="0"/>
    <xf numFmtId="0" fontId="32" fillId="26" borderId="0" applyNumberFormat="0" applyBorder="0" applyAlignment="0" applyProtection="0"/>
    <xf numFmtId="0" fontId="32" fillId="30" borderId="0" applyNumberFormat="0" applyBorder="0" applyAlignment="0" applyProtection="0"/>
    <xf numFmtId="0" fontId="32" fillId="34" borderId="0" applyNumberFormat="0" applyBorder="0" applyAlignment="0" applyProtection="0"/>
    <xf numFmtId="0" fontId="14" fillId="10" borderId="18" applyNumberFormat="0" applyFont="0" applyAlignment="0" applyProtection="0"/>
    <xf numFmtId="0" fontId="14" fillId="12" borderId="0" applyNumberFormat="0" applyBorder="0" applyAlignment="0" applyProtection="0"/>
    <xf numFmtId="0" fontId="14" fillId="13" borderId="0" applyNumberFormat="0" applyBorder="0" applyAlignment="0" applyProtection="0"/>
    <xf numFmtId="0" fontId="14" fillId="16" borderId="0" applyNumberFormat="0" applyBorder="0" applyAlignment="0" applyProtection="0"/>
    <xf numFmtId="0" fontId="14" fillId="17" borderId="0" applyNumberFormat="0" applyBorder="0" applyAlignment="0" applyProtection="0"/>
    <xf numFmtId="0" fontId="14" fillId="20"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14" fillId="25" borderId="0" applyNumberFormat="0" applyBorder="0" applyAlignment="0" applyProtection="0"/>
    <xf numFmtId="0" fontId="14" fillId="28" borderId="0" applyNumberFormat="0" applyBorder="0" applyAlignment="0" applyProtection="0"/>
    <xf numFmtId="0" fontId="14" fillId="29" borderId="0" applyNumberFormat="0" applyBorder="0" applyAlignment="0" applyProtection="0"/>
    <xf numFmtId="0" fontId="14" fillId="32" borderId="0" applyNumberFormat="0" applyBorder="0" applyAlignment="0" applyProtection="0"/>
    <xf numFmtId="0" fontId="14" fillId="33" borderId="0" applyNumberFormat="0" applyBorder="0" applyAlignment="0" applyProtection="0"/>
    <xf numFmtId="0" fontId="35" fillId="0" borderId="0"/>
    <xf numFmtId="0" fontId="14" fillId="0" borderId="0"/>
    <xf numFmtId="0" fontId="14" fillId="0" borderId="0"/>
    <xf numFmtId="43" fontId="35" fillId="0" borderId="0" applyFont="0" applyFill="0" applyBorder="0" applyAlignment="0" applyProtection="0"/>
    <xf numFmtId="164" fontId="14" fillId="0" borderId="0" applyFont="0" applyFill="0" applyBorder="0" applyAlignment="0" applyProtection="0">
      <alignment vertical="center"/>
    </xf>
    <xf numFmtId="0" fontId="6" fillId="0" borderId="0"/>
    <xf numFmtId="0" fontId="40" fillId="0" borderId="0">
      <alignment vertical="center"/>
    </xf>
    <xf numFmtId="0" fontId="5" fillId="0" borderId="0"/>
    <xf numFmtId="0" fontId="4" fillId="0" borderId="0"/>
    <xf numFmtId="0" fontId="2" fillId="0" borderId="0"/>
    <xf numFmtId="0" fontId="96" fillId="0" borderId="0"/>
    <xf numFmtId="0" fontId="97" fillId="0" borderId="0"/>
    <xf numFmtId="0" fontId="14" fillId="0" borderId="0"/>
    <xf numFmtId="0" fontId="14" fillId="0" borderId="0"/>
    <xf numFmtId="0" fontId="14" fillId="0" borderId="0"/>
    <xf numFmtId="0" fontId="14" fillId="0" borderId="0"/>
    <xf numFmtId="0" fontId="97" fillId="0" borderId="0"/>
    <xf numFmtId="0" fontId="14" fillId="0" borderId="0"/>
    <xf numFmtId="0" fontId="14" fillId="0" borderId="0"/>
    <xf numFmtId="0" fontId="14" fillId="0" borderId="0"/>
    <xf numFmtId="0" fontId="14" fillId="0" borderId="0"/>
    <xf numFmtId="0" fontId="14" fillId="0" borderId="0"/>
    <xf numFmtId="0" fontId="97" fillId="0" borderId="0"/>
    <xf numFmtId="0" fontId="97" fillId="0" borderId="0"/>
    <xf numFmtId="0" fontId="14" fillId="10" borderId="18" applyNumberFormat="0" applyFont="0" applyAlignment="0" applyProtection="0"/>
    <xf numFmtId="0" fontId="14" fillId="10" borderId="18" applyNumberFormat="0" applyFont="0" applyAlignment="0" applyProtection="0"/>
    <xf numFmtId="0" fontId="14" fillId="10" borderId="18" applyNumberFormat="0" applyFont="0" applyAlignment="0" applyProtection="0"/>
    <xf numFmtId="0" fontId="14" fillId="0" borderId="0"/>
    <xf numFmtId="0" fontId="14" fillId="0" borderId="0"/>
    <xf numFmtId="0" fontId="14" fillId="10" borderId="18" applyNumberFormat="0" applyFont="0" applyAlignment="0" applyProtection="0"/>
    <xf numFmtId="0" fontId="14" fillId="0" borderId="0"/>
    <xf numFmtId="0" fontId="14" fillId="12" borderId="0" applyNumberFormat="0" applyBorder="0" applyAlignment="0" applyProtection="0"/>
    <xf numFmtId="0" fontId="14" fillId="16" borderId="0" applyNumberFormat="0" applyBorder="0" applyAlignment="0" applyProtection="0"/>
    <xf numFmtId="0" fontId="14" fillId="20" borderId="0" applyNumberFormat="0" applyBorder="0" applyAlignment="0" applyProtection="0"/>
    <xf numFmtId="0" fontId="14" fillId="24" borderId="0" applyNumberFormat="0" applyBorder="0" applyAlignment="0" applyProtection="0"/>
    <xf numFmtId="0" fontId="14" fillId="28" borderId="0" applyNumberFormat="0" applyBorder="0" applyAlignment="0" applyProtection="0"/>
    <xf numFmtId="0" fontId="14" fillId="32" borderId="0" applyNumberFormat="0" applyBorder="0" applyAlignment="0" applyProtection="0"/>
    <xf numFmtId="0" fontId="14" fillId="13" borderId="0" applyNumberFormat="0" applyBorder="0" applyAlignment="0" applyProtection="0"/>
    <xf numFmtId="0" fontId="14" fillId="17" borderId="0" applyNumberFormat="0" applyBorder="0" applyAlignment="0" applyProtection="0"/>
    <xf numFmtId="0" fontId="14" fillId="21" borderId="0" applyNumberFormat="0" applyBorder="0" applyAlignment="0" applyProtection="0"/>
    <xf numFmtId="0" fontId="14" fillId="25" borderId="0" applyNumberFormat="0" applyBorder="0" applyAlignment="0" applyProtection="0"/>
    <xf numFmtId="0" fontId="14" fillId="29" borderId="0" applyNumberFormat="0" applyBorder="0" applyAlignment="0" applyProtection="0"/>
    <xf numFmtId="0" fontId="14" fillId="33" borderId="0" applyNumberFormat="0" applyBorder="0" applyAlignment="0" applyProtection="0"/>
    <xf numFmtId="0" fontId="99" fillId="65" borderId="0" applyNumberFormat="0" applyBorder="0" applyAlignment="0" applyProtection="0"/>
    <xf numFmtId="0" fontId="99" fillId="66" borderId="0" applyNumberFormat="0" applyBorder="0" applyAlignment="0" applyProtection="0"/>
    <xf numFmtId="0" fontId="99" fillId="67" borderId="0" applyNumberFormat="0" applyBorder="0" applyAlignment="0" applyProtection="0"/>
    <xf numFmtId="0" fontId="99" fillId="68" borderId="0" applyNumberFormat="0" applyBorder="0" applyAlignment="0" applyProtection="0"/>
    <xf numFmtId="0" fontId="99" fillId="69" borderId="0" applyNumberFormat="0" applyBorder="0" applyAlignment="0" applyProtection="0"/>
    <xf numFmtId="0" fontId="99" fillId="70" borderId="0" applyNumberFormat="0" applyBorder="0" applyAlignment="0" applyProtection="0"/>
    <xf numFmtId="0" fontId="99" fillId="71" borderId="0" applyNumberFormat="0" applyBorder="0" applyAlignment="0" applyProtection="0"/>
    <xf numFmtId="0" fontId="99" fillId="72" borderId="0" applyNumberFormat="0" applyBorder="0" applyAlignment="0" applyProtection="0"/>
    <xf numFmtId="0" fontId="99" fillId="73" borderId="0" applyNumberFormat="0" applyBorder="0" applyAlignment="0" applyProtection="0"/>
    <xf numFmtId="0" fontId="99" fillId="68" borderId="0" applyNumberFormat="0" applyBorder="0" applyAlignment="0" applyProtection="0"/>
    <xf numFmtId="0" fontId="99" fillId="69" borderId="0" applyNumberFormat="0" applyBorder="0" applyAlignment="0" applyProtection="0"/>
    <xf numFmtId="0" fontId="99" fillId="74" borderId="0" applyNumberFormat="0" applyBorder="0" applyAlignment="0" applyProtection="0"/>
    <xf numFmtId="0" fontId="100" fillId="75" borderId="0" applyNumberFormat="0" applyBorder="0" applyAlignment="0" applyProtection="0"/>
    <xf numFmtId="0" fontId="101" fillId="76" borderId="47" applyNumberFormat="0" applyAlignment="0" applyProtection="0"/>
    <xf numFmtId="0" fontId="102" fillId="77" borderId="48" applyNumberFormat="0" applyAlignment="0" applyProtection="0"/>
    <xf numFmtId="0" fontId="103" fillId="0" borderId="27">
      <alignment horizontal="right" wrapText="1"/>
    </xf>
    <xf numFmtId="3" fontId="104" fillId="0" borderId="0">
      <alignment horizontal="right"/>
    </xf>
    <xf numFmtId="0" fontId="105" fillId="0" borderId="0" applyNumberFormat="0" applyFill="0" applyBorder="0" applyAlignment="0" applyProtection="0"/>
    <xf numFmtId="0" fontId="106" fillId="78" borderId="0" applyNumberFormat="0" applyBorder="0" applyAlignment="0" applyProtection="0"/>
    <xf numFmtId="0" fontId="107" fillId="0" borderId="49" applyNumberFormat="0" applyFill="0" applyAlignment="0" applyProtection="0"/>
    <xf numFmtId="0" fontId="108" fillId="0" borderId="50" applyNumberFormat="0" applyFill="0" applyAlignment="0" applyProtection="0"/>
    <xf numFmtId="0" fontId="109" fillId="0" borderId="51" applyNumberFormat="0" applyFill="0" applyAlignment="0" applyProtection="0"/>
    <xf numFmtId="0" fontId="109" fillId="0" borderId="0" applyNumberFormat="0" applyFill="0" applyBorder="0" applyAlignment="0" applyProtection="0"/>
    <xf numFmtId="0" fontId="110" fillId="79" borderId="47" applyNumberFormat="0" applyAlignment="0" applyProtection="0"/>
    <xf numFmtId="0" fontId="111" fillId="0" borderId="52" applyNumberFormat="0" applyFill="0" applyAlignment="0" applyProtection="0"/>
    <xf numFmtId="0" fontId="112" fillId="80" borderId="0" applyNumberFormat="0" applyBorder="0" applyAlignment="0" applyProtection="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6" fillId="0" borderId="0"/>
    <xf numFmtId="0" fontId="96" fillId="0" borderId="0"/>
    <xf numFmtId="0" fontId="97" fillId="0" borderId="0"/>
    <xf numFmtId="0" fontId="97"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6" fillId="0" borderId="0"/>
    <xf numFmtId="0" fontId="96" fillId="0" borderId="0"/>
    <xf numFmtId="0" fontId="97" fillId="0" borderId="0"/>
    <xf numFmtId="0" fontId="96" fillId="0" borderId="0"/>
    <xf numFmtId="0" fontId="96" fillId="0" borderId="0"/>
    <xf numFmtId="0" fontId="96" fillId="0" borderId="0"/>
    <xf numFmtId="0" fontId="96" fillId="0" borderId="0"/>
    <xf numFmtId="0" fontId="9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6" fillId="0" borderId="0"/>
    <xf numFmtId="0" fontId="96" fillId="0" borderId="0"/>
    <xf numFmtId="0" fontId="97" fillId="0" borderId="0"/>
    <xf numFmtId="0" fontId="97"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6" fillId="0" borderId="0"/>
    <xf numFmtId="0" fontId="96" fillId="0" borderId="0"/>
    <xf numFmtId="0" fontId="97" fillId="0" borderId="0"/>
    <xf numFmtId="0" fontId="96" fillId="0" borderId="0"/>
    <xf numFmtId="0" fontId="96" fillId="0" borderId="0"/>
    <xf numFmtId="0" fontId="96" fillId="0" borderId="0"/>
    <xf numFmtId="0" fontId="96" fillId="0" borderId="0"/>
    <xf numFmtId="0" fontId="9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7"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66" fillId="0" borderId="0"/>
    <xf numFmtId="0" fontId="96" fillId="0" borderId="0"/>
    <xf numFmtId="0" fontId="96" fillId="0" borderId="0"/>
    <xf numFmtId="0" fontId="97" fillId="0" borderId="0"/>
    <xf numFmtId="0" fontId="97"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7" fillId="0" borderId="0"/>
    <xf numFmtId="0" fontId="97" fillId="0" borderId="0"/>
    <xf numFmtId="0" fontId="97" fillId="0" borderId="0"/>
    <xf numFmtId="0" fontId="96" fillId="0" borderId="0"/>
    <xf numFmtId="0" fontId="97" fillId="0" borderId="0"/>
    <xf numFmtId="0" fontId="96" fillId="0" borderId="0"/>
    <xf numFmtId="0" fontId="96" fillId="0" borderId="0"/>
    <xf numFmtId="0" fontId="97" fillId="0" borderId="0"/>
    <xf numFmtId="0" fontId="96" fillId="0" borderId="0"/>
    <xf numFmtId="0" fontId="96" fillId="0" borderId="0"/>
    <xf numFmtId="0" fontId="96" fillId="0" borderId="0"/>
    <xf numFmtId="0" fontId="97" fillId="0" borderId="0"/>
    <xf numFmtId="0" fontId="96" fillId="0" borderId="0"/>
    <xf numFmtId="0" fontId="96" fillId="0" borderId="0"/>
    <xf numFmtId="0" fontId="96" fillId="0" borderId="0"/>
    <xf numFmtId="0" fontId="96" fillId="0" borderId="0"/>
    <xf numFmtId="0" fontId="96" fillId="0" borderId="0"/>
    <xf numFmtId="0" fontId="64" fillId="0" borderId="0"/>
    <xf numFmtId="0" fontId="14" fillId="0" borderId="0"/>
    <xf numFmtId="0" fontId="14" fillId="0" borderId="0"/>
    <xf numFmtId="0" fontId="14" fillId="0" borderId="0"/>
    <xf numFmtId="0" fontId="64" fillId="0" borderId="0"/>
    <xf numFmtId="0" fontId="14" fillId="0" borderId="0"/>
    <xf numFmtId="0" fontId="64" fillId="0" borderId="0"/>
    <xf numFmtId="0" fontId="64" fillId="0" borderId="0"/>
    <xf numFmtId="0" fontId="14" fillId="0" borderId="0"/>
    <xf numFmtId="0" fontId="14" fillId="0" borderId="0"/>
    <xf numFmtId="0" fontId="64" fillId="0" borderId="0"/>
    <xf numFmtId="0" fontId="64" fillId="0" borderId="0"/>
    <xf numFmtId="0" fontId="64" fillId="0" borderId="0"/>
    <xf numFmtId="0" fontId="14" fillId="0" borderId="0"/>
    <xf numFmtId="0" fontId="14" fillId="0" borderId="0"/>
    <xf numFmtId="0" fontId="14"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96" fillId="0" borderId="0"/>
    <xf numFmtId="0" fontId="113" fillId="0" borderId="0"/>
    <xf numFmtId="0" fontId="113" fillId="0" borderId="0"/>
    <xf numFmtId="0" fontId="113" fillId="0" borderId="0"/>
    <xf numFmtId="0" fontId="64" fillId="0" borderId="0"/>
    <xf numFmtId="0" fontId="64" fillId="0" borderId="0"/>
    <xf numFmtId="0" fontId="64" fillId="0" borderId="0"/>
    <xf numFmtId="0" fontId="14" fillId="0" borderId="0"/>
    <xf numFmtId="0" fontId="14" fillId="10" borderId="18" applyNumberFormat="0" applyFont="0" applyAlignment="0" applyProtection="0"/>
    <xf numFmtId="0" fontId="114" fillId="76" borderId="53" applyNumberFormat="0" applyAlignment="0" applyProtection="0"/>
    <xf numFmtId="9" fontId="96" fillId="0" borderId="0" applyFont="0" applyFill="0" applyBorder="0" applyAlignment="0" applyProtection="0"/>
    <xf numFmtId="9" fontId="96" fillId="0" borderId="0" applyFont="0" applyFill="0" applyBorder="0" applyAlignment="0" applyProtection="0"/>
    <xf numFmtId="9" fontId="96" fillId="0" borderId="0" applyFont="0" applyFill="0" applyBorder="0" applyAlignment="0" applyProtection="0"/>
    <xf numFmtId="9" fontId="96" fillId="0" borderId="0" applyFont="0" applyFill="0" applyBorder="0" applyAlignment="0" applyProtection="0"/>
    <xf numFmtId="9" fontId="96" fillId="0" borderId="0" applyFont="0" applyFill="0" applyBorder="0" applyAlignment="0" applyProtection="0"/>
    <xf numFmtId="9" fontId="96" fillId="0" borderId="0" applyFont="0" applyFill="0" applyBorder="0" applyAlignment="0" applyProtection="0"/>
    <xf numFmtId="9" fontId="97" fillId="0" borderId="0" applyFont="0" applyFill="0" applyBorder="0" applyAlignment="0" applyProtection="0"/>
    <xf numFmtId="0" fontId="115" fillId="0" borderId="0" applyNumberFormat="0" applyFill="0" applyBorder="0" applyAlignment="0" applyProtection="0"/>
    <xf numFmtId="0" fontId="116" fillId="0" borderId="54" applyNumberFormat="0" applyFill="0" applyAlignment="0" applyProtection="0"/>
    <xf numFmtId="0" fontId="117" fillId="0" borderId="0" applyNumberFormat="0" applyFill="0" applyBorder="0" applyAlignment="0" applyProtection="0"/>
    <xf numFmtId="9" fontId="97" fillId="0" borderId="0" applyFont="0" applyFill="0" applyBorder="0" applyAlignment="0" applyProtection="0"/>
    <xf numFmtId="0" fontId="98" fillId="0" borderId="0" applyNumberFormat="0" applyFill="0" applyBorder="0" applyAlignment="0" applyProtection="0"/>
    <xf numFmtId="0" fontId="21" fillId="0" borderId="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4" borderId="0" applyNumberFormat="0" applyBorder="0" applyAlignment="0" applyProtection="0"/>
    <xf numFmtId="0" fontId="25" fillId="5" borderId="0" applyNumberFormat="0" applyBorder="0" applyAlignment="0" applyProtection="0"/>
    <xf numFmtId="0" fontId="33" fillId="6" borderId="0" applyNumberFormat="0" applyBorder="0" applyAlignment="0" applyProtection="0"/>
    <xf numFmtId="0" fontId="26" fillId="7" borderId="14" applyNumberFormat="0" applyAlignment="0" applyProtection="0"/>
    <xf numFmtId="0" fontId="27" fillId="8" borderId="15" applyNumberFormat="0" applyAlignment="0" applyProtection="0"/>
    <xf numFmtId="0" fontId="28" fillId="8" borderId="14" applyNumberFormat="0" applyAlignment="0" applyProtection="0"/>
    <xf numFmtId="0" fontId="29" fillId="0" borderId="16" applyNumberFormat="0" applyFill="0" applyAlignment="0" applyProtection="0"/>
    <xf numFmtId="0" fontId="30" fillId="9" borderId="17" applyNumberFormat="0" applyAlignment="0" applyProtection="0"/>
    <xf numFmtId="0" fontId="17" fillId="0" borderId="0" applyNumberFormat="0" applyFill="0" applyBorder="0" applyAlignment="0" applyProtection="0"/>
    <xf numFmtId="0" fontId="31" fillId="0" borderId="0" applyNumberFormat="0" applyFill="0" applyBorder="0" applyAlignment="0" applyProtection="0"/>
    <xf numFmtId="0" fontId="7" fillId="0" borderId="19" applyNumberFormat="0" applyFill="0" applyAlignment="0" applyProtection="0"/>
    <xf numFmtId="0" fontId="32"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32" fillId="14" borderId="0" applyNumberFormat="0" applyBorder="0" applyAlignment="0" applyProtection="0"/>
    <xf numFmtId="0" fontId="32" fillId="15" borderId="0" applyNumberFormat="0" applyBorder="0" applyAlignment="0" applyProtection="0"/>
    <xf numFmtId="0" fontId="14" fillId="16" borderId="0" applyNumberFormat="0" applyBorder="0" applyAlignment="0" applyProtection="0"/>
    <xf numFmtId="0" fontId="14" fillId="17" borderId="0" applyNumberFormat="0" applyBorder="0" applyAlignment="0" applyProtection="0"/>
    <xf numFmtId="0" fontId="32" fillId="18" borderId="0" applyNumberFormat="0" applyBorder="0" applyAlignment="0" applyProtection="0"/>
    <xf numFmtId="0" fontId="32" fillId="19" borderId="0" applyNumberFormat="0" applyBorder="0" applyAlignment="0" applyProtection="0"/>
    <xf numFmtId="0" fontId="14" fillId="20" borderId="0" applyNumberFormat="0" applyBorder="0" applyAlignment="0" applyProtection="0"/>
    <xf numFmtId="0" fontId="14" fillId="21" borderId="0" applyNumberFormat="0" applyBorder="0" applyAlignment="0" applyProtection="0"/>
    <xf numFmtId="0" fontId="32" fillId="22" borderId="0" applyNumberFormat="0" applyBorder="0" applyAlignment="0" applyProtection="0"/>
    <xf numFmtId="0" fontId="32" fillId="23" borderId="0" applyNumberFormat="0" applyBorder="0" applyAlignment="0" applyProtection="0"/>
    <xf numFmtId="0" fontId="14" fillId="24" borderId="0" applyNumberFormat="0" applyBorder="0" applyAlignment="0" applyProtection="0"/>
    <xf numFmtId="0" fontId="14" fillId="25" borderId="0" applyNumberFormat="0" applyBorder="0" applyAlignment="0" applyProtection="0"/>
    <xf numFmtId="0" fontId="32" fillId="26" borderId="0" applyNumberFormat="0" applyBorder="0" applyAlignment="0" applyProtection="0"/>
    <xf numFmtId="0" fontId="32" fillId="27" borderId="0" applyNumberFormat="0" applyBorder="0" applyAlignment="0" applyProtection="0"/>
    <xf numFmtId="0" fontId="14" fillId="28" borderId="0" applyNumberFormat="0" applyBorder="0" applyAlignment="0" applyProtection="0"/>
    <xf numFmtId="0" fontId="14" fillId="29" borderId="0" applyNumberFormat="0" applyBorder="0" applyAlignment="0" applyProtection="0"/>
    <xf numFmtId="0" fontId="32" fillId="30" borderId="0" applyNumberFormat="0" applyBorder="0" applyAlignment="0" applyProtection="0"/>
    <xf numFmtId="0" fontId="32" fillId="31" borderId="0" applyNumberFormat="0" applyBorder="0" applyAlignment="0" applyProtection="0"/>
    <xf numFmtId="0" fontId="14" fillId="32" borderId="0" applyNumberFormat="0" applyBorder="0" applyAlignment="0" applyProtection="0"/>
    <xf numFmtId="0" fontId="14" fillId="33" borderId="0" applyNumberFormat="0" applyBorder="0" applyAlignment="0" applyProtection="0"/>
    <xf numFmtId="0" fontId="32" fillId="34" borderId="0" applyNumberFormat="0" applyBorder="0" applyAlignment="0" applyProtection="0"/>
  </cellStyleXfs>
  <cellXfs count="551">
    <xf numFmtId="0" fontId="0" fillId="0" borderId="0" xfId="0"/>
    <xf numFmtId="0" fontId="7" fillId="0" borderId="0" xfId="0" applyFont="1"/>
    <xf numFmtId="0" fontId="0" fillId="0" borderId="0" xfId="0" applyAlignment="1">
      <alignment horizontal="left"/>
    </xf>
    <xf numFmtId="0" fontId="7" fillId="2" borderId="0" xfId="0" applyFont="1" applyFill="1"/>
    <xf numFmtId="0" fontId="13"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6" fillId="0" borderId="9" xfId="5" applyFont="1" applyBorder="1">
      <alignment wrapText="1"/>
    </xf>
    <xf numFmtId="165" fontId="8" fillId="0" borderId="4" xfId="5" applyNumberFormat="1" applyAlignment="1">
      <alignment horizontal="right" wrapText="1"/>
    </xf>
    <xf numFmtId="4" fontId="0" fillId="0" borderId="2" xfId="2" applyNumberFormat="1" applyFont="1" applyAlignment="1">
      <alignment horizontal="right" wrapText="1"/>
    </xf>
    <xf numFmtId="4" fontId="8" fillId="0" borderId="4" xfId="5" applyNumberFormat="1" applyAlignment="1">
      <alignment horizontal="right" wrapText="1"/>
    </xf>
    <xf numFmtId="1" fontId="7" fillId="0" borderId="0" xfId="0" applyNumberFormat="1" applyFont="1"/>
    <xf numFmtId="0" fontId="7" fillId="0" borderId="0" xfId="8" applyFont="1" applyFill="1"/>
    <xf numFmtId="0" fontId="7" fillId="0" borderId="0" xfId="2" applyFont="1" applyBorder="1">
      <alignment wrapText="1"/>
    </xf>
    <xf numFmtId="166" fontId="0" fillId="0" borderId="0" xfId="0" applyNumberFormat="1"/>
    <xf numFmtId="0" fontId="17" fillId="0" borderId="8" xfId="2" applyFont="1" applyBorder="1">
      <alignment wrapText="1"/>
    </xf>
    <xf numFmtId="11" fontId="0" fillId="0" borderId="0" xfId="0" applyNumberFormat="1"/>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167" fontId="0" fillId="0" borderId="0" xfId="0" applyNumberFormat="1"/>
    <xf numFmtId="9" fontId="0" fillId="0" borderId="0" xfId="18" applyFont="1"/>
    <xf numFmtId="0" fontId="16" fillId="0" borderId="9" xfId="23">
      <alignment wrapText="1"/>
    </xf>
    <xf numFmtId="0" fontId="0" fillId="0" borderId="8" xfId="24" applyFont="1">
      <alignment wrapText="1"/>
    </xf>
    <xf numFmtId="0" fontId="34"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8" fillId="0" borderId="4" xfId="5" applyNumberFormat="1" applyAlignment="1">
      <alignment horizontal="right" wrapText="1"/>
    </xf>
    <xf numFmtId="11" fontId="9" fillId="0" borderId="0" xfId="0" applyNumberFormat="1" applyFont="1" applyAlignment="1" applyProtection="1">
      <alignment horizontal="right"/>
      <protection locked="0"/>
    </xf>
    <xf numFmtId="11" fontId="9" fillId="0" borderId="0" xfId="0" applyNumberFormat="1" applyFont="1"/>
    <xf numFmtId="0" fontId="6" fillId="36" borderId="0" xfId="85" applyFill="1"/>
    <xf numFmtId="0" fontId="41" fillId="37" borderId="0" xfId="86" applyFont="1" applyFill="1" applyAlignment="1">
      <alignment vertical="center" wrapText="1"/>
    </xf>
    <xf numFmtId="0" fontId="42" fillId="37" borderId="0" xfId="86" applyFont="1" applyFill="1" applyAlignment="1">
      <alignment horizontal="centerContinuous" vertical="center" wrapText="1"/>
    </xf>
    <xf numFmtId="0" fontId="43" fillId="37" borderId="0" xfId="86" applyFont="1" applyFill="1" applyAlignment="1">
      <alignment vertical="center" wrapText="1"/>
    </xf>
    <xf numFmtId="0" fontId="44" fillId="37" borderId="0" xfId="86" applyFont="1" applyFill="1" applyAlignment="1">
      <alignment vertical="center" wrapText="1"/>
    </xf>
    <xf numFmtId="0" fontId="44" fillId="37" borderId="0" xfId="86" applyFont="1" applyFill="1" applyAlignment="1">
      <alignment horizontal="center" vertical="center" wrapText="1"/>
    </xf>
    <xf numFmtId="0" fontId="43" fillId="37" borderId="0" xfId="86" applyFont="1" applyFill="1" applyAlignment="1">
      <alignment horizontal="center" vertical="center" wrapText="1"/>
    </xf>
    <xf numFmtId="0" fontId="45" fillId="36" borderId="0" xfId="86" applyFont="1" applyFill="1" applyAlignment="1">
      <alignment vertical="center" wrapText="1"/>
    </xf>
    <xf numFmtId="168" fontId="46" fillId="38" borderId="0" xfId="86" applyNumberFormat="1" applyFont="1" applyFill="1" applyAlignment="1">
      <alignment horizontal="right" vertical="center" wrapText="1"/>
    </xf>
    <xf numFmtId="168" fontId="46" fillId="36" borderId="0" xfId="86" applyNumberFormat="1" applyFont="1" applyFill="1" applyAlignment="1">
      <alignment horizontal="right" vertical="center" wrapText="1"/>
    </xf>
    <xf numFmtId="169"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0" fontId="39" fillId="36" borderId="0" xfId="86" applyFont="1" applyFill="1" applyAlignment="1">
      <alignment horizontal="left" vertical="center" wrapText="1" indent="1"/>
    </xf>
    <xf numFmtId="170" fontId="49" fillId="38" borderId="0" xfId="86" applyNumberFormat="1" applyFont="1" applyFill="1" applyAlignment="1">
      <alignment horizontal="right" vertical="center" wrapText="1"/>
    </xf>
    <xf numFmtId="170" fontId="49" fillId="36" borderId="0" xfId="86" applyNumberFormat="1" applyFont="1" applyFill="1" applyAlignment="1">
      <alignment horizontal="right" vertical="center" wrapText="1"/>
    </xf>
    <xf numFmtId="168" fontId="49" fillId="36" borderId="0" xfId="86" applyNumberFormat="1" applyFont="1" applyFill="1" applyAlignment="1">
      <alignment horizontal="right" vertical="center" wrapText="1"/>
    </xf>
    <xf numFmtId="169" fontId="50" fillId="36" borderId="0" xfId="86" applyNumberFormat="1" applyFont="1" applyFill="1" applyAlignment="1">
      <alignment horizontal="right" vertical="center" wrapText="1"/>
    </xf>
    <xf numFmtId="171" fontId="49" fillId="36" borderId="0" xfId="86" applyNumberFormat="1" applyFont="1" applyFill="1" applyAlignment="1">
      <alignment horizontal="right" vertical="center" wrapText="1"/>
    </xf>
    <xf numFmtId="0" fontId="39" fillId="36" borderId="0" xfId="86" applyFont="1" applyFill="1" applyAlignment="1">
      <alignment horizontal="left" vertical="center" wrapText="1" indent="2"/>
    </xf>
    <xf numFmtId="0" fontId="39" fillId="36" borderId="21" xfId="86" applyFont="1" applyFill="1" applyBorder="1" applyAlignment="1">
      <alignment horizontal="left" vertical="center" wrapText="1" indent="2"/>
    </xf>
    <xf numFmtId="0" fontId="51" fillId="36" borderId="22" xfId="86" applyFont="1" applyFill="1" applyBorder="1" applyAlignment="1">
      <alignment vertical="center" wrapText="1"/>
    </xf>
    <xf numFmtId="168" fontId="50" fillId="38" borderId="22" xfId="86" applyNumberFormat="1" applyFont="1" applyFill="1" applyBorder="1" applyAlignment="1">
      <alignment horizontal="right" vertical="center" wrapText="1"/>
    </xf>
    <xf numFmtId="168" fontId="50" fillId="36" borderId="22" xfId="86" applyNumberFormat="1" applyFont="1" applyFill="1" applyBorder="1" applyAlignment="1">
      <alignment horizontal="right" vertical="center" wrapText="1"/>
    </xf>
    <xf numFmtId="169" fontId="50" fillId="36" borderId="22" xfId="86" applyNumberFormat="1" applyFont="1" applyFill="1" applyBorder="1" applyAlignment="1">
      <alignment horizontal="right" vertical="center" wrapText="1"/>
    </xf>
    <xf numFmtId="171" fontId="50" fillId="36" borderId="22" xfId="86" applyNumberFormat="1" applyFont="1" applyFill="1" applyBorder="1" applyAlignment="1">
      <alignment horizontal="right" vertical="center" wrapText="1"/>
    </xf>
    <xf numFmtId="0" fontId="52" fillId="36" borderId="0" xfId="85" applyFont="1" applyFill="1"/>
    <xf numFmtId="0" fontId="6" fillId="36" borderId="0" xfId="85" applyFill="1" applyAlignment="1">
      <alignment horizontal="right" indent="1"/>
    </xf>
    <xf numFmtId="0" fontId="52" fillId="36" borderId="0" xfId="85" applyFont="1" applyFill="1" applyAlignment="1">
      <alignment horizontal="right" indent="1"/>
    </xf>
    <xf numFmtId="169" fontId="49" fillId="36" borderId="0" xfId="86" applyNumberFormat="1" applyFont="1" applyFill="1" applyAlignment="1">
      <alignment horizontal="right" vertical="center" wrapText="1"/>
    </xf>
    <xf numFmtId="170" fontId="56" fillId="38" borderId="0" xfId="86" applyNumberFormat="1" applyFont="1" applyFill="1" applyAlignment="1">
      <alignment horizontal="right" vertical="center" wrapText="1"/>
    </xf>
    <xf numFmtId="170" fontId="56" fillId="36" borderId="0" xfId="86" applyNumberFormat="1" applyFont="1" applyFill="1" applyAlignment="1">
      <alignment horizontal="right" vertical="center" wrapText="1"/>
    </xf>
    <xf numFmtId="168" fontId="56" fillId="36" borderId="0" xfId="86" applyNumberFormat="1" applyFont="1" applyFill="1" applyAlignment="1">
      <alignment horizontal="right" vertical="center" wrapText="1"/>
    </xf>
    <xf numFmtId="171" fontId="57"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0" fillId="36" borderId="0" xfId="86" applyNumberFormat="1" applyFont="1" applyFill="1" applyAlignment="1">
      <alignment horizontal="right" vertical="center" wrapText="1"/>
    </xf>
    <xf numFmtId="170" fontId="46" fillId="38" borderId="0" xfId="86" applyNumberFormat="1" applyFont="1" applyFill="1" applyAlignment="1">
      <alignment horizontal="right" vertical="center" wrapText="1"/>
    </xf>
    <xf numFmtId="170" fontId="46" fillId="36" borderId="0" xfId="86" applyNumberFormat="1" applyFont="1" applyFill="1" applyAlignment="1">
      <alignment horizontal="right" vertical="center" wrapText="1"/>
    </xf>
    <xf numFmtId="168" fontId="49" fillId="36" borderId="0" xfId="86" applyNumberFormat="1" applyFont="1" applyFill="1" applyAlignment="1">
      <alignment horizontal="right" vertical="center" wrapText="1" indent="1"/>
    </xf>
    <xf numFmtId="171" fontId="50" fillId="36" borderId="0" xfId="86" applyNumberFormat="1" applyFont="1" applyFill="1" applyAlignment="1">
      <alignment horizontal="right" vertical="center" wrapText="1" indent="1"/>
    </xf>
    <xf numFmtId="171" fontId="49" fillId="36" borderId="0" xfId="86" applyNumberFormat="1" applyFont="1" applyFill="1" applyAlignment="1">
      <alignment horizontal="right" vertical="center" wrapText="1" indent="1"/>
    </xf>
    <xf numFmtId="172" fontId="46" fillId="38" borderId="0" xfId="86" applyNumberFormat="1" applyFont="1" applyFill="1" applyAlignment="1">
      <alignment horizontal="right" vertical="center" wrapText="1"/>
    </xf>
    <xf numFmtId="172" fontId="46" fillId="36" borderId="0" xfId="86" applyNumberFormat="1" applyFont="1" applyFill="1" applyAlignment="1">
      <alignment horizontal="right" vertical="center" wrapText="1"/>
    </xf>
    <xf numFmtId="169" fontId="58" fillId="36" borderId="0" xfId="86" applyNumberFormat="1" applyFont="1" applyFill="1" applyAlignment="1">
      <alignment horizontal="right" vertical="center" wrapText="1"/>
    </xf>
    <xf numFmtId="171" fontId="46" fillId="36" borderId="0" xfId="86" applyNumberFormat="1" applyFont="1" applyFill="1" applyAlignment="1">
      <alignment horizontal="right" vertical="center" wrapText="1"/>
    </xf>
    <xf numFmtId="172" fontId="49" fillId="38" borderId="0" xfId="86" applyNumberFormat="1" applyFont="1" applyFill="1" applyAlignment="1">
      <alignment horizontal="right" vertical="center" wrapText="1"/>
    </xf>
    <xf numFmtId="172" fontId="49" fillId="36" borderId="0" xfId="86" applyNumberFormat="1" applyFont="1" applyFill="1" applyAlignment="1">
      <alignment horizontal="right" vertical="center" wrapText="1"/>
    </xf>
    <xf numFmtId="169" fontId="49" fillId="38" borderId="0" xfId="86" applyNumberFormat="1" applyFont="1" applyFill="1" applyAlignment="1">
      <alignment horizontal="right" vertical="center" wrapText="1"/>
    </xf>
    <xf numFmtId="169" fontId="50" fillId="36" borderId="0" xfId="86" applyNumberFormat="1" applyFont="1" applyFill="1" applyAlignment="1">
      <alignment horizontal="right" vertical="center" wrapText="1" indent="1"/>
    </xf>
    <xf numFmtId="0" fontId="45" fillId="36" borderId="0" xfId="86" applyFont="1" applyFill="1" applyAlignment="1">
      <alignment horizontal="left" vertical="center" wrapText="1"/>
    </xf>
    <xf numFmtId="168" fontId="60"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68" fontId="49" fillId="38" borderId="0" xfId="86" applyNumberFormat="1" applyFont="1" applyFill="1" applyAlignment="1">
      <alignment horizontal="right" vertical="center" wrapText="1"/>
    </xf>
    <xf numFmtId="0" fontId="51" fillId="36" borderId="24" xfId="86" applyFont="1" applyFill="1" applyBorder="1" applyAlignment="1">
      <alignment vertical="center" wrapText="1"/>
    </xf>
    <xf numFmtId="168" fontId="50" fillId="38" borderId="24" xfId="86" applyNumberFormat="1" applyFont="1" applyFill="1" applyBorder="1" applyAlignment="1">
      <alignment horizontal="right" vertical="center" wrapText="1"/>
    </xf>
    <xf numFmtId="168" fontId="50" fillId="36" borderId="24" xfId="86" applyNumberFormat="1" applyFont="1" applyFill="1" applyBorder="1" applyAlignment="1">
      <alignment horizontal="right" vertical="center" wrapText="1"/>
    </xf>
    <xf numFmtId="169" fontId="48" fillId="36" borderId="24" xfId="86" applyNumberFormat="1" applyFont="1" applyFill="1" applyBorder="1" applyAlignment="1">
      <alignment horizontal="right" vertical="center" wrapText="1"/>
    </xf>
    <xf numFmtId="0" fontId="62" fillId="35" borderId="0" xfId="86" applyFont="1" applyFill="1">
      <alignment vertical="center"/>
    </xf>
    <xf numFmtId="173" fontId="65" fillId="35" borderId="0" xfId="86" applyNumberFormat="1" applyFont="1" applyFill="1">
      <alignment vertical="center"/>
    </xf>
    <xf numFmtId="174" fontId="62" fillId="35" borderId="0" xfId="86" applyNumberFormat="1" applyFont="1" applyFill="1">
      <alignment vertical="center"/>
    </xf>
    <xf numFmtId="0" fontId="62" fillId="35" borderId="0" xfId="0" applyFont="1" applyFill="1" applyAlignment="1">
      <alignment horizontal="left" vertical="center" indent="3"/>
    </xf>
    <xf numFmtId="0" fontId="10" fillId="0" borderId="0" xfId="9" applyAlignment="1" applyProtection="1"/>
    <xf numFmtId="0" fontId="62" fillId="0" borderId="28" xfId="86" applyFont="1" applyBorder="1">
      <alignment vertical="center"/>
    </xf>
    <xf numFmtId="0" fontId="62" fillId="0" borderId="0" xfId="86" applyFont="1" applyAlignment="1">
      <alignment horizontal="center" vertical="center"/>
    </xf>
    <xf numFmtId="0" fontId="62" fillId="0" borderId="0" xfId="86" applyFont="1">
      <alignment vertical="center"/>
    </xf>
    <xf numFmtId="0" fontId="63" fillId="0" borderId="0" xfId="86" applyFont="1" applyAlignment="1">
      <alignment horizontal="center" vertical="center"/>
    </xf>
    <xf numFmtId="0" fontId="62" fillId="0" borderId="0" xfId="86" applyFont="1" applyAlignment="1">
      <alignment horizontal="left" vertical="center"/>
    </xf>
    <xf numFmtId="0" fontId="64" fillId="0" borderId="28" xfId="85" applyFont="1" applyBorder="1" applyAlignment="1">
      <alignment horizontal="center" vertical="center"/>
    </xf>
    <xf numFmtId="0" fontId="62" fillId="0" borderId="28" xfId="86" applyFont="1" applyBorder="1" applyAlignment="1">
      <alignment horizontal="left" vertical="center"/>
    </xf>
    <xf numFmtId="0" fontId="62" fillId="0" borderId="0" xfId="0" applyFont="1" applyAlignment="1">
      <alignment horizontal="left" vertical="center"/>
    </xf>
    <xf numFmtId="49" fontId="62" fillId="0" borderId="0" xfId="86" applyNumberFormat="1" applyFont="1">
      <alignment vertical="center"/>
    </xf>
    <xf numFmtId="173" fontId="65" fillId="0" borderId="0" xfId="86" applyNumberFormat="1" applyFont="1">
      <alignment vertical="center"/>
    </xf>
    <xf numFmtId="173" fontId="64" fillId="0" borderId="0" xfId="85" applyNumberFormat="1" applyFont="1" applyAlignment="1">
      <alignment vertical="center"/>
    </xf>
    <xf numFmtId="174" fontId="62" fillId="0" borderId="0" xfId="86" applyNumberFormat="1" applyFont="1">
      <alignment vertical="center"/>
    </xf>
    <xf numFmtId="49" fontId="62" fillId="0" borderId="0" xfId="86" applyNumberFormat="1" applyFont="1" applyAlignment="1">
      <alignment vertical="center" wrapText="1"/>
    </xf>
    <xf numFmtId="49" fontId="62" fillId="0" borderId="0" xfId="86" applyNumberFormat="1" applyFont="1" applyAlignment="1">
      <alignment horizontal="left" vertical="center" wrapText="1"/>
    </xf>
    <xf numFmtId="0" fontId="63" fillId="0" borderId="0" xfId="0" applyFont="1" applyAlignment="1">
      <alignment horizontal="left" vertical="center"/>
    </xf>
    <xf numFmtId="49" fontId="63" fillId="0" borderId="0" xfId="86" applyNumberFormat="1" applyFont="1">
      <alignment vertical="center"/>
    </xf>
    <xf numFmtId="173" fontId="63" fillId="0" borderId="0" xfId="86" applyNumberFormat="1" applyFont="1">
      <alignment vertical="center"/>
    </xf>
    <xf numFmtId="49" fontId="62" fillId="0" borderId="0" xfId="0" applyNumberFormat="1" applyFont="1" applyAlignment="1">
      <alignment vertical="center"/>
    </xf>
    <xf numFmtId="0" fontId="62" fillId="0" borderId="25" xfId="0" applyFont="1" applyBorder="1" applyAlignment="1">
      <alignment horizontal="left" vertical="center"/>
    </xf>
    <xf numFmtId="49" fontId="62" fillId="0" borderId="25" xfId="86" applyNumberFormat="1" applyFont="1" applyBorder="1">
      <alignment vertical="center"/>
    </xf>
    <xf numFmtId="173" fontId="65" fillId="0" borderId="25" xfId="86" applyNumberFormat="1" applyFont="1" applyBorder="1">
      <alignment vertical="center"/>
    </xf>
    <xf numFmtId="0" fontId="62" fillId="0" borderId="0" xfId="0" applyFont="1" applyAlignment="1">
      <alignment horizontal="left" vertical="center" indent="1"/>
    </xf>
    <xf numFmtId="49" fontId="62" fillId="0" borderId="0" xfId="86" applyNumberFormat="1" applyFont="1" applyAlignment="1">
      <alignment horizontal="left" vertical="center" indent="1"/>
    </xf>
    <xf numFmtId="0" fontId="62" fillId="0" borderId="0" xfId="0" applyFont="1" applyAlignment="1">
      <alignment horizontal="left" vertical="center" indent="2"/>
    </xf>
    <xf numFmtId="49" fontId="62" fillId="0" borderId="0" xfId="86" applyNumberFormat="1" applyFont="1" applyAlignment="1">
      <alignment horizontal="left" vertical="center" indent="2"/>
    </xf>
    <xf numFmtId="0" fontId="63" fillId="0" borderId="26" xfId="0" applyFont="1" applyBorder="1" applyAlignment="1">
      <alignment horizontal="left" vertical="center"/>
    </xf>
    <xf numFmtId="49" fontId="63" fillId="0" borderId="26" xfId="86" applyNumberFormat="1" applyFont="1" applyBorder="1">
      <alignment vertical="center"/>
    </xf>
    <xf numFmtId="173" fontId="63" fillId="0" borderId="26" xfId="86" applyNumberFormat="1" applyFont="1" applyBorder="1">
      <alignment vertical="center"/>
    </xf>
    <xf numFmtId="49" fontId="63" fillId="0" borderId="0" xfId="86" applyNumberFormat="1" applyFont="1" applyAlignment="1">
      <alignment horizontal="left" vertical="center"/>
    </xf>
    <xf numFmtId="49" fontId="62" fillId="0" borderId="0" xfId="86" applyNumberFormat="1" applyFont="1" applyAlignment="1">
      <alignment horizontal="left" vertical="center" wrapText="1" indent="1"/>
    </xf>
    <xf numFmtId="49" fontId="62" fillId="0" borderId="0" xfId="86" applyNumberFormat="1" applyFont="1" applyAlignment="1">
      <alignment horizontal="left" vertical="center" wrapText="1" indent="2"/>
    </xf>
    <xf numFmtId="0" fontId="62" fillId="0" borderId="0" xfId="0" applyFont="1" applyAlignment="1">
      <alignment horizontal="left" vertical="center" indent="3"/>
    </xf>
    <xf numFmtId="49" fontId="62" fillId="0" borderId="0" xfId="86" applyNumberFormat="1" applyFont="1" applyAlignment="1">
      <alignment horizontal="left" vertical="center" wrapText="1" indent="3"/>
    </xf>
    <xf numFmtId="49" fontId="62" fillId="0" borderId="0" xfId="86" applyNumberFormat="1" applyFont="1" applyAlignment="1">
      <alignment horizontal="left" vertical="center" indent="3"/>
    </xf>
    <xf numFmtId="0" fontId="62" fillId="0" borderId="29" xfId="0" applyFont="1" applyBorder="1" applyAlignment="1">
      <alignment horizontal="left" vertical="center" indent="1"/>
    </xf>
    <xf numFmtId="49" fontId="65" fillId="0" borderId="29" xfId="86" applyNumberFormat="1" applyFont="1" applyBorder="1" applyAlignment="1">
      <alignment horizontal="left" vertical="center" indent="1"/>
    </xf>
    <xf numFmtId="173" fontId="65" fillId="0" borderId="29" xfId="86" applyNumberFormat="1" applyFont="1" applyBorder="1">
      <alignment vertical="center"/>
    </xf>
    <xf numFmtId="49" fontId="62" fillId="0" borderId="0" xfId="0"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pplyAlignment="1">
      <alignment horizontal="left" vertical="center"/>
    </xf>
    <xf numFmtId="173" fontId="65" fillId="0" borderId="26" xfId="86" applyNumberFormat="1" applyFont="1" applyBorder="1">
      <alignment vertical="center"/>
    </xf>
    <xf numFmtId="49" fontId="62" fillId="0" borderId="0" xfId="86" applyNumberFormat="1" applyFont="1" applyAlignment="1">
      <alignment horizontal="left" vertical="center"/>
    </xf>
    <xf numFmtId="0" fontId="62" fillId="0" borderId="30" xfId="86" applyFont="1" applyBorder="1">
      <alignment vertical="center"/>
    </xf>
    <xf numFmtId="49" fontId="62" fillId="35" borderId="0" xfId="86" applyNumberFormat="1" applyFont="1" applyFill="1" applyAlignment="1">
      <alignment horizontal="left" vertical="center" wrapText="1" indent="3"/>
    </xf>
    <xf numFmtId="0" fontId="62" fillId="35" borderId="0" xfId="0" applyFont="1" applyFill="1" applyAlignment="1">
      <alignment horizontal="left" vertical="center" indent="4"/>
    </xf>
    <xf numFmtId="49" fontId="62" fillId="35" borderId="0" xfId="86" applyNumberFormat="1" applyFont="1" applyFill="1" applyAlignment="1">
      <alignment horizontal="left" vertical="center" wrapText="1" indent="4"/>
    </xf>
    <xf numFmtId="0" fontId="66" fillId="0" borderId="0" xfId="0" applyFont="1"/>
    <xf numFmtId="0" fontId="66" fillId="0" borderId="25" xfId="0" applyFont="1" applyBorder="1"/>
    <xf numFmtId="0" fontId="70" fillId="0" borderId="0" xfId="0" applyFont="1"/>
    <xf numFmtId="0" fontId="69" fillId="43" borderId="0" xfId="86" applyFont="1" applyFill="1" applyAlignment="1">
      <alignment horizontal="center" vertical="center"/>
    </xf>
    <xf numFmtId="0" fontId="69" fillId="42" borderId="0" xfId="86" applyFont="1" applyFill="1" applyAlignment="1">
      <alignment horizontal="center" vertical="center"/>
    </xf>
    <xf numFmtId="176" fontId="44" fillId="37" borderId="0" xfId="86" applyNumberFormat="1" applyFont="1" applyFill="1" applyAlignment="1">
      <alignment vertical="center" wrapText="1"/>
    </xf>
    <xf numFmtId="177" fontId="0" fillId="0" borderId="0" xfId="84" quotePrefix="1" applyNumberFormat="1" applyFont="1" applyAlignment="1"/>
    <xf numFmtId="177" fontId="42" fillId="37" borderId="0" xfId="86" applyNumberFormat="1" applyFont="1" applyFill="1" applyAlignment="1">
      <alignment horizontal="centerContinuous" vertical="center" wrapText="1"/>
    </xf>
    <xf numFmtId="177" fontId="46" fillId="38" borderId="0" xfId="86" applyNumberFormat="1" applyFont="1" applyFill="1" applyAlignment="1">
      <alignment horizontal="right" vertical="center" wrapText="1"/>
    </xf>
    <xf numFmtId="177" fontId="46" fillId="36" borderId="0" xfId="86" applyNumberFormat="1" applyFont="1" applyFill="1" applyAlignment="1">
      <alignment horizontal="right" vertical="center" wrapText="1"/>
    </xf>
    <xf numFmtId="177" fontId="49" fillId="38" borderId="0" xfId="84" applyNumberFormat="1" applyFont="1" applyFill="1" applyBorder="1" applyAlignment="1">
      <alignment horizontal="right" vertical="center" wrapText="1"/>
    </xf>
    <xf numFmtId="177" fontId="6" fillId="36" borderId="0" xfId="85" applyNumberFormat="1" applyFill="1"/>
    <xf numFmtId="177" fontId="49" fillId="36" borderId="0" xfId="86" applyNumberFormat="1" applyFont="1" applyFill="1" applyAlignment="1">
      <alignment horizontal="right" vertical="center" wrapText="1"/>
    </xf>
    <xf numFmtId="177" fontId="49" fillId="38" borderId="31" xfId="84" applyNumberFormat="1" applyFont="1" applyFill="1" applyBorder="1" applyAlignment="1">
      <alignment horizontal="right" vertical="center" wrapText="1"/>
    </xf>
    <xf numFmtId="0" fontId="39"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4" fillId="37" borderId="32" xfId="86" applyNumberFormat="1" applyFont="1" applyFill="1" applyBorder="1" applyAlignment="1">
      <alignment vertical="center" wrapText="1"/>
    </xf>
    <xf numFmtId="177" fontId="46" fillId="36" borderId="32" xfId="86" applyNumberFormat="1" applyFont="1" applyFill="1" applyBorder="1" applyAlignment="1">
      <alignment horizontal="right" vertical="center" wrapText="1"/>
    </xf>
    <xf numFmtId="177" fontId="49" fillId="36" borderId="32" xfId="86" applyNumberFormat="1" applyFont="1" applyFill="1" applyBorder="1" applyAlignment="1">
      <alignment horizontal="right" vertical="center" wrapText="1"/>
    </xf>
    <xf numFmtId="0" fontId="71" fillId="0" borderId="0" xfId="0" applyFont="1"/>
    <xf numFmtId="177" fontId="71" fillId="0" borderId="0" xfId="0" applyNumberFormat="1" applyFont="1"/>
    <xf numFmtId="177" fontId="72" fillId="0" borderId="0" xfId="84" quotePrefix="1" applyNumberFormat="1" applyFont="1" applyAlignment="1"/>
    <xf numFmtId="177" fontId="72" fillId="0" borderId="0" xfId="0" applyNumberFormat="1" applyFont="1"/>
    <xf numFmtId="177" fontId="49" fillId="36" borderId="31" xfId="86" applyNumberFormat="1" applyFont="1" applyFill="1" applyBorder="1" applyAlignment="1">
      <alignment horizontal="right" vertical="center" wrapText="1"/>
    </xf>
    <xf numFmtId="177" fontId="49" fillId="36" borderId="33" xfId="86" applyNumberFormat="1" applyFont="1" applyFill="1" applyBorder="1" applyAlignment="1">
      <alignment horizontal="right" vertical="center" wrapText="1"/>
    </xf>
    <xf numFmtId="0" fontId="66" fillId="36" borderId="34" xfId="85" applyFont="1" applyFill="1" applyBorder="1"/>
    <xf numFmtId="164" fontId="66" fillId="0" borderId="34" xfId="84" applyFont="1" applyBorder="1" applyAlignment="1"/>
    <xf numFmtId="2" fontId="66" fillId="0" borderId="34" xfId="0" applyNumberFormat="1" applyFont="1" applyBorder="1"/>
    <xf numFmtId="177" fontId="0" fillId="0" borderId="0" xfId="0" applyNumberFormat="1"/>
    <xf numFmtId="9" fontId="6" fillId="36" borderId="0" xfId="85" applyNumberFormat="1" applyFill="1"/>
    <xf numFmtId="175" fontId="49" fillId="36" borderId="0" xfId="84" applyNumberFormat="1" applyFont="1" applyFill="1" applyBorder="1" applyAlignment="1">
      <alignment horizontal="right" vertical="center" wrapText="1"/>
    </xf>
    <xf numFmtId="178" fontId="73"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6" fillId="3" borderId="0" xfId="0" applyFont="1" applyFill="1"/>
    <xf numFmtId="0" fontId="62" fillId="41" borderId="0" xfId="0" applyFont="1" applyFill="1" applyAlignment="1">
      <alignment horizontal="left" vertical="center" indent="4"/>
    </xf>
    <xf numFmtId="49" fontId="62" fillId="41" borderId="0" xfId="86" applyNumberFormat="1" applyFont="1" applyFill="1" applyAlignment="1">
      <alignment horizontal="left" vertical="center" wrapText="1" indent="4"/>
    </xf>
    <xf numFmtId="173" fontId="65" fillId="41" borderId="0" xfId="86" applyNumberFormat="1" applyFont="1" applyFill="1">
      <alignment vertical="center"/>
    </xf>
    <xf numFmtId="174" fontId="62" fillId="41" borderId="0" xfId="86" applyNumberFormat="1" applyFont="1" applyFill="1">
      <alignment vertical="center"/>
    </xf>
    <xf numFmtId="0" fontId="62" fillId="41" borderId="0" xfId="86" applyFont="1" applyFill="1">
      <alignment vertical="center"/>
    </xf>
    <xf numFmtId="0" fontId="66" fillId="41" borderId="25" xfId="0" applyFont="1" applyFill="1" applyBorder="1"/>
    <xf numFmtId="0" fontId="62" fillId="49" borderId="0" xfId="0" applyFont="1" applyFill="1" applyAlignment="1">
      <alignment horizontal="left" vertical="center" indent="4"/>
    </xf>
    <xf numFmtId="49" fontId="62" fillId="49" borderId="0" xfId="86" applyNumberFormat="1" applyFont="1" applyFill="1" applyAlignment="1">
      <alignment horizontal="left" vertical="center" wrapText="1" indent="4"/>
    </xf>
    <xf numFmtId="173" fontId="65" fillId="49" borderId="0" xfId="86" applyNumberFormat="1" applyFont="1" applyFill="1">
      <alignment vertical="center"/>
    </xf>
    <xf numFmtId="174" fontId="62" fillId="49" borderId="0" xfId="86" applyNumberFormat="1" applyFont="1" applyFill="1">
      <alignment vertical="center"/>
    </xf>
    <xf numFmtId="0" fontId="62" fillId="49" borderId="0" xfId="86" applyFont="1" applyFill="1">
      <alignment vertical="center"/>
    </xf>
    <xf numFmtId="0" fontId="62" fillId="40" borderId="0" xfId="0" applyFont="1" applyFill="1" applyAlignment="1">
      <alignment horizontal="left" vertical="center" indent="4"/>
    </xf>
    <xf numFmtId="49" fontId="62" fillId="40" borderId="0" xfId="86" applyNumberFormat="1" applyFont="1" applyFill="1" applyAlignment="1">
      <alignment horizontal="left" vertical="center" wrapText="1" indent="4"/>
    </xf>
    <xf numFmtId="173" fontId="65" fillId="40" borderId="0" xfId="86" applyNumberFormat="1" applyFont="1" applyFill="1">
      <alignment vertical="center"/>
    </xf>
    <xf numFmtId="174" fontId="62" fillId="40" borderId="0" xfId="86" applyNumberFormat="1" applyFont="1" applyFill="1">
      <alignment vertical="center"/>
    </xf>
    <xf numFmtId="0" fontId="62" fillId="40" borderId="0" xfId="86" applyFont="1" applyFill="1">
      <alignment vertical="center"/>
    </xf>
    <xf numFmtId="0" fontId="62" fillId="46" borderId="0" xfId="0" applyFont="1" applyFill="1" applyAlignment="1">
      <alignment horizontal="left" vertical="center" indent="4"/>
    </xf>
    <xf numFmtId="49" fontId="62" fillId="46" borderId="0" xfId="86" applyNumberFormat="1" applyFont="1" applyFill="1" applyAlignment="1">
      <alignment horizontal="left" vertical="center" wrapText="1" indent="4"/>
    </xf>
    <xf numFmtId="173" fontId="65" fillId="46" borderId="0" xfId="86" applyNumberFormat="1" applyFont="1" applyFill="1">
      <alignment vertical="center"/>
    </xf>
    <xf numFmtId="174" fontId="62" fillId="46" borderId="0" xfId="86" applyNumberFormat="1" applyFont="1" applyFill="1">
      <alignment vertical="center"/>
    </xf>
    <xf numFmtId="0" fontId="62"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2" fillId="54" borderId="0" xfId="0" applyFont="1" applyFill="1" applyAlignment="1">
      <alignment horizontal="left" vertical="center" indent="1"/>
    </xf>
    <xf numFmtId="49" fontId="62" fillId="54" borderId="0" xfId="86" applyNumberFormat="1" applyFont="1" applyFill="1" applyAlignment="1">
      <alignment horizontal="left" vertical="center" indent="1"/>
    </xf>
    <xf numFmtId="173" fontId="65" fillId="54" borderId="0" xfId="86" applyNumberFormat="1" applyFont="1" applyFill="1">
      <alignment vertical="center"/>
    </xf>
    <xf numFmtId="174" fontId="62" fillId="54" borderId="0" xfId="86" applyNumberFormat="1" applyFont="1" applyFill="1">
      <alignment vertical="center"/>
    </xf>
    <xf numFmtId="0" fontId="62" fillId="54" borderId="0" xfId="86" applyFont="1" applyFill="1">
      <alignment vertical="center"/>
    </xf>
    <xf numFmtId="0" fontId="5" fillId="36" borderId="0" xfId="87" applyFill="1"/>
    <xf numFmtId="0" fontId="52" fillId="36" borderId="0" xfId="87" applyFont="1" applyFill="1"/>
    <xf numFmtId="0" fontId="5" fillId="36" borderId="0" xfId="87" applyFill="1" applyAlignment="1">
      <alignment horizontal="right"/>
    </xf>
    <xf numFmtId="0" fontId="52" fillId="36" borderId="0" xfId="87" applyFont="1" applyFill="1" applyAlignment="1">
      <alignment horizontal="right"/>
    </xf>
    <xf numFmtId="0" fontId="5" fillId="36" borderId="0" xfId="87" applyFill="1" applyAlignment="1">
      <alignment horizontal="right" indent="1"/>
    </xf>
    <xf numFmtId="0" fontId="52" fillId="36" borderId="0" xfId="87" applyFont="1" applyFill="1" applyAlignment="1">
      <alignment horizontal="right" indent="1"/>
    </xf>
    <xf numFmtId="0" fontId="69" fillId="55" borderId="28" xfId="86" applyFont="1" applyFill="1" applyBorder="1">
      <alignment vertical="center"/>
    </xf>
    <xf numFmtId="178" fontId="49" fillId="36" borderId="0" xfId="18" applyNumberFormat="1" applyFont="1" applyFill="1" applyBorder="1" applyAlignment="1">
      <alignment horizontal="right" vertical="center" wrapText="1"/>
    </xf>
    <xf numFmtId="0" fontId="51" fillId="36" borderId="0" xfId="86" applyFont="1" applyFill="1" applyAlignment="1">
      <alignment vertical="center" wrapText="1"/>
    </xf>
    <xf numFmtId="177" fontId="50" fillId="36" borderId="0" xfId="86" applyNumberFormat="1" applyFont="1" applyFill="1" applyAlignment="1">
      <alignment horizontal="right" vertical="center" wrapText="1"/>
    </xf>
    <xf numFmtId="177" fontId="49" fillId="36" borderId="0" xfId="84" applyNumberFormat="1" applyFont="1" applyFill="1" applyBorder="1" applyAlignment="1">
      <alignment horizontal="right" vertical="center" wrapText="1"/>
    </xf>
    <xf numFmtId="164" fontId="0" fillId="0" borderId="0" xfId="84" applyFont="1" applyAlignment="1"/>
    <xf numFmtId="0" fontId="62" fillId="43" borderId="0" xfId="0" applyFont="1" applyFill="1" applyAlignment="1">
      <alignment horizontal="left" vertical="center" indent="1"/>
    </xf>
    <xf numFmtId="49" fontId="62" fillId="43" borderId="0" xfId="86" applyNumberFormat="1" applyFont="1" applyFill="1" applyAlignment="1">
      <alignment horizontal="left" vertical="center" indent="1"/>
    </xf>
    <xf numFmtId="173" fontId="65" fillId="43" borderId="0" xfId="86" applyNumberFormat="1" applyFont="1" applyFill="1">
      <alignment vertical="center"/>
    </xf>
    <xf numFmtId="174" fontId="62" fillId="43" borderId="0" xfId="86" applyNumberFormat="1" applyFont="1" applyFill="1">
      <alignment vertical="center"/>
    </xf>
    <xf numFmtId="0" fontId="62" fillId="43" borderId="0" xfId="86" applyFont="1" applyFill="1">
      <alignment vertical="center"/>
    </xf>
    <xf numFmtId="0" fontId="74" fillId="36" borderId="0" xfId="86" applyFont="1" applyFill="1" applyAlignment="1">
      <alignment horizontal="left" vertical="center" wrapText="1" indent="1"/>
    </xf>
    <xf numFmtId="170" fontId="75" fillId="38" borderId="0" xfId="86" applyNumberFormat="1" applyFont="1" applyFill="1" applyAlignment="1">
      <alignment horizontal="right" vertical="center" wrapText="1"/>
    </xf>
    <xf numFmtId="170" fontId="75" fillId="36" borderId="0" xfId="86" applyNumberFormat="1" applyFont="1" applyFill="1" applyAlignment="1">
      <alignment horizontal="right" vertical="center" wrapText="1"/>
    </xf>
    <xf numFmtId="171" fontId="75" fillId="36" borderId="0" xfId="86" applyNumberFormat="1" applyFont="1" applyFill="1" applyAlignment="1">
      <alignment horizontal="right" vertical="center" wrapText="1"/>
    </xf>
    <xf numFmtId="0" fontId="76" fillId="36" borderId="0" xfId="86" applyFont="1" applyFill="1" applyAlignment="1">
      <alignmen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62" fillId="47" borderId="0" xfId="0" applyFont="1" applyFill="1" applyAlignment="1">
      <alignment horizontal="left" vertical="center" indent="1"/>
    </xf>
    <xf numFmtId="49" fontId="62" fillId="47" borderId="0" xfId="86" applyNumberFormat="1" applyFont="1" applyFill="1" applyAlignment="1">
      <alignment horizontal="left" vertical="center" indent="1"/>
    </xf>
    <xf numFmtId="173" fontId="65" fillId="47" borderId="0" xfId="86" applyNumberFormat="1" applyFont="1" applyFill="1">
      <alignment vertical="center"/>
    </xf>
    <xf numFmtId="174" fontId="62" fillId="47" borderId="0" xfId="86" applyNumberFormat="1" applyFont="1" applyFill="1">
      <alignment vertical="center"/>
    </xf>
    <xf numFmtId="0" fontId="62" fillId="47" borderId="0" xfId="86" applyFont="1" applyFill="1">
      <alignment vertical="center"/>
    </xf>
    <xf numFmtId="168" fontId="75" fillId="36" borderId="0" xfId="86" applyNumberFormat="1" applyFont="1" applyFill="1" applyAlignment="1">
      <alignment horizontal="right" vertical="center" wrapText="1"/>
    </xf>
    <xf numFmtId="170" fontId="78" fillId="38" borderId="0" xfId="86" applyNumberFormat="1" applyFont="1" applyFill="1" applyAlignment="1">
      <alignment horizontal="right" vertical="center" wrapText="1"/>
    </xf>
    <xf numFmtId="170" fontId="78" fillId="36" borderId="0" xfId="86" applyNumberFormat="1" applyFont="1" applyFill="1" applyAlignment="1">
      <alignment horizontal="right" vertical="center" wrapText="1"/>
    </xf>
    <xf numFmtId="0" fontId="39" fillId="36" borderId="37" xfId="86" applyFont="1" applyFill="1" applyBorder="1" applyAlignment="1">
      <alignment horizontal="left" vertical="center" wrapText="1" indent="1"/>
    </xf>
    <xf numFmtId="0" fontId="62" fillId="56" borderId="0" xfId="0" applyFont="1" applyFill="1" applyAlignment="1">
      <alignment horizontal="left" vertical="center" indent="1"/>
    </xf>
    <xf numFmtId="49" fontId="65" fillId="56" borderId="0" xfId="86" applyNumberFormat="1" applyFont="1" applyFill="1" applyAlignment="1">
      <alignment horizontal="left" vertical="center" indent="1"/>
    </xf>
    <xf numFmtId="173" fontId="65" fillId="56" borderId="0" xfId="86" applyNumberFormat="1" applyFont="1" applyFill="1">
      <alignment vertical="center"/>
    </xf>
    <xf numFmtId="174" fontId="62" fillId="56" borderId="0" xfId="86" applyNumberFormat="1" applyFont="1" applyFill="1">
      <alignment vertical="center"/>
    </xf>
    <xf numFmtId="0" fontId="62" fillId="56" borderId="0" xfId="86" applyFont="1" applyFill="1">
      <alignment vertical="center"/>
    </xf>
    <xf numFmtId="49" fontId="62" fillId="56" borderId="0" xfId="86" applyNumberFormat="1" applyFont="1" applyFill="1" applyAlignment="1">
      <alignment horizontal="left" vertical="center" indent="1"/>
    </xf>
    <xf numFmtId="0" fontId="7" fillId="2" borderId="25" xfId="0" applyFont="1" applyFill="1" applyBorder="1"/>
    <xf numFmtId="0" fontId="0" fillId="0" borderId="25" xfId="0" applyBorder="1" applyAlignment="1">
      <alignment vertical="top"/>
    </xf>
    <xf numFmtId="0" fontId="67" fillId="0" borderId="25" xfId="85" applyFont="1" applyBorder="1" applyAlignment="1">
      <alignment vertical="top"/>
    </xf>
    <xf numFmtId="0" fontId="61" fillId="0" borderId="25" xfId="85" applyFont="1" applyBorder="1" applyAlignment="1">
      <alignment vertical="top"/>
    </xf>
    <xf numFmtId="0" fontId="66" fillId="0" borderId="25" xfId="85" applyFont="1" applyBorder="1" applyAlignment="1">
      <alignment vertical="top"/>
    </xf>
    <xf numFmtId="0" fontId="62" fillId="0" borderId="25" xfId="0" applyFont="1" applyBorder="1" applyAlignment="1">
      <alignment horizontal="left" vertical="top"/>
    </xf>
    <xf numFmtId="0" fontId="61" fillId="0" borderId="25" xfId="85" applyFont="1" applyBorder="1" applyAlignment="1">
      <alignment vertical="top" wrapText="1"/>
    </xf>
    <xf numFmtId="177" fontId="40" fillId="36" borderId="0" xfId="0" applyNumberFormat="1" applyFont="1" applyFill="1"/>
    <xf numFmtId="0" fontId="79" fillId="36" borderId="0" xfId="85" applyFont="1" applyFill="1"/>
    <xf numFmtId="177" fontId="40" fillId="36" borderId="0" xfId="84" applyNumberFormat="1" applyFont="1" applyFill="1" applyBorder="1" applyAlignment="1"/>
    <xf numFmtId="0" fontId="80" fillId="0" borderId="25" xfId="85" applyFont="1" applyBorder="1" applyAlignment="1">
      <alignment vertical="top"/>
    </xf>
    <xf numFmtId="0" fontId="4" fillId="36" borderId="0" xfId="88" applyFill="1"/>
    <xf numFmtId="0" fontId="52" fillId="36" borderId="0" xfId="88" applyFont="1" applyFill="1"/>
    <xf numFmtId="0" fontId="4" fillId="36" borderId="0" xfId="88" applyFill="1" applyAlignment="1">
      <alignment horizontal="right" indent="1"/>
    </xf>
    <xf numFmtId="0" fontId="52" fillId="36" borderId="0" xfId="88" applyFont="1" applyFill="1" applyAlignment="1">
      <alignment horizontal="right" indent="1"/>
    </xf>
    <xf numFmtId="0" fontId="62" fillId="3" borderId="0" xfId="0" applyFont="1" applyFill="1" applyAlignment="1">
      <alignment horizontal="left" vertical="center" indent="2"/>
    </xf>
    <xf numFmtId="49" fontId="62" fillId="3" borderId="0" xfId="86" applyNumberFormat="1" applyFont="1" applyFill="1" applyAlignment="1">
      <alignment horizontal="left" vertical="center" indent="2"/>
    </xf>
    <xf numFmtId="173" fontId="65" fillId="3" borderId="0" xfId="86" applyNumberFormat="1" applyFont="1" applyFill="1">
      <alignment vertical="center"/>
    </xf>
    <xf numFmtId="174" fontId="62" fillId="3" borderId="0" xfId="86" applyNumberFormat="1" applyFont="1" applyFill="1">
      <alignment vertical="center"/>
    </xf>
    <xf numFmtId="0" fontId="62" fillId="3" borderId="0" xfId="86" applyFont="1" applyFill="1">
      <alignment vertical="center"/>
    </xf>
    <xf numFmtId="0" fontId="63" fillId="0" borderId="0" xfId="86" applyFont="1" applyAlignment="1">
      <alignment horizontal="left" vertical="center"/>
    </xf>
    <xf numFmtId="0" fontId="66" fillId="0" borderId="0" xfId="0" applyFont="1" applyAlignment="1">
      <alignment horizontal="right"/>
    </xf>
    <xf numFmtId="0" fontId="70" fillId="0" borderId="25" xfId="0" applyFont="1" applyBorder="1"/>
    <xf numFmtId="2" fontId="70" fillId="0" borderId="25" xfId="0" applyNumberFormat="1" applyFont="1" applyBorder="1"/>
    <xf numFmtId="0" fontId="66" fillId="0" borderId="25" xfId="0" applyFont="1" applyBorder="1" applyAlignment="1">
      <alignment horizontal="right"/>
    </xf>
    <xf numFmtId="0" fontId="61"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6" fillId="0" borderId="25" xfId="0" applyFont="1" applyBorder="1" applyAlignment="1">
      <alignment wrapText="1"/>
    </xf>
    <xf numFmtId="0" fontId="66" fillId="0" borderId="25" xfId="0" applyFont="1" applyBorder="1" applyAlignment="1">
      <alignment horizontal="right" wrapText="1"/>
    </xf>
    <xf numFmtId="0" fontId="66" fillId="36" borderId="25" xfId="85" applyFont="1" applyFill="1" applyBorder="1" applyAlignment="1">
      <alignment horizontal="right" wrapText="1"/>
    </xf>
    <xf numFmtId="0" fontId="66" fillId="0" borderId="0" xfId="0" applyFont="1" applyAlignment="1">
      <alignment wrapText="1"/>
    </xf>
    <xf numFmtId="2" fontId="70" fillId="0" borderId="0" xfId="0" applyNumberFormat="1" applyFont="1"/>
    <xf numFmtId="0" fontId="66" fillId="0" borderId="25" xfId="85" applyFont="1" applyBorder="1" applyAlignment="1">
      <alignment wrapText="1"/>
    </xf>
    <xf numFmtId="2" fontId="66" fillId="0" borderId="25" xfId="0" applyNumberFormat="1" applyFont="1" applyBorder="1" applyAlignment="1">
      <alignment wrapText="1"/>
    </xf>
    <xf numFmtId="175" fontId="66" fillId="0" borderId="25" xfId="84" applyNumberFormat="1" applyFont="1" applyFill="1" applyBorder="1" applyAlignment="1">
      <alignment wrapText="1"/>
    </xf>
    <xf numFmtId="0" fontId="66" fillId="0" borderId="0" xfId="0" applyFont="1" applyAlignment="1">
      <alignment vertical="top" wrapText="1"/>
    </xf>
    <xf numFmtId="0" fontId="66" fillId="39" borderId="25" xfId="0" applyFont="1" applyFill="1" applyBorder="1" applyAlignment="1">
      <alignment vertical="top"/>
    </xf>
    <xf numFmtId="0" fontId="61" fillId="39" borderId="25" xfId="85" applyFont="1" applyFill="1" applyBorder="1" applyAlignment="1">
      <alignment vertical="top" wrapText="1"/>
    </xf>
    <xf numFmtId="2" fontId="66" fillId="39" borderId="25" xfId="0" applyNumberFormat="1" applyFont="1" applyFill="1" applyBorder="1" applyAlignment="1">
      <alignment vertical="top"/>
    </xf>
    <xf numFmtId="0" fontId="66" fillId="39" borderId="25" xfId="0" applyFont="1" applyFill="1" applyBorder="1" applyAlignment="1">
      <alignment horizontal="right" vertical="top"/>
    </xf>
    <xf numFmtId="0" fontId="66" fillId="0" borderId="0" xfId="0" applyFont="1" applyAlignment="1">
      <alignment vertical="top"/>
    </xf>
    <xf numFmtId="0" fontId="66" fillId="57" borderId="25" xfId="0" applyFont="1" applyFill="1" applyBorder="1" applyAlignment="1">
      <alignment vertical="top"/>
    </xf>
    <xf numFmtId="0" fontId="61" fillId="57" borderId="25" xfId="85" applyFont="1" applyFill="1" applyBorder="1" applyAlignment="1">
      <alignment vertical="top" wrapText="1"/>
    </xf>
    <xf numFmtId="2" fontId="66" fillId="57" borderId="25" xfId="0" applyNumberFormat="1" applyFont="1" applyFill="1" applyBorder="1" applyAlignment="1">
      <alignment vertical="top"/>
    </xf>
    <xf numFmtId="2" fontId="66" fillId="57" borderId="25" xfId="85" applyNumberFormat="1" applyFont="1" applyFill="1" applyBorder="1" applyAlignment="1">
      <alignment vertical="top"/>
    </xf>
    <xf numFmtId="175" fontId="66" fillId="57" borderId="25" xfId="0" applyNumberFormat="1" applyFont="1" applyFill="1" applyBorder="1" applyAlignment="1">
      <alignment vertical="top"/>
    </xf>
    <xf numFmtId="175" fontId="66" fillId="57" borderId="25" xfId="84" applyNumberFormat="1" applyFont="1" applyFill="1" applyBorder="1" applyAlignment="1">
      <alignment vertical="top"/>
    </xf>
    <xf numFmtId="0" fontId="66" fillId="57" borderId="25" xfId="0" applyFont="1" applyFill="1" applyBorder="1" applyAlignment="1">
      <alignment horizontal="right" vertical="top"/>
    </xf>
    <xf numFmtId="0" fontId="66" fillId="39" borderId="25" xfId="0" applyFont="1" applyFill="1" applyBorder="1" applyAlignment="1">
      <alignment vertical="top" wrapText="1"/>
    </xf>
    <xf numFmtId="0" fontId="66" fillId="39" borderId="25" xfId="85" applyFont="1" applyFill="1" applyBorder="1" applyAlignment="1">
      <alignment vertical="top" wrapText="1"/>
    </xf>
    <xf numFmtId="2" fontId="66" fillId="39" borderId="25" xfId="0" applyNumberFormat="1" applyFont="1" applyFill="1" applyBorder="1" applyAlignment="1">
      <alignment vertical="top" wrapText="1"/>
    </xf>
    <xf numFmtId="175" fontId="66" fillId="39" borderId="25" xfId="84" applyNumberFormat="1" applyFont="1" applyFill="1" applyBorder="1" applyAlignment="1">
      <alignment vertical="top" wrapText="1"/>
    </xf>
    <xf numFmtId="0" fontId="66" fillId="57" borderId="25" xfId="0" applyFont="1" applyFill="1" applyBorder="1" applyAlignment="1">
      <alignment vertical="top" wrapText="1"/>
    </xf>
    <xf numFmtId="0" fontId="66" fillId="57" borderId="25" xfId="85" applyFont="1" applyFill="1" applyBorder="1" applyAlignment="1">
      <alignment vertical="top" wrapText="1"/>
    </xf>
    <xf numFmtId="2" fontId="66" fillId="57" borderId="25" xfId="0" applyNumberFormat="1" applyFont="1" applyFill="1" applyBorder="1" applyAlignment="1">
      <alignment vertical="top" wrapText="1"/>
    </xf>
    <xf numFmtId="0" fontId="67" fillId="0" borderId="25" xfId="85" applyFont="1" applyBorder="1" applyAlignment="1">
      <alignment vertical="top" wrapText="1"/>
    </xf>
    <xf numFmtId="0" fontId="81" fillId="0" borderId="25" xfId="0" applyFont="1" applyBorder="1"/>
    <xf numFmtId="0" fontId="0" fillId="41" borderId="25" xfId="0" applyFill="1" applyBorder="1" applyAlignment="1">
      <alignment wrapText="1"/>
    </xf>
    <xf numFmtId="0" fontId="66" fillId="41" borderId="25" xfId="85" applyFont="1" applyFill="1" applyBorder="1" applyAlignment="1">
      <alignment vertical="top" wrapText="1"/>
    </xf>
    <xf numFmtId="2" fontId="66" fillId="41" borderId="25" xfId="0" applyNumberFormat="1" applyFont="1" applyFill="1" applyBorder="1"/>
    <xf numFmtId="0" fontId="0" fillId="48" borderId="25" xfId="0" applyFill="1" applyBorder="1" applyAlignment="1">
      <alignment wrapText="1"/>
    </xf>
    <xf numFmtId="0" fontId="66" fillId="48" borderId="25" xfId="85" applyFont="1" applyFill="1" applyBorder="1" applyAlignment="1">
      <alignment vertical="top" wrapText="1"/>
    </xf>
    <xf numFmtId="2" fontId="66" fillId="48" borderId="25" xfId="0" applyNumberFormat="1" applyFont="1" applyFill="1" applyBorder="1"/>
    <xf numFmtId="0" fontId="66" fillId="48" borderId="25" xfId="0" applyFont="1" applyFill="1" applyBorder="1"/>
    <xf numFmtId="0" fontId="0" fillId="52" borderId="25" xfId="0" applyFill="1" applyBorder="1"/>
    <xf numFmtId="0" fontId="66" fillId="52" borderId="25" xfId="85" applyFont="1" applyFill="1" applyBorder="1" applyAlignment="1">
      <alignment vertical="top" wrapText="1"/>
    </xf>
    <xf numFmtId="2" fontId="66" fillId="52" borderId="25" xfId="0" applyNumberFormat="1" applyFont="1" applyFill="1" applyBorder="1"/>
    <xf numFmtId="0" fontId="66" fillId="52" borderId="25" xfId="0" applyFont="1" applyFill="1" applyBorder="1"/>
    <xf numFmtId="0" fontId="0" fillId="50" borderId="25" xfId="0" applyFill="1" applyBorder="1"/>
    <xf numFmtId="0" fontId="66" fillId="50" borderId="25" xfId="85" applyFont="1" applyFill="1" applyBorder="1" applyAlignment="1">
      <alignment vertical="top" wrapText="1"/>
    </xf>
    <xf numFmtId="2" fontId="66" fillId="50" borderId="25" xfId="0" applyNumberFormat="1" applyFont="1" applyFill="1" applyBorder="1"/>
    <xf numFmtId="0" fontId="66" fillId="50" borderId="25" xfId="0" applyFont="1" applyFill="1" applyBorder="1"/>
    <xf numFmtId="0" fontId="0" fillId="53" borderId="25" xfId="0" applyFill="1" applyBorder="1"/>
    <xf numFmtId="0" fontId="66" fillId="53" borderId="25" xfId="85" applyFont="1" applyFill="1" applyBorder="1" applyAlignment="1">
      <alignment vertical="top" wrapText="1"/>
    </xf>
    <xf numFmtId="2" fontId="66" fillId="53" borderId="25" xfId="0" applyNumberFormat="1" applyFont="1" applyFill="1" applyBorder="1"/>
    <xf numFmtId="0" fontId="66" fillId="53" borderId="25" xfId="0" applyFont="1" applyFill="1" applyBorder="1"/>
    <xf numFmtId="0" fontId="66" fillId="3" borderId="0" xfId="0" applyFont="1" applyFill="1" applyAlignment="1">
      <alignment horizontal="right"/>
    </xf>
    <xf numFmtId="0" fontId="0" fillId="41" borderId="34" xfId="0" applyFill="1" applyBorder="1"/>
    <xf numFmtId="0" fontId="66" fillId="36" borderId="25" xfId="85" applyFont="1" applyFill="1" applyBorder="1" applyAlignment="1">
      <alignment wrapText="1"/>
    </xf>
    <xf numFmtId="0" fontId="68" fillId="0" borderId="25" xfId="85" applyFont="1" applyBorder="1" applyAlignment="1">
      <alignment wrapText="1"/>
    </xf>
    <xf numFmtId="2" fontId="66" fillId="0" borderId="25" xfId="85" applyNumberFormat="1" applyFont="1" applyBorder="1" applyAlignment="1">
      <alignment wrapText="1"/>
    </xf>
    <xf numFmtId="175" fontId="66" fillId="0" borderId="25" xfId="0" applyNumberFormat="1" applyFont="1" applyBorder="1" applyAlignment="1">
      <alignment wrapText="1"/>
    </xf>
    <xf numFmtId="2" fontId="66" fillId="0" borderId="0" xfId="0" applyNumberFormat="1" applyFont="1" applyAlignment="1">
      <alignment wrapText="1"/>
    </xf>
    <xf numFmtId="2" fontId="66" fillId="0" borderId="0" xfId="85" applyNumberFormat="1" applyFont="1" applyAlignment="1">
      <alignment wrapText="1"/>
    </xf>
    <xf numFmtId="175" fontId="66" fillId="0" borderId="0" xfId="0" applyNumberFormat="1" applyFont="1" applyAlignment="1">
      <alignment wrapText="1"/>
    </xf>
    <xf numFmtId="175" fontId="66" fillId="0" borderId="0" xfId="84" applyNumberFormat="1" applyFont="1" applyFill="1" applyBorder="1" applyAlignment="1">
      <alignment wrapText="1"/>
    </xf>
    <xf numFmtId="0" fontId="66" fillId="39" borderId="25" xfId="0" applyFont="1" applyFill="1" applyBorder="1" applyAlignment="1">
      <alignment wrapText="1"/>
    </xf>
    <xf numFmtId="0" fontId="66" fillId="39" borderId="25" xfId="85" applyFont="1" applyFill="1" applyBorder="1" applyAlignment="1">
      <alignment wrapText="1"/>
    </xf>
    <xf numFmtId="0" fontId="68" fillId="39" borderId="25" xfId="85" applyFont="1" applyFill="1" applyBorder="1" applyAlignment="1">
      <alignment wrapText="1"/>
    </xf>
    <xf numFmtId="2" fontId="66" fillId="39" borderId="25" xfId="0" applyNumberFormat="1" applyFont="1" applyFill="1" applyBorder="1" applyAlignment="1">
      <alignment wrapText="1"/>
    </xf>
    <xf numFmtId="175" fontId="66" fillId="39" borderId="25" xfId="0" applyNumberFormat="1" applyFont="1" applyFill="1" applyBorder="1" applyAlignment="1">
      <alignment wrapText="1"/>
    </xf>
    <xf numFmtId="175" fontId="66" fillId="39" borderId="25" xfId="84" applyNumberFormat="1" applyFont="1" applyFill="1" applyBorder="1" applyAlignment="1">
      <alignment wrapText="1"/>
    </xf>
    <xf numFmtId="0" fontId="66" fillId="41" borderId="25" xfId="0" applyFont="1" applyFill="1" applyBorder="1" applyAlignment="1">
      <alignment wrapText="1"/>
    </xf>
    <xf numFmtId="0" fontId="66" fillId="41" borderId="25" xfId="85" applyFont="1" applyFill="1" applyBorder="1" applyAlignment="1">
      <alignment wrapText="1"/>
    </xf>
    <xf numFmtId="0" fontId="68" fillId="41" borderId="25" xfId="85" applyFont="1" applyFill="1" applyBorder="1" applyAlignment="1">
      <alignment wrapText="1"/>
    </xf>
    <xf numFmtId="2" fontId="66" fillId="41" borderId="25" xfId="0" applyNumberFormat="1" applyFont="1" applyFill="1" applyBorder="1" applyAlignment="1">
      <alignment wrapText="1"/>
    </xf>
    <xf numFmtId="175" fontId="66" fillId="41" borderId="25" xfId="0" applyNumberFormat="1" applyFont="1" applyFill="1" applyBorder="1" applyAlignment="1">
      <alignment wrapText="1"/>
    </xf>
    <xf numFmtId="175" fontId="66" fillId="41" borderId="25" xfId="84" applyNumberFormat="1" applyFont="1" applyFill="1" applyBorder="1" applyAlignment="1">
      <alignment wrapText="1"/>
    </xf>
    <xf numFmtId="179" fontId="0" fillId="0" borderId="0" xfId="84" applyNumberFormat="1" applyFont="1" applyAlignment="1"/>
    <xf numFmtId="0" fontId="40" fillId="36" borderId="0" xfId="85" applyFont="1" applyFill="1"/>
    <xf numFmtId="0" fontId="0" fillId="0" borderId="0" xfId="0" applyAlignment="1">
      <alignment vertical="top"/>
    </xf>
    <xf numFmtId="164" fontId="0" fillId="0" borderId="34" xfId="84" applyFont="1" applyBorder="1" applyAlignment="1"/>
    <xf numFmtId="0" fontId="66" fillId="58" borderId="0" xfId="0" applyFont="1" applyFill="1"/>
    <xf numFmtId="0" fontId="79" fillId="0" borderId="0" xfId="0" applyFont="1"/>
    <xf numFmtId="0" fontId="0" fillId="0" borderId="34" xfId="0" applyBorder="1" applyAlignment="1">
      <alignment horizontal="right"/>
    </xf>
    <xf numFmtId="3" fontId="82" fillId="0" borderId="34" xfId="0" applyNumberFormat="1" applyFont="1" applyBorder="1" applyAlignment="1">
      <alignment horizontal="center" vertical="center" wrapText="1"/>
    </xf>
    <xf numFmtId="0" fontId="79" fillId="39" borderId="34" xfId="0" applyFont="1" applyFill="1" applyBorder="1"/>
    <xf numFmtId="0" fontId="0" fillId="0" borderId="42" xfId="0" applyBorder="1" applyAlignment="1">
      <alignment horizontal="right"/>
    </xf>
    <xf numFmtId="9" fontId="0" fillId="39" borderId="34" xfId="18" applyFont="1" applyFill="1" applyBorder="1"/>
    <xf numFmtId="9" fontId="79" fillId="39" borderId="34" xfId="18" applyFont="1" applyFill="1" applyBorder="1"/>
    <xf numFmtId="0" fontId="40" fillId="36" borderId="0" xfId="0" applyFont="1" applyFill="1" applyAlignment="1">
      <alignment vertical="center"/>
    </xf>
    <xf numFmtId="0" fontId="40" fillId="36" borderId="43" xfId="0" applyFont="1" applyFill="1" applyBorder="1" applyAlignment="1">
      <alignment vertical="center"/>
    </xf>
    <xf numFmtId="0" fontId="40" fillId="41" borderId="43" xfId="0" applyFont="1" applyFill="1" applyBorder="1" applyAlignment="1">
      <alignment vertical="center"/>
    </xf>
    <xf numFmtId="0" fontId="79" fillId="36" borderId="43" xfId="0" applyFont="1" applyFill="1" applyBorder="1" applyAlignment="1">
      <alignment vertical="center"/>
    </xf>
    <xf numFmtId="164" fontId="40" fillId="36" borderId="43" xfId="84" applyFont="1" applyFill="1" applyBorder="1">
      <alignment vertical="center"/>
    </xf>
    <xf numFmtId="164" fontId="0" fillId="0" borderId="0" xfId="84" applyFont="1">
      <alignment vertical="center"/>
    </xf>
    <xf numFmtId="0" fontId="83"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2" fillId="59" borderId="34" xfId="0" applyNumberFormat="1" applyFont="1" applyFill="1" applyBorder="1" applyAlignment="1">
      <alignment horizontal="center" vertical="center" wrapText="1"/>
    </xf>
    <xf numFmtId="0" fontId="82" fillId="59" borderId="34" xfId="0" applyFont="1" applyFill="1" applyBorder="1" applyAlignment="1">
      <alignment horizontal="center" vertical="center" wrapText="1"/>
    </xf>
    <xf numFmtId="0" fontId="79" fillId="59" borderId="34" xfId="0" applyFont="1" applyFill="1" applyBorder="1"/>
    <xf numFmtId="9" fontId="14" fillId="39" borderId="34" xfId="18" applyFont="1" applyFill="1" applyBorder="1"/>
    <xf numFmtId="9" fontId="40" fillId="39" borderId="34" xfId="18" applyFont="1" applyFill="1" applyBorder="1"/>
    <xf numFmtId="9" fontId="40" fillId="39" borderId="34" xfId="0" applyNumberFormat="1" applyFont="1" applyFill="1" applyBorder="1"/>
    <xf numFmtId="9" fontId="0" fillId="0" borderId="34" xfId="0" applyNumberFormat="1" applyBorder="1"/>
    <xf numFmtId="9" fontId="0" fillId="39" borderId="34" xfId="0" applyNumberFormat="1" applyFill="1" applyBorder="1"/>
    <xf numFmtId="164" fontId="40" fillId="39" borderId="34" xfId="84" applyFont="1" applyFill="1" applyBorder="1" applyAlignment="1"/>
    <xf numFmtId="0" fontId="0" fillId="36" borderId="0" xfId="0" applyFill="1"/>
    <xf numFmtId="0" fontId="66" fillId="36" borderId="0" xfId="0" applyFont="1" applyFill="1"/>
    <xf numFmtId="177" fontId="32" fillId="15" borderId="0" xfId="45" applyNumberFormat="1" applyBorder="1" applyAlignment="1"/>
    <xf numFmtId="177" fontId="32" fillId="15" borderId="0" xfId="45" applyNumberFormat="1" applyAlignment="1"/>
    <xf numFmtId="177" fontId="32" fillId="15" borderId="41" xfId="45" applyNumberFormat="1" applyBorder="1" applyAlignment="1"/>
    <xf numFmtId="11" fontId="32" fillId="15" borderId="34" xfId="45" applyNumberFormat="1" applyBorder="1"/>
    <xf numFmtId="0" fontId="7" fillId="60" borderId="0" xfId="0" applyFont="1" applyFill="1"/>
    <xf numFmtId="0" fontId="0" fillId="60" borderId="0" xfId="0" applyFill="1"/>
    <xf numFmtId="9" fontId="0" fillId="61" borderId="0" xfId="18" applyFont="1" applyFill="1"/>
    <xf numFmtId="0" fontId="7" fillId="3" borderId="0" xfId="0" applyFont="1" applyFill="1"/>
    <xf numFmtId="0" fontId="0" fillId="3" borderId="0" xfId="0" applyFill="1"/>
    <xf numFmtId="0" fontId="0" fillId="0" borderId="0" xfId="0" applyAlignment="1">
      <alignment wrapText="1"/>
    </xf>
    <xf numFmtId="177" fontId="49" fillId="38" borderId="0" xfId="86" applyNumberFormat="1" applyFont="1" applyFill="1" applyAlignment="1">
      <alignment horizontal="right" vertical="center" wrapText="1"/>
    </xf>
    <xf numFmtId="178" fontId="6" fillId="36" borderId="0" xfId="85" applyNumberFormat="1" applyFill="1"/>
    <xf numFmtId="0" fontId="39" fillId="36" borderId="0" xfId="85" applyFont="1" applyFill="1"/>
    <xf numFmtId="177" fontId="49" fillId="38" borderId="44" xfId="86" applyNumberFormat="1" applyFont="1" applyFill="1" applyBorder="1" applyAlignment="1">
      <alignment horizontal="right" vertical="center" wrapText="1"/>
    </xf>
    <xf numFmtId="178" fontId="49" fillId="38" borderId="0" xfId="18" applyNumberFormat="1" applyFont="1" applyFill="1" applyBorder="1" applyAlignment="1">
      <alignment horizontal="right" vertical="center" wrapText="1"/>
    </xf>
    <xf numFmtId="177" fontId="49" fillId="36" borderId="45" xfId="86" applyNumberFormat="1" applyFont="1" applyFill="1" applyBorder="1" applyAlignment="1">
      <alignment horizontal="right" vertical="center" wrapText="1"/>
    </xf>
    <xf numFmtId="177" fontId="49" fillId="38" borderId="31" xfId="86" applyNumberFormat="1" applyFont="1" applyFill="1" applyBorder="1" applyAlignment="1">
      <alignment horizontal="right" vertical="center" wrapText="1"/>
    </xf>
    <xf numFmtId="0" fontId="39" fillId="36" borderId="0" xfId="86" applyFont="1" applyFill="1" applyAlignment="1">
      <alignment horizontal="left" vertical="center" indent="1"/>
    </xf>
    <xf numFmtId="0" fontId="44" fillId="37" borderId="0" xfId="86" applyFont="1" applyFill="1" applyAlignment="1">
      <alignment horizontal="center" vertical="center"/>
    </xf>
    <xf numFmtId="177" fontId="49" fillId="36" borderId="46" xfId="86" applyNumberFormat="1" applyFont="1" applyFill="1" applyBorder="1" applyAlignment="1">
      <alignment horizontal="right" vertical="center" wrapText="1"/>
    </xf>
    <xf numFmtId="0" fontId="84" fillId="0" borderId="0" xfId="86" applyFont="1" applyAlignment="1">
      <alignment horizontal="left" vertical="center"/>
    </xf>
    <xf numFmtId="0" fontId="84" fillId="0" borderId="0" xfId="86" applyFont="1">
      <alignment vertical="center"/>
    </xf>
    <xf numFmtId="0" fontId="62" fillId="0" borderId="0" xfId="87" applyFont="1" applyAlignment="1">
      <alignment horizontal="left" vertical="center"/>
    </xf>
    <xf numFmtId="0" fontId="63" fillId="0" borderId="0" xfId="87" applyFont="1" applyAlignment="1">
      <alignment horizontal="left" vertical="center"/>
    </xf>
    <xf numFmtId="0" fontId="62" fillId="0" borderId="25" xfId="87" applyFont="1" applyBorder="1" applyAlignment="1">
      <alignment horizontal="left" vertical="center"/>
    </xf>
    <xf numFmtId="173" fontId="65" fillId="3" borderId="25" xfId="86" applyNumberFormat="1" applyFont="1" applyFill="1" applyBorder="1">
      <alignment vertical="center"/>
    </xf>
    <xf numFmtId="173" fontId="63" fillId="3" borderId="0" xfId="86" applyNumberFormat="1" applyFont="1" applyFill="1">
      <alignment vertical="center"/>
    </xf>
    <xf numFmtId="0" fontId="62" fillId="0" borderId="0" xfId="87" applyFont="1" applyAlignment="1">
      <alignment horizontal="left" vertical="center" indent="1"/>
    </xf>
    <xf numFmtId="0" fontId="62" fillId="0" borderId="0" xfId="87" applyFont="1" applyAlignment="1">
      <alignment horizontal="left" vertical="center" indent="2"/>
    </xf>
    <xf numFmtId="0" fontId="63" fillId="0" borderId="26" xfId="87" applyFont="1" applyBorder="1" applyAlignment="1">
      <alignment horizontal="left" vertical="center"/>
    </xf>
    <xf numFmtId="0" fontId="62" fillId="0" borderId="0" xfId="87" applyFont="1" applyAlignment="1">
      <alignment horizontal="left" vertical="center" indent="3"/>
    </xf>
    <xf numFmtId="0" fontId="62" fillId="0" borderId="29" xfId="87" applyFont="1" applyBorder="1" applyAlignment="1">
      <alignment horizontal="left" vertical="center" indent="1"/>
    </xf>
    <xf numFmtId="0" fontId="62" fillId="0" borderId="26" xfId="87" applyFont="1" applyBorder="1" applyAlignment="1">
      <alignment horizontal="left" vertical="center"/>
    </xf>
    <xf numFmtId="173" fontId="65" fillId="3" borderId="26" xfId="86" applyNumberFormat="1" applyFont="1" applyFill="1" applyBorder="1">
      <alignment vertical="center"/>
    </xf>
    <xf numFmtId="49" fontId="62" fillId="0" borderId="0" xfId="87" applyNumberFormat="1" applyFont="1" applyAlignment="1">
      <alignment horizontal="left" vertical="center"/>
    </xf>
    <xf numFmtId="49" fontId="62" fillId="0" borderId="25" xfId="86" applyNumberFormat="1" applyFont="1" applyBorder="1" applyAlignment="1">
      <alignment horizontal="left" vertical="center"/>
    </xf>
    <xf numFmtId="49" fontId="65" fillId="0" borderId="0" xfId="86" applyNumberFormat="1" applyFont="1" applyAlignment="1">
      <alignment horizontal="left" vertical="center"/>
    </xf>
    <xf numFmtId="49" fontId="63" fillId="0" borderId="26" xfId="86" applyNumberFormat="1" applyFont="1" applyBorder="1" applyAlignment="1">
      <alignment horizontal="left" vertical="center"/>
    </xf>
    <xf numFmtId="49" fontId="65" fillId="0" borderId="29" xfId="86" applyNumberFormat="1" applyFont="1" applyBorder="1" applyAlignment="1">
      <alignment horizontal="left" vertical="center"/>
    </xf>
    <xf numFmtId="0" fontId="62" fillId="38" borderId="0" xfId="87" applyFont="1" applyFill="1" applyAlignment="1">
      <alignment horizontal="left" vertical="center" indent="4"/>
    </xf>
    <xf numFmtId="49" fontId="62" fillId="38" borderId="0" xfId="86" applyNumberFormat="1" applyFont="1" applyFill="1" applyAlignment="1">
      <alignment horizontal="left" vertical="center"/>
    </xf>
    <xf numFmtId="173" fontId="65" fillId="38" borderId="0" xfId="86" applyNumberFormat="1" applyFont="1" applyFill="1">
      <alignment vertical="center"/>
    </xf>
    <xf numFmtId="0" fontId="62" fillId="40" borderId="0" xfId="87" applyFont="1" applyFill="1" applyAlignment="1">
      <alignment horizontal="left" vertical="center" indent="3"/>
    </xf>
    <xf numFmtId="0" fontId="62" fillId="40" borderId="0" xfId="87" applyFont="1" applyFill="1" applyAlignment="1">
      <alignment horizontal="left" vertical="center" indent="4"/>
    </xf>
    <xf numFmtId="49" fontId="62" fillId="40" borderId="0" xfId="86" applyNumberFormat="1" applyFont="1" applyFill="1" applyAlignment="1">
      <alignment horizontal="left" vertical="center"/>
    </xf>
    <xf numFmtId="0" fontId="66" fillId="36" borderId="0" xfId="85" applyFont="1" applyFill="1"/>
    <xf numFmtId="2" fontId="66" fillId="0" borderId="0" xfId="0" applyNumberFormat="1" applyFont="1"/>
    <xf numFmtId="0" fontId="85" fillId="0" borderId="0" xfId="0" applyFont="1"/>
    <xf numFmtId="177" fontId="49" fillId="3" borderId="0" xfId="86" applyNumberFormat="1" applyFont="1" applyFill="1" applyAlignment="1">
      <alignment horizontal="right" vertical="center" wrapText="1"/>
    </xf>
    <xf numFmtId="177" fontId="49" fillId="3" borderId="32" xfId="86" applyNumberFormat="1" applyFont="1" applyFill="1" applyBorder="1" applyAlignment="1">
      <alignment horizontal="right" vertical="center" wrapText="1"/>
    </xf>
    <xf numFmtId="0" fontId="17" fillId="3" borderId="0" xfId="0" applyFont="1" applyFill="1"/>
    <xf numFmtId="11" fontId="86" fillId="3" borderId="0" xfId="0" applyNumberFormat="1" applyFont="1" applyFill="1"/>
    <xf numFmtId="177" fontId="87" fillId="3" borderId="0" xfId="84" applyNumberFormat="1" applyFont="1" applyFill="1" applyBorder="1" applyAlignment="1">
      <alignment horizontal="right" vertical="center" wrapText="1"/>
    </xf>
    <xf numFmtId="177" fontId="87" fillId="38" borderId="0" xfId="84" applyNumberFormat="1" applyFont="1" applyFill="1" applyBorder="1" applyAlignment="1">
      <alignment horizontal="right" vertical="center" wrapText="1"/>
    </xf>
    <xf numFmtId="177" fontId="87" fillId="0" borderId="0" xfId="84" applyNumberFormat="1" applyFont="1" applyFill="1" applyBorder="1" applyAlignment="1">
      <alignment horizontal="right" vertical="center" wrapText="1"/>
    </xf>
    <xf numFmtId="178" fontId="3" fillId="36" borderId="0" xfId="85" applyNumberFormat="1" applyFont="1" applyFill="1"/>
    <xf numFmtId="0" fontId="3" fillId="36" borderId="0" xfId="85" applyFont="1" applyFill="1"/>
    <xf numFmtId="175" fontId="3" fillId="36" borderId="0" xfId="84" applyNumberFormat="1" applyFont="1" applyFill="1" applyAlignment="1"/>
    <xf numFmtId="164" fontId="3" fillId="36" borderId="0" xfId="84" applyFont="1" applyFill="1" applyAlignment="1"/>
    <xf numFmtId="0" fontId="79" fillId="3" borderId="0" xfId="0" applyFont="1" applyFill="1"/>
    <xf numFmtId="11" fontId="79" fillId="0" borderId="0" xfId="0" applyNumberFormat="1" applyFont="1"/>
    <xf numFmtId="180" fontId="49" fillId="38" borderId="0" xfId="84" applyNumberFormat="1" applyFont="1" applyFill="1" applyBorder="1" applyAlignment="1">
      <alignment horizontal="right" vertical="center" wrapText="1"/>
    </xf>
    <xf numFmtId="180" fontId="49" fillId="36" borderId="0" xfId="86" applyNumberFormat="1" applyFont="1" applyFill="1" applyAlignment="1">
      <alignment horizontal="right" vertical="center" wrapText="1"/>
    </xf>
    <xf numFmtId="181" fontId="32" fillId="15" borderId="0" xfId="45" applyNumberFormat="1" applyBorder="1" applyAlignment="1"/>
    <xf numFmtId="11" fontId="17" fillId="0" borderId="0" xfId="0" applyNumberFormat="1" applyFont="1"/>
    <xf numFmtId="0" fontId="61" fillId="62" borderId="25" xfId="85" applyFont="1" applyFill="1" applyBorder="1" applyAlignment="1">
      <alignment vertical="top"/>
    </xf>
    <xf numFmtId="164" fontId="49" fillId="36" borderId="0" xfId="84" applyFont="1" applyFill="1" applyBorder="1" applyAlignment="1">
      <alignment horizontal="right" vertical="center" wrapText="1"/>
    </xf>
    <xf numFmtId="180" fontId="0" fillId="0" borderId="0" xfId="0" applyNumberFormat="1"/>
    <xf numFmtId="0" fontId="88" fillId="0" borderId="0" xfId="0" applyFont="1" applyAlignment="1">
      <alignment horizontal="left" vertical="center"/>
    </xf>
    <xf numFmtId="0" fontId="89" fillId="0" borderId="0" xfId="0" applyFont="1" applyAlignment="1">
      <alignment horizontal="left" vertical="center"/>
    </xf>
    <xf numFmtId="0" fontId="0" fillId="0" borderId="0" xfId="0" applyAlignment="1">
      <alignment horizontal="left" vertical="center"/>
    </xf>
    <xf numFmtId="0" fontId="89" fillId="63" borderId="0" xfId="0" applyFont="1" applyFill="1" applyAlignment="1">
      <alignment horizontal="left" vertical="center"/>
    </xf>
    <xf numFmtId="0" fontId="90" fillId="0" borderId="0" xfId="0" applyFont="1"/>
    <xf numFmtId="0" fontId="91" fillId="0" borderId="0" xfId="0" applyFont="1"/>
    <xf numFmtId="0" fontId="0" fillId="63" borderId="0" xfId="0" applyFill="1" applyAlignment="1">
      <alignment horizontal="left" vertical="center"/>
    </xf>
    <xf numFmtId="11" fontId="32" fillId="15" borderId="0" xfId="45" applyNumberFormat="1" applyBorder="1"/>
    <xf numFmtId="164" fontId="14" fillId="0" borderId="0" xfId="84" applyFont="1" applyFill="1" applyBorder="1" applyAlignment="1"/>
    <xf numFmtId="9" fontId="14" fillId="0" borderId="0" xfId="18" applyFont="1" applyFill="1" applyBorder="1"/>
    <xf numFmtId="0" fontId="89" fillId="0" borderId="34" xfId="0" applyFont="1" applyBorder="1" applyAlignment="1">
      <alignment horizontal="left" vertical="center"/>
    </xf>
    <xf numFmtId="0" fontId="89" fillId="63" borderId="34" xfId="0" applyFont="1" applyFill="1" applyBorder="1" applyAlignment="1">
      <alignment horizontal="left" vertical="center"/>
    </xf>
    <xf numFmtId="0" fontId="92"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3" fillId="0" borderId="0" xfId="0" applyFont="1" applyAlignment="1">
      <alignment horizontal="left" vertical="center"/>
    </xf>
    <xf numFmtId="0" fontId="93" fillId="63" borderId="0" xfId="0" applyFont="1" applyFill="1" applyAlignment="1">
      <alignment horizontal="left" vertical="center"/>
    </xf>
    <xf numFmtId="0" fontId="93" fillId="51" borderId="0" xfId="0" applyFont="1" applyFill="1" applyAlignment="1">
      <alignment horizontal="left" vertical="center"/>
    </xf>
    <xf numFmtId="0" fontId="93" fillId="52" borderId="0" xfId="0" applyFont="1" applyFill="1" applyAlignment="1">
      <alignment horizontal="left" vertical="center"/>
    </xf>
    <xf numFmtId="0" fontId="93" fillId="48" borderId="0" xfId="0" applyFont="1" applyFill="1" applyAlignment="1">
      <alignment horizontal="left" vertical="center"/>
    </xf>
    <xf numFmtId="0" fontId="93" fillId="47" borderId="0" xfId="0" applyFont="1" applyFill="1" applyAlignment="1">
      <alignment horizontal="left" vertical="center"/>
    </xf>
    <xf numFmtId="0" fontId="93" fillId="50" borderId="0" xfId="0" applyFont="1" applyFill="1" applyAlignment="1">
      <alignment horizontal="left" vertical="center"/>
    </xf>
    <xf numFmtId="0" fontId="93" fillId="53" borderId="0" xfId="0" applyFont="1" applyFill="1" applyAlignment="1">
      <alignment horizontal="left" vertical="center"/>
    </xf>
    <xf numFmtId="0" fontId="93" fillId="0" borderId="34" xfId="0" applyFont="1" applyBorder="1" applyAlignment="1">
      <alignment horizontal="left" vertical="center"/>
    </xf>
    <xf numFmtId="0" fontId="93" fillId="63" borderId="34" xfId="0" applyFont="1" applyFill="1" applyBorder="1" applyAlignment="1">
      <alignment horizontal="left" vertical="center"/>
    </xf>
    <xf numFmtId="0" fontId="93" fillId="0" borderId="39" xfId="0" applyFont="1" applyBorder="1" applyAlignment="1">
      <alignment horizontal="left" vertical="center"/>
    </xf>
    <xf numFmtId="0" fontId="93" fillId="0" borderId="40" xfId="0" applyFont="1" applyBorder="1" applyAlignment="1">
      <alignment horizontal="left" vertical="center"/>
    </xf>
    <xf numFmtId="0" fontId="0" fillId="0" borderId="40" xfId="0" applyBorder="1"/>
    <xf numFmtId="0" fontId="93"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3" fillId="0" borderId="36" xfId="0" applyFont="1" applyBorder="1" applyAlignment="1">
      <alignment horizontal="left" vertical="center"/>
    </xf>
    <xf numFmtId="0" fontId="93" fillId="63" borderId="36" xfId="0" applyFont="1" applyFill="1" applyBorder="1" applyAlignment="1">
      <alignment horizontal="left" vertical="center"/>
    </xf>
    <xf numFmtId="0" fontId="94" fillId="0" borderId="0" xfId="0" applyFont="1"/>
    <xf numFmtId="0" fontId="95" fillId="0" borderId="0" xfId="0" applyFont="1" applyAlignment="1">
      <alignment horizontal="left" vertical="center"/>
    </xf>
    <xf numFmtId="180" fontId="49" fillId="64" borderId="0" xfId="86" applyNumberFormat="1" applyFont="1" applyFill="1" applyAlignment="1">
      <alignment horizontal="right" vertical="center" wrapText="1"/>
    </xf>
    <xf numFmtId="177" fontId="46" fillId="64" borderId="0" xfId="86" applyNumberFormat="1" applyFont="1" applyFill="1" applyAlignment="1">
      <alignment horizontal="right" vertical="center" wrapText="1"/>
    </xf>
    <xf numFmtId="177" fontId="46" fillId="38" borderId="32" xfId="86" applyNumberFormat="1" applyFont="1" applyFill="1" applyBorder="1" applyAlignment="1">
      <alignment horizontal="right" vertical="center" wrapText="1"/>
    </xf>
    <xf numFmtId="180" fontId="49" fillId="38" borderId="0" xfId="86" applyNumberFormat="1" applyFont="1" applyFill="1" applyAlignment="1">
      <alignment horizontal="right" vertical="center" wrapText="1"/>
    </xf>
    <xf numFmtId="180" fontId="49" fillId="0" borderId="0" xfId="84" applyNumberFormat="1" applyFont="1" applyFill="1" applyBorder="1" applyAlignment="1">
      <alignment horizontal="right" vertical="center" wrapText="1"/>
    </xf>
    <xf numFmtId="177" fontId="46" fillId="0" borderId="0" xfId="86" applyNumberFormat="1" applyFont="1" applyAlignment="1">
      <alignment horizontal="right" vertical="center" wrapText="1"/>
    </xf>
    <xf numFmtId="11" fontId="49" fillId="38" borderId="0" xfId="86" applyNumberFormat="1" applyFont="1" applyFill="1" applyAlignment="1">
      <alignment horizontal="right" vertical="center" wrapText="1"/>
    </xf>
    <xf numFmtId="11" fontId="49" fillId="0" borderId="0" xfId="86" applyNumberFormat="1" applyFont="1" applyAlignment="1">
      <alignment horizontal="right" vertical="center" wrapText="1"/>
    </xf>
    <xf numFmtId="0" fontId="41" fillId="37" borderId="55" xfId="86" applyFont="1" applyFill="1" applyBorder="1" applyAlignment="1">
      <alignment vertical="center" wrapText="1"/>
    </xf>
    <xf numFmtId="0" fontId="2" fillId="36" borderId="0" xfId="85" applyFont="1" applyFill="1"/>
    <xf numFmtId="170" fontId="49" fillId="38" borderId="21" xfId="86" applyNumberFormat="1" applyFont="1" applyFill="1" applyBorder="1" applyAlignment="1">
      <alignment horizontal="right" vertical="center" wrapText="1"/>
    </xf>
    <xf numFmtId="0" fontId="17" fillId="58" borderId="0" xfId="0" applyFont="1" applyFill="1"/>
    <xf numFmtId="0" fontId="0" fillId="58" borderId="0" xfId="0" applyFill="1"/>
    <xf numFmtId="170" fontId="6" fillId="36" borderId="0" xfId="85" applyNumberFormat="1" applyFill="1"/>
    <xf numFmtId="0" fontId="39" fillId="58" borderId="0" xfId="86" applyFont="1" applyFill="1" applyAlignment="1">
      <alignment horizontal="left" vertical="center" wrapText="1" indent="1"/>
    </xf>
    <xf numFmtId="168" fontId="49" fillId="58" borderId="0" xfId="86" applyNumberFormat="1" applyFont="1" applyFill="1" applyAlignment="1">
      <alignment horizontal="right" vertical="center" wrapText="1"/>
    </xf>
    <xf numFmtId="171" fontId="49" fillId="58" borderId="0" xfId="86" applyNumberFormat="1" applyFont="1" applyFill="1" applyAlignment="1">
      <alignment horizontal="right" vertical="center" wrapText="1"/>
    </xf>
    <xf numFmtId="0" fontId="1" fillId="36" borderId="0" xfId="88" applyFont="1" applyFill="1" applyAlignment="1">
      <alignment horizontal="right" indent="1"/>
    </xf>
    <xf numFmtId="170" fontId="6" fillId="58" borderId="0" xfId="85" applyNumberFormat="1" applyFill="1"/>
    <xf numFmtId="0" fontId="1" fillId="36" borderId="0" xfId="85" applyFont="1" applyFill="1"/>
    <xf numFmtId="177" fontId="119" fillId="36" borderId="0" xfId="85" applyNumberFormat="1" applyFont="1" applyFill="1"/>
    <xf numFmtId="0" fontId="118" fillId="3" borderId="0" xfId="85" applyFont="1" applyFill="1"/>
    <xf numFmtId="0" fontId="6" fillId="3" borderId="0" xfId="85" applyFill="1"/>
    <xf numFmtId="168" fontId="50" fillId="3" borderId="0" xfId="86" applyNumberFormat="1" applyFont="1" applyFill="1" applyAlignment="1">
      <alignment horizontal="right" vertical="center" wrapText="1"/>
    </xf>
    <xf numFmtId="169" fontId="50" fillId="3" borderId="22" xfId="86" applyNumberFormat="1" applyFont="1" applyFill="1" applyBorder="1" applyAlignment="1">
      <alignment horizontal="right" vertical="center" wrapText="1"/>
    </xf>
    <xf numFmtId="171" fontId="50" fillId="3" borderId="22" xfId="86" applyNumberFormat="1" applyFont="1" applyFill="1" applyBorder="1" applyAlignment="1">
      <alignment horizontal="right" vertical="center" wrapText="1"/>
    </xf>
    <xf numFmtId="180" fontId="49" fillId="3" borderId="0" xfId="84" applyNumberFormat="1" applyFont="1" applyFill="1" applyBorder="1" applyAlignment="1">
      <alignment horizontal="right" vertical="center" wrapText="1"/>
    </xf>
    <xf numFmtId="180" fontId="49" fillId="3" borderId="0" xfId="86" applyNumberFormat="1" applyFont="1" applyFill="1" applyAlignment="1">
      <alignment horizontal="right" vertical="center" wrapText="1"/>
    </xf>
    <xf numFmtId="0" fontId="39" fillId="0" borderId="0" xfId="86" applyFont="1" applyAlignment="1">
      <alignment horizontal="left" vertical="center" wrapText="1" indent="2"/>
    </xf>
    <xf numFmtId="170" fontId="49" fillId="0" borderId="0" xfId="86" applyNumberFormat="1" applyFont="1" applyAlignment="1">
      <alignment horizontal="right" vertical="center" wrapText="1"/>
    </xf>
    <xf numFmtId="168" fontId="49" fillId="0" borderId="0" xfId="86" applyNumberFormat="1" applyFont="1" applyAlignment="1">
      <alignment horizontal="right" vertical="center" wrapText="1"/>
    </xf>
    <xf numFmtId="171" fontId="49" fillId="0" borderId="0" xfId="86" applyNumberFormat="1" applyFont="1" applyAlignment="1">
      <alignment horizontal="right" vertical="center" wrapText="1"/>
    </xf>
    <xf numFmtId="0" fontId="6" fillId="0" borderId="0" xfId="85"/>
    <xf numFmtId="9" fontId="6" fillId="0" borderId="0" xfId="85" applyNumberFormat="1"/>
    <xf numFmtId="0" fontId="120" fillId="0" borderId="0" xfId="86" applyFont="1" applyAlignment="1">
      <alignment horizontal="left" vertical="center" wrapText="1" indent="2"/>
    </xf>
    <xf numFmtId="168" fontId="50" fillId="36" borderId="0" xfId="86" applyNumberFormat="1" applyFont="1" applyFill="1" applyAlignment="1">
      <alignment horizontal="right" vertical="center" wrapText="1"/>
    </xf>
    <xf numFmtId="0" fontId="37" fillId="36" borderId="0" xfId="85" applyFont="1" applyFill="1" applyAlignment="1">
      <alignment horizontal="center" wrapText="1"/>
    </xf>
    <xf numFmtId="0" fontId="37" fillId="36" borderId="0" xfId="85" applyFont="1" applyFill="1" applyAlignment="1">
      <alignment horizontal="center"/>
    </xf>
    <xf numFmtId="0" fontId="39" fillId="36" borderId="0" xfId="85" applyFont="1" applyFill="1" applyAlignment="1">
      <alignment horizontal="right" wrapText="1"/>
    </xf>
    <xf numFmtId="0" fontId="41" fillId="37" borderId="20" xfId="86" applyFont="1" applyFill="1" applyBorder="1" applyAlignment="1">
      <alignment horizontal="center" vertical="center" wrapText="1"/>
    </xf>
    <xf numFmtId="0" fontId="61" fillId="0" borderId="26" xfId="85" applyFont="1" applyBorder="1" applyAlignment="1">
      <alignment horizontal="left" vertical="top" wrapText="1"/>
    </xf>
    <xf numFmtId="0" fontId="61" fillId="0" borderId="0" xfId="85" applyFont="1" applyAlignment="1">
      <alignment horizontal="left" vertical="top" wrapText="1"/>
    </xf>
    <xf numFmtId="0" fontId="61" fillId="0" borderId="27" xfId="85" applyFont="1" applyBorder="1" applyAlignment="1">
      <alignment horizontal="left" vertical="top" wrapText="1"/>
    </xf>
    <xf numFmtId="0" fontId="37" fillId="36" borderId="0" xfId="0" applyFont="1" applyFill="1" applyAlignment="1">
      <alignment horizontal="center" wrapText="1"/>
    </xf>
    <xf numFmtId="0" fontId="37" fillId="36" borderId="0" xfId="0" applyFont="1" applyFill="1" applyAlignment="1">
      <alignment horizontal="center"/>
    </xf>
    <xf numFmtId="0" fontId="53" fillId="36" borderId="23" xfId="86" applyFont="1" applyFill="1" applyBorder="1" applyAlignment="1">
      <alignment horizontal="left" vertical="center" wrapText="1"/>
    </xf>
    <xf numFmtId="0" fontId="53" fillId="36" borderId="23" xfId="86" applyFont="1" applyFill="1" applyBorder="1" applyAlignment="1">
      <alignment horizontal="left" vertical="center"/>
    </xf>
    <xf numFmtId="0" fontId="37" fillId="36" borderId="0" xfId="88" applyFont="1" applyFill="1" applyAlignment="1">
      <alignment horizontal="center" wrapText="1"/>
    </xf>
    <xf numFmtId="0" fontId="39" fillId="36" borderId="0" xfId="88" applyFont="1" applyFill="1" applyAlignment="1">
      <alignment horizontal="right" wrapText="1"/>
    </xf>
    <xf numFmtId="0" fontId="39" fillId="36" borderId="0" xfId="0" applyFont="1" applyFill="1" applyAlignment="1">
      <alignment horizontal="right" wrapText="1"/>
    </xf>
    <xf numFmtId="0" fontId="37" fillId="36" borderId="0" xfId="87" applyFont="1" applyFill="1" applyAlignment="1">
      <alignment horizontal="center" wrapText="1"/>
    </xf>
    <xf numFmtId="0" fontId="37" fillId="36" borderId="0" xfId="87" applyFont="1" applyFill="1" applyAlignment="1">
      <alignment horizontal="center"/>
    </xf>
    <xf numFmtId="0" fontId="39" fillId="36" borderId="0" xfId="87" applyFont="1" applyFill="1" applyAlignment="1">
      <alignment horizontal="right" wrapText="1"/>
    </xf>
    <xf numFmtId="0" fontId="69" fillId="39" borderId="28" xfId="86" applyFont="1" applyFill="1" applyBorder="1" applyAlignment="1">
      <alignment horizontal="center" vertical="center"/>
    </xf>
    <xf numFmtId="0" fontId="69" fillId="42" borderId="28" xfId="86" applyFont="1" applyFill="1" applyBorder="1" applyAlignment="1">
      <alignment horizontal="center" vertical="center"/>
    </xf>
    <xf numFmtId="0" fontId="69"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cellXfs>
  <cellStyles count="545">
    <cellStyle name="20% - Accent1" xfId="43" builtinId="30" customBuiltin="1"/>
    <cellStyle name="20% - Accent1 2" xfId="68" xr:uid="{00000000-0005-0000-0000-000001000000}"/>
    <cellStyle name="20% - Accent1 2 2" xfId="111" xr:uid="{43153F6E-8959-454B-B0AE-580DB3DB1C36}"/>
    <cellStyle name="20% - Accent2" xfId="46" builtinId="34" customBuiltin="1"/>
    <cellStyle name="20% - Accent2 2" xfId="70" xr:uid="{00000000-0005-0000-0000-000003000000}"/>
    <cellStyle name="20% - Accent2 2 2" xfId="112" xr:uid="{B064DFEB-227F-478B-96E4-1FCF2233005F}"/>
    <cellStyle name="20% - Accent3" xfId="49" builtinId="38" customBuiltin="1"/>
    <cellStyle name="20% - Accent3 2" xfId="72" xr:uid="{00000000-0005-0000-0000-000005000000}"/>
    <cellStyle name="20% - Accent3 2 2" xfId="113" xr:uid="{20438075-6D56-422C-91E6-FB631CE1978B}"/>
    <cellStyle name="20% - Accent4" xfId="52" builtinId="42" customBuiltin="1"/>
    <cellStyle name="20% - Accent4 2" xfId="74" xr:uid="{00000000-0005-0000-0000-000007000000}"/>
    <cellStyle name="20% - Accent4 2 2" xfId="114" xr:uid="{87E3B57A-05A0-4473-B67D-95603FE079CD}"/>
    <cellStyle name="20% - Accent5" xfId="55" builtinId="46" customBuiltin="1"/>
    <cellStyle name="20% - Accent5 2" xfId="76" xr:uid="{00000000-0005-0000-0000-000009000000}"/>
    <cellStyle name="20% - Accent5 2 2" xfId="115" xr:uid="{F1EA900D-8B2A-45B2-BD55-ED7F62FB03BD}"/>
    <cellStyle name="20% - Accent6" xfId="58" builtinId="50" customBuiltin="1"/>
    <cellStyle name="20% - Accent6 2" xfId="78" xr:uid="{00000000-0005-0000-0000-00000B000000}"/>
    <cellStyle name="20% - Accent6 2 2" xfId="116" xr:uid="{3D62F4FF-1581-4D14-915F-922D6D0D87A9}"/>
    <cellStyle name="20% - 강조색1 2" xfId="522" xr:uid="{EC73E37F-8F95-4360-82B7-B877BB7752B1}"/>
    <cellStyle name="20% - 강조색2 2" xfId="526" xr:uid="{A1B9B395-CCEB-42CF-9F5D-B7E2F30A7EF7}"/>
    <cellStyle name="20% - 강조색3 2" xfId="530" xr:uid="{0090BE71-C355-43EA-AC01-2D727ED849E3}"/>
    <cellStyle name="20% - 강조색4 2" xfId="534" xr:uid="{4D019007-FB2B-4902-B83C-20FB294DD7F6}"/>
    <cellStyle name="20% - 강조색5 2" xfId="538" xr:uid="{FD03BE1A-DBB1-4F43-9D71-27F6D73B933B}"/>
    <cellStyle name="20% - 강조색6 2" xfId="542" xr:uid="{12756FD7-AB81-40CF-BE90-DBA022A639DE}"/>
    <cellStyle name="40% - Accent1" xfId="44" builtinId="31" customBuiltin="1"/>
    <cellStyle name="40% - Accent1 2" xfId="69" xr:uid="{00000000-0005-0000-0000-00000D000000}"/>
    <cellStyle name="40% - Accent1 2 2" xfId="117" xr:uid="{5DC22254-43D8-4F56-8B23-36B94254FBF4}"/>
    <cellStyle name="40% - Accent2" xfId="47" builtinId="35" customBuiltin="1"/>
    <cellStyle name="40% - Accent2 2" xfId="71" xr:uid="{00000000-0005-0000-0000-00000F000000}"/>
    <cellStyle name="40% - Accent2 2 2" xfId="118" xr:uid="{627A6DD8-77D9-41AB-A462-FB45EF4ADED4}"/>
    <cellStyle name="40% - Accent3" xfId="50" builtinId="39" customBuiltin="1"/>
    <cellStyle name="40% - Accent3 2" xfId="73" xr:uid="{00000000-0005-0000-0000-000011000000}"/>
    <cellStyle name="40% - Accent3 2 2" xfId="119" xr:uid="{39942DA6-9A16-4A3A-8541-4F4201B1C4AE}"/>
    <cellStyle name="40% - Accent4" xfId="53" builtinId="43" customBuiltin="1"/>
    <cellStyle name="40% - Accent4 2" xfId="75" xr:uid="{00000000-0005-0000-0000-000013000000}"/>
    <cellStyle name="40% - Accent4 2 2" xfId="120" xr:uid="{2AE3041A-10DA-4025-9E24-F1ED6366DD6E}"/>
    <cellStyle name="40% - Accent5" xfId="56" builtinId="47" customBuiltin="1"/>
    <cellStyle name="40% - Accent5 2" xfId="77" xr:uid="{00000000-0005-0000-0000-000015000000}"/>
    <cellStyle name="40% - Accent5 2 2" xfId="121" xr:uid="{19E50A04-BA86-4F2A-B73B-9B33E5578BCA}"/>
    <cellStyle name="40% - Accent6" xfId="59" builtinId="51" customBuiltin="1"/>
    <cellStyle name="40% - Accent6 2" xfId="79" xr:uid="{00000000-0005-0000-0000-000017000000}"/>
    <cellStyle name="40% - Accent6 2 2" xfId="122" xr:uid="{97D5A054-230F-4830-A594-B7016E70F614}"/>
    <cellStyle name="40% - 강조색1 2" xfId="523" xr:uid="{B0068263-8BF9-4EC0-805A-7B0C71EDEA29}"/>
    <cellStyle name="40% - 강조색2 2" xfId="527" xr:uid="{B02FEECB-59C0-448F-AF38-357683121DF9}"/>
    <cellStyle name="40% - 강조색3 2" xfId="531" xr:uid="{AA429941-697F-4034-B625-A464A2BE9037}"/>
    <cellStyle name="40% - 강조색4 2" xfId="535" xr:uid="{4F506A10-D1F8-43C9-85DA-590EB08210B9}"/>
    <cellStyle name="40% - 강조색5 2" xfId="539" xr:uid="{B1E21C3E-9AB7-4A62-9119-62566E517A57}"/>
    <cellStyle name="40% - 강조색6 2" xfId="543" xr:uid="{AEF38E4A-6F03-4C59-BCB0-45C4791D7117}"/>
    <cellStyle name="60% - Accent1 2" xfId="61" xr:uid="{00000000-0005-0000-0000-000018000000}"/>
    <cellStyle name="60% - Accent1 2 2" xfId="123" xr:uid="{9BB1D110-6081-497E-A810-D60E270787F1}"/>
    <cellStyle name="60% - Accent2 2" xfId="62" xr:uid="{00000000-0005-0000-0000-000019000000}"/>
    <cellStyle name="60% - Accent2 2 2" xfId="124" xr:uid="{017C49C3-E046-4C9B-818D-5E90C61A8C76}"/>
    <cellStyle name="60% - Accent3 2" xfId="63" xr:uid="{00000000-0005-0000-0000-00001A000000}"/>
    <cellStyle name="60% - Accent3 2 2" xfId="125" xr:uid="{40954A2A-04DC-4C45-99BF-FDEF1A546E23}"/>
    <cellStyle name="60% - Accent4 2" xfId="64" xr:uid="{00000000-0005-0000-0000-00001B000000}"/>
    <cellStyle name="60% - Accent4 2 2" xfId="126" xr:uid="{F8E2D77B-6367-4ED7-B636-A7547D1F9809}"/>
    <cellStyle name="60% - Accent5 2" xfId="65" xr:uid="{00000000-0005-0000-0000-00001C000000}"/>
    <cellStyle name="60% - Accent5 2 2" xfId="127" xr:uid="{1FD2DC53-CB37-44A8-95FB-AE1C7181803B}"/>
    <cellStyle name="60% - Accent6 2" xfId="66" xr:uid="{00000000-0005-0000-0000-00001D000000}"/>
    <cellStyle name="60% - Accent6 2 2" xfId="128" xr:uid="{E82EA54F-7A53-4DE8-89A7-C744145704AE}"/>
    <cellStyle name="60% - 강조색1 2" xfId="524" xr:uid="{4CBBED31-26DB-443F-91F9-2A893135F455}"/>
    <cellStyle name="60% - 강조색2 2" xfId="528" xr:uid="{AA49C148-0637-426E-B991-E778010533CA}"/>
    <cellStyle name="60% - 강조색3 2" xfId="532" xr:uid="{FD383E17-FD48-4278-8D17-93983368D596}"/>
    <cellStyle name="60% - 강조색4 2" xfId="536" xr:uid="{61D55C9A-27FB-4056-BDF3-FDBE5233FA20}"/>
    <cellStyle name="60% - 강조색5 2" xfId="540" xr:uid="{B2762F85-22EE-44F3-90BF-B514012BE05E}"/>
    <cellStyle name="60% - 강조색6 2" xfId="544" xr:uid="{069D6F18-DDE8-4192-9539-30D2D130C30F}"/>
    <cellStyle name="Accent1" xfId="42" builtinId="29" customBuiltin="1"/>
    <cellStyle name="Accent1 2" xfId="129" xr:uid="{FFECA5C7-A0BC-42D5-9E6D-4A52E7EF62C2}"/>
    <cellStyle name="Accent2" xfId="45" builtinId="33" customBuiltin="1"/>
    <cellStyle name="Accent2 2" xfId="130" xr:uid="{01FAFEFC-131F-4410-ACEC-AB75DFF8AEE9}"/>
    <cellStyle name="Accent3" xfId="48" builtinId="37" customBuiltin="1"/>
    <cellStyle name="Accent3 2" xfId="131" xr:uid="{01C52B6E-1030-4AF2-90E4-8FFC8ECEF53C}"/>
    <cellStyle name="Accent4" xfId="51" builtinId="41" customBuiltin="1"/>
    <cellStyle name="Accent4 2" xfId="132" xr:uid="{52C54159-6FF9-4EC3-89CC-EB94F63E7888}"/>
    <cellStyle name="Accent5" xfId="54" builtinId="45" customBuiltin="1"/>
    <cellStyle name="Accent5 2" xfId="133" xr:uid="{88800D12-674C-4A7E-A5FA-1A4FA673708B}"/>
    <cellStyle name="Accent6" xfId="57" builtinId="49" customBuiltin="1"/>
    <cellStyle name="Accent6 2" xfId="134" xr:uid="{CF3B2D2B-0011-4DB6-88E0-B9BDF46AACCA}"/>
    <cellStyle name="Bad" xfId="32" builtinId="27" customBuiltin="1"/>
    <cellStyle name="Bad 2" xfId="135" xr:uid="{291F5EDC-36CE-4E11-ABFD-7AECC769AE90}"/>
    <cellStyle name="Body: normal cell" xfId="2" xr:uid="{00000000-0005-0000-0000-000025000000}"/>
    <cellStyle name="Body: normal cell 2" xfId="24" xr:uid="{00000000-0005-0000-0000-000026000000}"/>
    <cellStyle name="Calculation" xfId="35" builtinId="22" customBuiltin="1"/>
    <cellStyle name="Calculation 2" xfId="136" xr:uid="{11EC43D3-819A-49E2-B190-A633EB26B2AC}"/>
    <cellStyle name="Check Cell" xfId="37" builtinId="23" customBuiltin="1"/>
    <cellStyle name="Check Cell 2" xfId="137" xr:uid="{A9D484EA-90E4-4DA4-8875-6A764BCC4649}"/>
    <cellStyle name="Column headings" xfId="138" xr:uid="{11861A69-B361-4CA0-A801-3949A96DEAEA}"/>
    <cellStyle name="Comma [0]" xfId="84" builtinId="6"/>
    <cellStyle name="Comma 2" xfId="83" xr:uid="{B0EABCB8-8FF6-4E8E-9CBF-73B9F155E41F}"/>
    <cellStyle name="Data (Number)" xfId="139" xr:uid="{DB84E1A5-15B5-4191-9049-C2445BB39A65}"/>
    <cellStyle name="Explanatory Text" xfId="40" builtinId="53" customBuiltin="1"/>
    <cellStyle name="Explanatory Text 2" xfId="140" xr:uid="{E9DC0A23-E873-43A4-ADAF-42C7C30D2BD2}"/>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Good 2" xfId="141" xr:uid="{4FBAADD3-0DD9-4FFF-A849-22C767FDDB18}"/>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1 2" xfId="142" xr:uid="{F1E2E63D-F3AD-4423-B64B-82FDEDC6E796}"/>
    <cellStyle name="Heading 2" xfId="28" builtinId="17" customBuiltin="1"/>
    <cellStyle name="Heading 2 2" xfId="143" xr:uid="{5D78E147-94BA-4C52-AF5B-2732B8AE67C1}"/>
    <cellStyle name="Heading 3" xfId="29" builtinId="18" customBuiltin="1"/>
    <cellStyle name="Heading 3 2" xfId="144" xr:uid="{9D77C6F7-3FA7-45BE-BA3C-019E4E6CB0A3}"/>
    <cellStyle name="Heading 4" xfId="30" builtinId="19" customBuiltin="1"/>
    <cellStyle name="Heading 4 2" xfId="145" xr:uid="{D56E1CED-A12F-413D-9F7B-6268CC6CF97F}"/>
    <cellStyle name="Hyperlink" xfId="9" builtinId="8" customBuiltin="1"/>
    <cellStyle name="Input" xfId="33" builtinId="20" customBuiltin="1"/>
    <cellStyle name="Input 2" xfId="146" xr:uid="{28157268-A70C-40B9-9A6D-3F88B90A6395}"/>
    <cellStyle name="Linked Cell" xfId="36" builtinId="24" customBuiltin="1"/>
    <cellStyle name="Linked Cell 2" xfId="147" xr:uid="{9BD00682-05B1-4C18-9236-E75443114370}"/>
    <cellStyle name="Neutral 2" xfId="60" xr:uid="{00000000-0005-0000-0000-00003B000000}"/>
    <cellStyle name="Neutral 2 2" xfId="148" xr:uid="{F94F5E85-F469-4793-A489-820A2D758F53}"/>
    <cellStyle name="Normal" xfId="0" builtinId="0"/>
    <cellStyle name="Normal 10" xfId="110" xr:uid="{E2FD749C-29CB-4C7F-A875-C74414422959}"/>
    <cellStyle name="Normal 12" xfId="107" xr:uid="{E8C75E8E-89CE-4262-AF7A-B9A951D0DA2D}"/>
    <cellStyle name="Normal 2" xfId="19" xr:uid="{00000000-0005-0000-0000-00003D000000}"/>
    <cellStyle name="Normal 2 10" xfId="149" xr:uid="{26F07E3D-64A1-438C-AC37-70947EE4C5B8}"/>
    <cellStyle name="Normal 2 100" xfId="150" xr:uid="{01E05763-5F1D-43F9-850A-35372B6813E1}"/>
    <cellStyle name="Normal 2 101" xfId="151" xr:uid="{3398EB67-2F30-49ED-9E34-ED8759F3E246}"/>
    <cellStyle name="Normal 2 102" xfId="152" xr:uid="{D97EA892-707C-48C7-882F-84C2014EF36E}"/>
    <cellStyle name="Normal 2 103" xfId="153" xr:uid="{583B6F3C-2BA4-4754-9783-848B1D85FD15}"/>
    <cellStyle name="Normal 2 104" xfId="154" xr:uid="{B7ADDF55-3436-4BA4-8C9C-F6C3BD2103B2}"/>
    <cellStyle name="Normal 2 105" xfId="155" xr:uid="{13D2261D-D232-4F79-97AA-8F6D6E947793}"/>
    <cellStyle name="Normal 2 106" xfId="156" xr:uid="{2EA6A365-6252-4917-B2A0-9E1083C6E9B5}"/>
    <cellStyle name="Normal 2 107" xfId="157" xr:uid="{8C903883-560E-460D-9D4C-C4417338AA4D}"/>
    <cellStyle name="Normal 2 108" xfId="158" xr:uid="{E3764AE4-1DEA-48C2-8FB1-E2DBE215D2C7}"/>
    <cellStyle name="Normal 2 109" xfId="159" xr:uid="{5CFC875E-3C0B-4095-A929-3939CADEF40D}"/>
    <cellStyle name="Normal 2 11" xfId="160" xr:uid="{01DE4F8D-E648-47F9-8F60-99AE10752988}"/>
    <cellStyle name="Normal 2 110" xfId="161" xr:uid="{4E5727E8-BD20-4A32-BB62-A34EA61277A0}"/>
    <cellStyle name="Normal 2 111" xfId="162" xr:uid="{1B155EAF-BEA0-4842-9827-41310C9DC2CA}"/>
    <cellStyle name="Normal 2 112" xfId="163" xr:uid="{22616F57-2A98-4594-B310-8A309DAFF7E3}"/>
    <cellStyle name="Normal 2 113" xfId="164" xr:uid="{436191C4-FEED-42D0-97F3-3995075936E1}"/>
    <cellStyle name="Normal 2 114" xfId="165" xr:uid="{2A33A864-7AA6-4162-A575-F17D65C0F2DA}"/>
    <cellStyle name="Normal 2 115" xfId="166" xr:uid="{79785149-429A-4B44-8D00-61AF455BB470}"/>
    <cellStyle name="Normal 2 116" xfId="167" xr:uid="{3BAB3FF1-F251-4CC7-B0AA-2D96022A677C}"/>
    <cellStyle name="Normal 2 117" xfId="168" xr:uid="{06C2AF78-4C2B-4417-A43F-E415AA7522E8}"/>
    <cellStyle name="Normal 2 118" xfId="169" xr:uid="{30C5AA11-284E-4907-8E5D-F18E097584A3}"/>
    <cellStyle name="Normal 2 119" xfId="170" xr:uid="{2D27C2E5-A635-4995-9997-467F7F30C161}"/>
    <cellStyle name="Normal 2 12" xfId="171" xr:uid="{7EF9170F-9AB8-4416-A751-AF789BBF06DB}"/>
    <cellStyle name="Normal 2 120" xfId="172" xr:uid="{91170E97-786B-4872-BB26-C3CF80B770D0}"/>
    <cellStyle name="Normal 2 121" xfId="173" xr:uid="{B194BA6E-1684-43B1-85CC-9960E76EC888}"/>
    <cellStyle name="Normal 2 122" xfId="174" xr:uid="{FE03EA6E-E0D4-428A-B5F6-06675FE6B10A}"/>
    <cellStyle name="Normal 2 123" xfId="175" xr:uid="{26C82333-D3C7-432E-9AC1-516B95076839}"/>
    <cellStyle name="Normal 2 124" xfId="176" xr:uid="{E2ECBB5E-F781-4E05-884A-F7E2F62992CF}"/>
    <cellStyle name="Normal 2 125" xfId="177" xr:uid="{3E6FE340-F688-4F57-B6BF-ACE2B2848611}"/>
    <cellStyle name="Normal 2 126" xfId="178" xr:uid="{10555574-9B60-4AAE-840D-29955012FB6E}"/>
    <cellStyle name="Normal 2 127" xfId="179" xr:uid="{E0A08F6F-ACD9-4B4B-BA48-D0774BBD6566}"/>
    <cellStyle name="Normal 2 128" xfId="180" xr:uid="{B84ABF43-F997-4450-8EEA-5A099A30D0ED}"/>
    <cellStyle name="Normal 2 129" xfId="181" xr:uid="{E0C6B1C8-C87E-4E44-B15D-3F554E419D88}"/>
    <cellStyle name="Normal 2 13" xfId="182" xr:uid="{4CC2154D-0DD2-4F09-A31A-13BD038984B0}"/>
    <cellStyle name="Normal 2 130" xfId="183" xr:uid="{1791DE7E-7E7F-475A-A9A2-371E94FB57FD}"/>
    <cellStyle name="Normal 2 131" xfId="184" xr:uid="{AC259283-1E12-4694-8DD0-DEDEFE7A9E41}"/>
    <cellStyle name="Normal 2 132" xfId="185" xr:uid="{21725765-1605-479C-8D9B-ADA7571577F9}"/>
    <cellStyle name="Normal 2 133" xfId="186" xr:uid="{BA09B994-35D7-4334-94B2-7F836326D376}"/>
    <cellStyle name="Normal 2 134" xfId="187" xr:uid="{80FE860F-4D3C-464F-A93D-9F6A497C2D3F}"/>
    <cellStyle name="Normal 2 135" xfId="188" xr:uid="{7EAF163D-A235-4424-B531-ACECD609E6D9}"/>
    <cellStyle name="Normal 2 136" xfId="189" xr:uid="{F716701E-2454-450D-9D7D-C2FB206CD475}"/>
    <cellStyle name="Normal 2 137" xfId="190" xr:uid="{BEEC7C4B-4B0C-40F4-99FA-C0EC146786AB}"/>
    <cellStyle name="Normal 2 138" xfId="191" xr:uid="{DAA1BF7F-910F-4498-8775-D265EF7948C0}"/>
    <cellStyle name="Normal 2 139" xfId="90" xr:uid="{88A7900B-3D46-48BB-A648-8F0A077BA55F}"/>
    <cellStyle name="Normal 2 14" xfId="192" xr:uid="{02BAF708-F537-4EBB-A349-EAF0B1DF17D2}"/>
    <cellStyle name="Normal 2 15" xfId="193" xr:uid="{A5AAE5DC-E3A8-43C9-906A-B34BDAF37E4C}"/>
    <cellStyle name="Normal 2 16" xfId="194" xr:uid="{2FD9E813-83BE-4D53-AD2D-8C9DAC4CE515}"/>
    <cellStyle name="Normal 2 17" xfId="195" xr:uid="{E5979BB8-7E61-4913-A275-F07D6AA7F8D1}"/>
    <cellStyle name="Normal 2 18" xfId="196" xr:uid="{CDEF1DA6-FAEA-493F-AE84-B70627F2115B}"/>
    <cellStyle name="Normal 2 19" xfId="197" xr:uid="{479B3B8E-0BE3-4454-8063-FB9FD50882FF}"/>
    <cellStyle name="Normal 2 2" xfId="81" xr:uid="{82E402D6-1DF0-4E6A-9068-58786E0D42A2}"/>
    <cellStyle name="Normal 2 2 10" xfId="198" xr:uid="{A70712BB-B7A9-4373-B868-4730DF76C887}"/>
    <cellStyle name="Normal 2 2 11" xfId="199" xr:uid="{2AE964CD-70A8-4755-B2B3-324C4A15B25D}"/>
    <cellStyle name="Normal 2 2 12" xfId="200" xr:uid="{3626EB58-1E9E-4B0B-BF84-873303E627DE}"/>
    <cellStyle name="Normal 2 2 13" xfId="201" xr:uid="{4E6A5620-D04A-4FF4-A44B-3FF33EE65AFE}"/>
    <cellStyle name="Normal 2 2 14" xfId="96" xr:uid="{B0A25F32-267D-4F47-9308-014C63A3A2E6}"/>
    <cellStyle name="Normal 2 2 2" xfId="202" xr:uid="{D0FD36A8-2B05-4A30-9EF6-DB45494AEE8E}"/>
    <cellStyle name="Normal 2 2 2 2" xfId="203" xr:uid="{DCA7784D-0E86-4CC6-B03B-D644401CA6A2}"/>
    <cellStyle name="Normal 2 2 2 2 2" xfId="204" xr:uid="{61A5E04C-8964-435C-A3C6-B7F4347413A4}"/>
    <cellStyle name="Normal 2 2 2 2 3" xfId="205" xr:uid="{14DFE58E-51F6-4811-887C-061669400CE9}"/>
    <cellStyle name="Normal 2 2 2 2 4" xfId="206" xr:uid="{8BE693CE-1D84-4FC8-8476-D0609C6AAD8C}"/>
    <cellStyle name="Normal 2 2 2 2 5" xfId="207" xr:uid="{F9B5F37E-6C9D-409C-A22C-CCF8846DDF24}"/>
    <cellStyle name="Normal 2 2 2 3" xfId="208" xr:uid="{DA65B52F-FBC8-4477-ABC6-0206391DFC47}"/>
    <cellStyle name="Normal 2 2 2 4" xfId="209" xr:uid="{36064320-3E54-4996-8FFC-3447EA80EDF0}"/>
    <cellStyle name="Normal 2 2 2 5" xfId="210" xr:uid="{B6F43CE0-F726-4131-A91E-949D59BF3C70}"/>
    <cellStyle name="Normal 2 2 3" xfId="211" xr:uid="{7CF9C5DD-29B9-4A56-9FD8-8EC43DCF44CC}"/>
    <cellStyle name="Normal 2 2 3 2" xfId="212" xr:uid="{E729F908-268F-45C2-BF65-98313669B612}"/>
    <cellStyle name="Normal 2 2 3 2 2" xfId="213" xr:uid="{2C1EE587-AFBD-454A-9A4C-E6B8ADF3CB3D}"/>
    <cellStyle name="Normal 2 2 3 2 3" xfId="214" xr:uid="{F6011246-3918-41AF-8AD3-BBF27E709E74}"/>
    <cellStyle name="Normal 2 2 3 2 4" xfId="215" xr:uid="{2164C197-CE4C-4EB2-91E4-928213CED410}"/>
    <cellStyle name="Normal 2 2 3 2 5" xfId="216" xr:uid="{111457F1-6BC3-49B5-82D6-051E83C1C3D4}"/>
    <cellStyle name="Normal 2 2 3 3" xfId="217" xr:uid="{86C89155-9638-4505-9599-1F7953F5F3BD}"/>
    <cellStyle name="Normal 2 2 3 4" xfId="218" xr:uid="{1D06FA85-B553-4E77-AECC-62D2DA9B5BB4}"/>
    <cellStyle name="Normal 2 2 3 5" xfId="219" xr:uid="{872F318B-A7AE-4007-9A8B-4F6D334B171C}"/>
    <cellStyle name="Normal 2 2 4" xfId="220" xr:uid="{6E4ED97E-C135-4139-985B-B51C2E7E8C44}"/>
    <cellStyle name="Normal 2 2 4 2" xfId="221" xr:uid="{D282C6B6-1511-499B-8F44-5BF92165B5B2}"/>
    <cellStyle name="Normal 2 2 4 3" xfId="222" xr:uid="{8348F8B3-9E51-4781-9125-37BB15F51623}"/>
    <cellStyle name="Normal 2 2 4 4" xfId="223" xr:uid="{A76B837B-8062-488B-94A5-92DA23524473}"/>
    <cellStyle name="Normal 2 2 4 5" xfId="224" xr:uid="{925E38BC-50A4-4EA4-A0B7-2C2F87BD7E77}"/>
    <cellStyle name="Normal 2 2 5" xfId="225" xr:uid="{3DF8DB97-0BBF-42C0-8C8E-CAD01C2BF3A7}"/>
    <cellStyle name="Normal 2 2 6" xfId="226" xr:uid="{EAD18149-744E-4493-8748-8041F8957DBB}"/>
    <cellStyle name="Normal 2 2 7" xfId="227" xr:uid="{00A87DCA-B1C2-41D2-BB4C-31684E8929AE}"/>
    <cellStyle name="Normal 2 2 8" xfId="228" xr:uid="{1466B220-DBD0-45BD-8E9A-B3A7BCD1534D}"/>
    <cellStyle name="Normal 2 2 9" xfId="229" xr:uid="{43ECEC7C-A191-4CD3-8248-D44A731E7966}"/>
    <cellStyle name="Normal 2 20" xfId="230" xr:uid="{15C25EEF-65EB-4A67-A5DF-0BC39417EB20}"/>
    <cellStyle name="Normal 2 21" xfId="231" xr:uid="{0F9070D4-DD9C-4FF7-8C54-6D819F71704C}"/>
    <cellStyle name="Normal 2 22" xfId="232" xr:uid="{EFF24473-311C-4B10-939C-FDCAD42D8D2A}"/>
    <cellStyle name="Normal 2 23" xfId="233" xr:uid="{D5C637A7-C6DA-4E4C-9FDB-2E5D93DBB9E0}"/>
    <cellStyle name="Normal 2 24" xfId="234" xr:uid="{351A2EDC-F338-4D0E-B87D-1D4BBEE3FA5F}"/>
    <cellStyle name="Normal 2 25" xfId="235" xr:uid="{C156087D-B528-445C-8582-F555FCCE1F76}"/>
    <cellStyle name="Normal 2 26" xfId="236" xr:uid="{5C8F4CF9-5D30-4DD5-8ADE-E704238650F5}"/>
    <cellStyle name="Normal 2 27" xfId="237" xr:uid="{CDE5ED68-7D5B-47BF-8ADC-97E309922558}"/>
    <cellStyle name="Normal 2 28" xfId="238" xr:uid="{5EAE9001-0388-4DD3-8347-65E137BEC639}"/>
    <cellStyle name="Normal 2 29" xfId="239" xr:uid="{62390C0A-8611-41F3-8225-59CDAC52AF00}"/>
    <cellStyle name="Normal 2 3" xfId="102" xr:uid="{8EE4AE93-6592-4997-B8B8-F0A83850926D}"/>
    <cellStyle name="Normal 2 3 10" xfId="240" xr:uid="{6CAF7F54-90B7-419F-B170-CBF6C64DF43F}"/>
    <cellStyle name="Normal 2 3 11" xfId="241" xr:uid="{2F8E2D31-4494-4BAB-83FD-1A1131184653}"/>
    <cellStyle name="Normal 2 3 12" xfId="242" xr:uid="{14A8C85E-6973-4B66-B273-B0C00DBFED2F}"/>
    <cellStyle name="Normal 2 3 13" xfId="243" xr:uid="{2AC52410-53C9-41B7-B154-0417F468F668}"/>
    <cellStyle name="Normal 2 3 2" xfId="244" xr:uid="{7E2B6FCA-97DB-4181-9D3B-739967C7E81B}"/>
    <cellStyle name="Normal 2 3 2 2" xfId="245" xr:uid="{5E410BC3-60F7-4BAC-9997-D78C8DB2012E}"/>
    <cellStyle name="Normal 2 3 2 2 2" xfId="246" xr:uid="{5A776DBE-81F7-4A67-8E09-51A359CD69D9}"/>
    <cellStyle name="Normal 2 3 2 2 3" xfId="247" xr:uid="{FD27AD0A-B672-4987-AAC0-20531F5B257D}"/>
    <cellStyle name="Normal 2 3 2 2 4" xfId="248" xr:uid="{AD365196-F568-406B-B3CC-FD0B14853F59}"/>
    <cellStyle name="Normal 2 3 2 2 5" xfId="249" xr:uid="{814A1434-9BF1-41BA-8773-9B6067BFAE23}"/>
    <cellStyle name="Normal 2 3 2 3" xfId="250" xr:uid="{5F1EF9C6-4F1D-48F9-908D-99332F4596D0}"/>
    <cellStyle name="Normal 2 3 2 4" xfId="251" xr:uid="{D7AC0527-204C-485E-A12F-CD036623BF20}"/>
    <cellStyle name="Normal 2 3 2 5" xfId="252" xr:uid="{87C65004-31D8-4AAE-81E9-2A55421A7F81}"/>
    <cellStyle name="Normal 2 3 3" xfId="253" xr:uid="{C914D0CA-E232-4979-9125-925AF2AFFF95}"/>
    <cellStyle name="Normal 2 3 3 2" xfId="254" xr:uid="{B175A4C4-C9FE-4BB5-B3B6-9B32B7131D5B}"/>
    <cellStyle name="Normal 2 3 3 2 2" xfId="255" xr:uid="{D3494E6D-69F8-4FD7-90EA-4601D928DA3E}"/>
    <cellStyle name="Normal 2 3 3 2 3" xfId="256" xr:uid="{646C9228-1346-4073-AAAA-FDAABE042E3F}"/>
    <cellStyle name="Normal 2 3 3 2 4" xfId="257" xr:uid="{9762D02C-5ECE-446B-B52B-F3F9B041027B}"/>
    <cellStyle name="Normal 2 3 3 2 5" xfId="258" xr:uid="{612EC090-9A2D-4613-B889-55B73589BB35}"/>
    <cellStyle name="Normal 2 3 3 3" xfId="259" xr:uid="{9035F35A-471F-44D9-943A-08AC4344F065}"/>
    <cellStyle name="Normal 2 3 3 4" xfId="260" xr:uid="{7CC02263-1DF5-425C-B6B0-EB3AE11A82AF}"/>
    <cellStyle name="Normal 2 3 3 5" xfId="261" xr:uid="{3CFA19BC-2BEA-45C8-A44F-E51C7422424F}"/>
    <cellStyle name="Normal 2 3 4" xfId="262" xr:uid="{EBA717F8-44E6-4761-91E5-858B5DF213EC}"/>
    <cellStyle name="Normal 2 3 4 2" xfId="263" xr:uid="{C0CC1858-6315-48D0-AB22-71B45C77937C}"/>
    <cellStyle name="Normal 2 3 4 3" xfId="264" xr:uid="{D3BECA54-E3B2-4C1B-8D49-44D9B19265DF}"/>
    <cellStyle name="Normal 2 3 4 4" xfId="265" xr:uid="{A9566F62-8DF7-48EB-AC47-CF7F9E7FDE3F}"/>
    <cellStyle name="Normal 2 3 4 5" xfId="266" xr:uid="{89E61348-645A-4AD1-B690-ED8A88985D84}"/>
    <cellStyle name="Normal 2 3 5" xfId="267" xr:uid="{04AAFB16-E2F6-4E4B-B3F6-B60CCAA0876A}"/>
    <cellStyle name="Normal 2 3 6" xfId="268" xr:uid="{F7B5AA93-67C1-4518-A973-B8B9E19DF444}"/>
    <cellStyle name="Normal 2 3 7" xfId="269" xr:uid="{5D3E0428-E195-4709-98D2-84022604C60A}"/>
    <cellStyle name="Normal 2 3 8" xfId="270" xr:uid="{A8F05B36-351A-4A7E-A4B6-42E50C624B56}"/>
    <cellStyle name="Normal 2 3 9" xfId="271" xr:uid="{B5890546-13F1-4F4D-B85B-918057F9FF70}"/>
    <cellStyle name="Normal 2 30" xfId="272" xr:uid="{22628DDB-533E-4375-8498-CC09EE2EBAF2}"/>
    <cellStyle name="Normal 2 31" xfId="273" xr:uid="{AD8EE896-6849-4F04-8D47-2A24DA41E88E}"/>
    <cellStyle name="Normal 2 32" xfId="274" xr:uid="{179A414E-E762-40DC-B6EF-1B91AA5C531A}"/>
    <cellStyle name="Normal 2 33" xfId="275" xr:uid="{EB9AB597-1093-41A0-8047-BA7AF84776D0}"/>
    <cellStyle name="Normal 2 34" xfId="276" xr:uid="{771701EA-63AB-479F-A533-E7E74D295B50}"/>
    <cellStyle name="Normal 2 35" xfId="277" xr:uid="{3B79E533-5F9C-46DC-A7FF-D69EB8926A74}"/>
    <cellStyle name="Normal 2 36" xfId="278" xr:uid="{0C9D7D4A-C3C2-4374-8284-597A8FAEB2CC}"/>
    <cellStyle name="Normal 2 37" xfId="279" xr:uid="{B8E36B26-E679-43B2-BFDE-3DF309716C65}"/>
    <cellStyle name="Normal 2 38" xfId="280" xr:uid="{F7A305D6-3EB6-4E41-B89A-4E4107E7AFA1}"/>
    <cellStyle name="Normal 2 39" xfId="281" xr:uid="{605E3E47-4747-40AA-9636-D7CCF6FB3E21}"/>
    <cellStyle name="Normal 2 4" xfId="103" xr:uid="{53C79EF6-008C-47E1-8F5A-99229A669F08}"/>
    <cellStyle name="Normal 2 4 2" xfId="282" xr:uid="{52DA69E2-6671-4078-87E9-AABC59D4C8E2}"/>
    <cellStyle name="Normal 2 40" xfId="283" xr:uid="{81218015-FED9-4FDA-8D9B-1F7A28237720}"/>
    <cellStyle name="Normal 2 41" xfId="284" xr:uid="{631AFD87-A144-4649-9004-402299C8F32F}"/>
    <cellStyle name="Normal 2 42" xfId="285" xr:uid="{293F4099-5E1D-43FA-8FCC-75E09767FD07}"/>
    <cellStyle name="Normal 2 43" xfId="286" xr:uid="{9E84158F-D681-4300-9C7C-B9E5D4A6E689}"/>
    <cellStyle name="Normal 2 44" xfId="287" xr:uid="{7B670E24-54A3-41D8-BB55-58833044E48C}"/>
    <cellStyle name="Normal 2 45" xfId="288" xr:uid="{C805F54B-DB96-449D-8198-93477BB6D6BA}"/>
    <cellStyle name="Normal 2 46" xfId="289" xr:uid="{10608B2E-A8AB-4FB5-8DFA-175A36BC88F4}"/>
    <cellStyle name="Normal 2 47" xfId="290" xr:uid="{75037B9E-D7F3-4333-A070-CB6EB412A121}"/>
    <cellStyle name="Normal 2 48" xfId="291" xr:uid="{AAEEA1CC-5CB0-4141-9EC1-1CAC66B2BB0A}"/>
    <cellStyle name="Normal 2 49" xfId="292" xr:uid="{03A53033-D442-43F9-A45F-2BA20CA7642A}"/>
    <cellStyle name="Normal 2 5" xfId="293" xr:uid="{EC12C4A9-7EB3-4155-8A42-F4A1F1657313}"/>
    <cellStyle name="Normal 2 50" xfId="294" xr:uid="{2D1633F9-97B6-4A44-9A62-46FD1738D85F}"/>
    <cellStyle name="Normal 2 51" xfId="295" xr:uid="{9B6E8D94-F3C9-46F1-9898-B55E1F62E77D}"/>
    <cellStyle name="Normal 2 52" xfId="296" xr:uid="{A6644E99-C1F5-48F8-8E6D-7E0623BCE9E7}"/>
    <cellStyle name="Normal 2 53" xfId="297" xr:uid="{4982C028-054E-4F4D-99C1-25571B048107}"/>
    <cellStyle name="Normal 2 54" xfId="298" xr:uid="{3E0F18A8-1883-42B5-AA4E-BF99CEF866C2}"/>
    <cellStyle name="Normal 2 55" xfId="299" xr:uid="{0D9008A2-F245-496A-B5CC-CFF4BFA2C8D0}"/>
    <cellStyle name="Normal 2 56" xfId="300" xr:uid="{32F720C1-8A0B-4B62-A106-AA9C87AB5458}"/>
    <cellStyle name="Normal 2 57" xfId="301" xr:uid="{F1ED87ED-99E9-441F-AD6C-7A6B3E02C483}"/>
    <cellStyle name="Normal 2 58" xfId="302" xr:uid="{CA374974-C17A-41B1-9859-03A27116F673}"/>
    <cellStyle name="Normal 2 59" xfId="303" xr:uid="{7F161E5D-DD68-4403-B2F6-DE8EB122F533}"/>
    <cellStyle name="Normal 2 6" xfId="304" xr:uid="{0B5A8299-0FC8-4EB4-8E22-F24B3165AEDD}"/>
    <cellStyle name="Normal 2 6 10" xfId="305" xr:uid="{92D853BE-57EA-4D8F-8A62-AF86D2DADE6E}"/>
    <cellStyle name="Normal 2 6 11" xfId="306" xr:uid="{3B42CE8D-1609-4399-B436-4F35599A3064}"/>
    <cellStyle name="Normal 2 6 12" xfId="307" xr:uid="{4C6197A4-50AC-41D9-AA81-F632C116DDF3}"/>
    <cellStyle name="Normal 2 6 13" xfId="308" xr:uid="{CCA89B27-7AF8-403D-8235-DF9803E0FB6A}"/>
    <cellStyle name="Normal 2 6 14" xfId="309" xr:uid="{02F1C138-6A39-42F1-9F12-0849C9489669}"/>
    <cellStyle name="Normal 2 6 15" xfId="310" xr:uid="{2E4C3777-0B6E-42A5-8171-72C55E3BDEC3}"/>
    <cellStyle name="Normal 2 6 16" xfId="311" xr:uid="{E7C87636-0AB0-4909-A177-2EA2850D277E}"/>
    <cellStyle name="Normal 2 6 17" xfId="312" xr:uid="{26C25174-5D2E-42AD-BD03-BC8AB21F9535}"/>
    <cellStyle name="Normal 2 6 18" xfId="313" xr:uid="{F6031C6D-185C-4042-8130-61FEE03F0863}"/>
    <cellStyle name="Normal 2 6 19" xfId="314" xr:uid="{C17BE9F2-05A4-40D1-8D00-21EB73E9A4AF}"/>
    <cellStyle name="Normal 2 6 2" xfId="315" xr:uid="{E9668082-A5B4-4AB3-BFB0-5756014AF5BF}"/>
    <cellStyle name="Normal 2 6 20" xfId="316" xr:uid="{5528281A-740A-451F-9F1B-E569823F36F8}"/>
    <cellStyle name="Normal 2 6 21" xfId="317" xr:uid="{4C241D93-FFB6-491C-B965-49A0CB15E9E1}"/>
    <cellStyle name="Normal 2 6 22" xfId="318" xr:uid="{82CE520D-6B89-40C4-A2EB-F18D07E0E9E6}"/>
    <cellStyle name="Normal 2 6 23" xfId="319" xr:uid="{16E0AE49-7032-4339-8925-B5C6E0087375}"/>
    <cellStyle name="Normal 2 6 24" xfId="320" xr:uid="{2C09F0B1-4C73-4EB5-81AD-A871295EA4F0}"/>
    <cellStyle name="Normal 2 6 25" xfId="321" xr:uid="{138C19A2-E13B-4AD4-8399-689EA489E73E}"/>
    <cellStyle name="Normal 2 6 26" xfId="322" xr:uid="{4A73FA28-12DB-4D88-B5A1-D0D3AD0DDE25}"/>
    <cellStyle name="Normal 2 6 27" xfId="323" xr:uid="{4FFEF181-2CFF-4FF1-A050-4FE2357C0E28}"/>
    <cellStyle name="Normal 2 6 28" xfId="324" xr:uid="{0E199E4C-1C90-48A1-ACB7-ECCF88D7D022}"/>
    <cellStyle name="Normal 2 6 29" xfId="325" xr:uid="{D8B8F1FE-09A0-4331-8330-FF0AB009318B}"/>
    <cellStyle name="Normal 2 6 3" xfId="326" xr:uid="{A21F9DDC-DD31-4298-B471-32D4E7A50453}"/>
    <cellStyle name="Normal 2 6 30" xfId="327" xr:uid="{0E3E076C-221B-48C3-83E5-8AA46FA94D8F}"/>
    <cellStyle name="Normal 2 6 31" xfId="328" xr:uid="{ED395124-EEE2-432B-8AB6-F241606832E9}"/>
    <cellStyle name="Normal 2 6 32" xfId="329" xr:uid="{52B6058E-A639-4D49-9D6D-FA33E27193A8}"/>
    <cellStyle name="Normal 2 6 33" xfId="330" xr:uid="{DD78717D-3FFF-40E2-AA18-BA15FDA9A54E}"/>
    <cellStyle name="Normal 2 6 34" xfId="331" xr:uid="{815DDA69-10E5-4D38-8C95-F901D94A529A}"/>
    <cellStyle name="Normal 2 6 35" xfId="332" xr:uid="{939C09CD-46E8-493D-B5B8-4D4D77AA232E}"/>
    <cellStyle name="Normal 2 6 36" xfId="333" xr:uid="{5874BAA6-563E-4636-945B-EAA4DFD51AE6}"/>
    <cellStyle name="Normal 2 6 37" xfId="334" xr:uid="{C191A85C-F3D8-4B64-B37C-3DB029B67071}"/>
    <cellStyle name="Normal 2 6 38" xfId="335" xr:uid="{080FBED0-BD67-4A68-AFCD-5BF1C51077D9}"/>
    <cellStyle name="Normal 2 6 39" xfId="336" xr:uid="{C3FE2F70-1DDF-40A0-A93D-82DD4A7505AC}"/>
    <cellStyle name="Normal 2 6 4" xfId="337" xr:uid="{BDF55C8B-4ADD-4B44-90C5-923B66CEE0D0}"/>
    <cellStyle name="Normal 2 6 40" xfId="338" xr:uid="{1B125365-86D4-4BAC-8581-EB8A4F6843A2}"/>
    <cellStyle name="Normal 2 6 41" xfId="339" xr:uid="{66B856C5-BBE5-4619-B1D3-CAD422B0463C}"/>
    <cellStyle name="Normal 2 6 42" xfId="340" xr:uid="{864121B7-DF73-493A-AC76-A11D0987E052}"/>
    <cellStyle name="Normal 2 6 43" xfId="341" xr:uid="{2A8C26F2-2EFA-453F-9592-AE227797F393}"/>
    <cellStyle name="Normal 2 6 44" xfId="342" xr:uid="{6D220814-041C-4B79-BC66-B6E10B09D34D}"/>
    <cellStyle name="Normal 2 6 45" xfId="343" xr:uid="{3F173409-BC12-453B-AE7E-4E6D5F5EC9A6}"/>
    <cellStyle name="Normal 2 6 5" xfId="344" xr:uid="{B1BB24EB-4B08-44C6-8099-42282E64A477}"/>
    <cellStyle name="Normal 2 6 6" xfId="345" xr:uid="{C3065314-5E64-474F-9BC6-74472B7BE6AD}"/>
    <cellStyle name="Normal 2 6 7" xfId="346" xr:uid="{23129FF8-8839-4713-A176-8BBC411A94F0}"/>
    <cellStyle name="Normal 2 6 8" xfId="347" xr:uid="{E66AEE81-1B9A-46C3-8335-B78EC3F2D319}"/>
    <cellStyle name="Normal 2 6 9" xfId="348" xr:uid="{80A78870-D844-439B-B722-96AB85F3AD90}"/>
    <cellStyle name="Normal 2 60" xfId="349" xr:uid="{587D3AAE-52BF-4244-BD53-90839EC8B291}"/>
    <cellStyle name="Normal 2 61" xfId="350" xr:uid="{8C4A310E-7F50-430A-8B69-8F9F079888CA}"/>
    <cellStyle name="Normal 2 62" xfId="351" xr:uid="{BD46D711-21D6-4282-A3C0-45593F36A12C}"/>
    <cellStyle name="Normal 2 63" xfId="352" xr:uid="{941F6E5A-4126-40AC-A667-B08C22557509}"/>
    <cellStyle name="Normal 2 64" xfId="353" xr:uid="{A1E3E05D-18AD-4720-B991-0C6D8F58EFA4}"/>
    <cellStyle name="Normal 2 65" xfId="354" xr:uid="{AA3514AF-9A8C-4126-B1ED-BF75DE907F5C}"/>
    <cellStyle name="Normal 2 66" xfId="355" xr:uid="{B2D738AE-5F28-452F-9800-0944A7653321}"/>
    <cellStyle name="Normal 2 67" xfId="356" xr:uid="{C8759BF2-3509-452C-A877-AD49B85BCA8F}"/>
    <cellStyle name="Normal 2 68" xfId="357" xr:uid="{F600019F-6198-44F1-A468-B582531B65DA}"/>
    <cellStyle name="Normal 2 69" xfId="358" xr:uid="{B8E1C5BC-A9C0-4C53-8146-58688DF06A92}"/>
    <cellStyle name="Normal 2 7" xfId="359" xr:uid="{AAE6A067-BAA9-4A5D-B705-B0CEF2D98679}"/>
    <cellStyle name="Normal 2 70" xfId="360" xr:uid="{5BE2F346-95FA-4085-921E-E8D76706D6DD}"/>
    <cellStyle name="Normal 2 71" xfId="361" xr:uid="{0A64F662-D5C4-49D6-A058-9F8846E890B9}"/>
    <cellStyle name="Normal 2 72" xfId="362" xr:uid="{2ED5516A-9440-4FAF-8999-528D2911C405}"/>
    <cellStyle name="Normal 2 73" xfId="363" xr:uid="{7F6B82FF-96C0-462D-9215-99D4871F4B3C}"/>
    <cellStyle name="Normal 2 74" xfId="364" xr:uid="{FA61E197-CC22-4952-9EAA-7B1DCACF3CA5}"/>
    <cellStyle name="Normal 2 75" xfId="365" xr:uid="{BB323C97-1299-4AFB-9CCE-C4948BC5CCF4}"/>
    <cellStyle name="Normal 2 76" xfId="366" xr:uid="{6AB9008A-7F64-4D6E-B15D-D7B2AD9F5633}"/>
    <cellStyle name="Normal 2 77" xfId="367" xr:uid="{9E13381A-6187-445F-BE2E-C404294DC894}"/>
    <cellStyle name="Normal 2 78" xfId="368" xr:uid="{618365BF-93A7-4E35-BB4D-932EF51A90E7}"/>
    <cellStyle name="Normal 2 79" xfId="369" xr:uid="{0618AE8C-FCBF-413B-9523-A19532880849}"/>
    <cellStyle name="Normal 2 8" xfId="370" xr:uid="{3919A2DF-DEEA-47DA-AD6F-BA31088122C4}"/>
    <cellStyle name="Normal 2 80" xfId="371" xr:uid="{93800DF6-5DB8-470F-9DE6-0068BC9944D5}"/>
    <cellStyle name="Normal 2 81" xfId="372" xr:uid="{CFF50271-76DE-46DA-ABFA-14B3DF6688BA}"/>
    <cellStyle name="Normal 2 82" xfId="373" xr:uid="{E594CBC6-F89D-4430-9B2D-24E8B37019B3}"/>
    <cellStyle name="Normal 2 83" xfId="374" xr:uid="{4CA5001E-4145-4636-9565-5979238796D7}"/>
    <cellStyle name="Normal 2 84" xfId="375" xr:uid="{AE10B7C9-B68C-4019-AA5E-507838A44B05}"/>
    <cellStyle name="Normal 2 85" xfId="376" xr:uid="{0A7BE7DC-4325-4D91-810C-11AA7236461C}"/>
    <cellStyle name="Normal 2 86" xfId="377" xr:uid="{B59C0DF7-415A-4214-B1AF-1C867C96B306}"/>
    <cellStyle name="Normal 2 87" xfId="378" xr:uid="{5348B41B-4181-4FCB-9C93-4FEB9484065E}"/>
    <cellStyle name="Normal 2 88" xfId="379" xr:uid="{8E57C8D7-04B9-4E57-BC20-C8051E38BE05}"/>
    <cellStyle name="Normal 2 89" xfId="380" xr:uid="{95D7968A-94AF-435A-BDAB-B23778CE9AA3}"/>
    <cellStyle name="Normal 2 9" xfId="381" xr:uid="{106FD82D-AC67-40C1-9317-BFA9398C653F}"/>
    <cellStyle name="Normal 2 90" xfId="382" xr:uid="{DF0C56E9-0C77-4F97-B3E8-605818138F68}"/>
    <cellStyle name="Normal 2 91" xfId="383" xr:uid="{415720BB-79DC-41BE-88F8-B2C9F6165671}"/>
    <cellStyle name="Normal 2 92" xfId="384" xr:uid="{45252433-C18B-43D5-A1DC-6BAFE0DA5879}"/>
    <cellStyle name="Normal 2 93" xfId="385" xr:uid="{5D33736E-B8D2-4298-967E-084F06EF311C}"/>
    <cellStyle name="Normal 2 94" xfId="386" xr:uid="{5729857E-5C8D-4F3E-A9A1-AC137D9B65D2}"/>
    <cellStyle name="Normal 2 95" xfId="387" xr:uid="{B500622A-CADF-475F-8B3B-F1B542AF6903}"/>
    <cellStyle name="Normal 2 96" xfId="388" xr:uid="{3F673F84-570D-418F-9EA7-B323B440C7D0}"/>
    <cellStyle name="Normal 2 97" xfId="389" xr:uid="{F0525309-7EE6-4608-BF79-9447B9A9C38E}"/>
    <cellStyle name="Normal 2 98" xfId="390" xr:uid="{991A342E-9D9E-46D0-A7A1-8B2A26146F44}"/>
    <cellStyle name="Normal 2 99" xfId="391" xr:uid="{E20D00C6-3DCC-4592-A121-51352924AA47}"/>
    <cellStyle name="Normal 3" xfId="13" xr:uid="{00000000-0005-0000-0000-00003E000000}"/>
    <cellStyle name="Normal 3 10" xfId="392" xr:uid="{82958026-0B35-48B0-BB87-36573738AD85}"/>
    <cellStyle name="Normal 3 11" xfId="393" xr:uid="{32D0B0CE-41E4-4387-9D3C-2CE85E7BF23D}"/>
    <cellStyle name="Normal 3 12" xfId="394" xr:uid="{69C84C68-51CA-47F5-87EB-54352D705821}"/>
    <cellStyle name="Normal 3 13" xfId="395" xr:uid="{C9B5153B-EA96-471D-9C5D-3C5078B2BC98}"/>
    <cellStyle name="Normal 3 14" xfId="91" xr:uid="{0F3427A2-C9B1-47E8-B142-7ED2308A1AFE}"/>
    <cellStyle name="Normal 3 2" xfId="80" xr:uid="{B36BF01F-9627-47E6-A0B3-E5842EE99611}"/>
    <cellStyle name="Normal 3 2 2" xfId="397" xr:uid="{7C7461C1-6389-4FEC-B5F7-2E5EAE84201C}"/>
    <cellStyle name="Normal 3 2 2 2" xfId="398" xr:uid="{B45A023F-701B-4B2C-9662-BAEB840E0738}"/>
    <cellStyle name="Normal 3 2 2 3" xfId="399" xr:uid="{2BE41639-FE5C-472A-8662-D1B4E0FFCA22}"/>
    <cellStyle name="Normal 3 2 2 4" xfId="400" xr:uid="{B9E8F767-571E-43BB-A6BE-83C2D5E09C72}"/>
    <cellStyle name="Normal 3 2 2 5" xfId="401" xr:uid="{20845A77-3F6F-4436-88A8-99BF17BF917C}"/>
    <cellStyle name="Normal 3 2 3" xfId="402" xr:uid="{8B0828D0-EE9E-4E86-9865-A338ADFA2BE7}"/>
    <cellStyle name="Normal 3 2 4" xfId="403" xr:uid="{ECE7B0B5-4234-4B8C-9141-D088D2A65BF8}"/>
    <cellStyle name="Normal 3 2 5" xfId="404" xr:uid="{A1B89895-330C-4C17-B7CF-7E3679543E8E}"/>
    <cellStyle name="Normal 3 2 6" xfId="396" xr:uid="{C4F9045D-D73A-4563-905D-2529CA961E8E}"/>
    <cellStyle name="Normal 3 3" xfId="405" xr:uid="{19E20BC2-8969-48C9-BBA0-CC581F2BE9A3}"/>
    <cellStyle name="Normal 3 3 2" xfId="406" xr:uid="{D5658DD9-EF29-4B63-A3D5-03C1CB884691}"/>
    <cellStyle name="Normal 3 3 2 2" xfId="407" xr:uid="{0B0A8D0F-2943-4534-AB18-7E2293968638}"/>
    <cellStyle name="Normal 3 3 2 3" xfId="408" xr:uid="{B4F072E9-CF3D-40A6-A2DC-54C029740E64}"/>
    <cellStyle name="Normal 3 3 2 4" xfId="409" xr:uid="{4895ACD6-59D0-451A-87B6-1994DAFCBC2A}"/>
    <cellStyle name="Normal 3 3 2 5" xfId="410" xr:uid="{29B852D4-DB87-4026-BCFA-25D25AFC415E}"/>
    <cellStyle name="Normal 3 3 3" xfId="411" xr:uid="{6504B10F-3C7E-47F9-BFA3-B282860234E2}"/>
    <cellStyle name="Normal 3 3 4" xfId="412" xr:uid="{278995BB-E1AF-46DB-8F90-B21A0AF22127}"/>
    <cellStyle name="Normal 3 3 5" xfId="413" xr:uid="{B84F680B-C66C-4CBB-B273-B6A3E34DE960}"/>
    <cellStyle name="Normal 3 4" xfId="414" xr:uid="{A1B6391C-87CF-410F-89B5-DDE7E16D01A3}"/>
    <cellStyle name="Normal 3 4 2" xfId="415" xr:uid="{B12187D6-6B3D-429D-AEA2-09F4F97422E4}"/>
    <cellStyle name="Normal 3 4 3" xfId="416" xr:uid="{08F90A5F-E29F-4C89-8B69-03B00A990DA9}"/>
    <cellStyle name="Normal 3 4 4" xfId="417" xr:uid="{54E75E76-095C-4A0B-BC45-2B2617BCC4A4}"/>
    <cellStyle name="Normal 3 4 5" xfId="418" xr:uid="{49D4952B-1181-4CEF-A818-1ACFF4D91FC7}"/>
    <cellStyle name="Normal 3 5" xfId="419" xr:uid="{0270027A-FD93-406A-B498-C542732106A7}"/>
    <cellStyle name="Normal 3 6" xfId="420" xr:uid="{A2D22D4D-B2FD-4FB7-A212-B84E1F892263}"/>
    <cellStyle name="Normal 3 7" xfId="421" xr:uid="{F48FA5AF-F10E-4D17-B650-6B8AE1FB94D4}"/>
    <cellStyle name="Normal 3 8" xfId="422" xr:uid="{2861E343-94B0-4C45-A5B6-9100F9FF182F}"/>
    <cellStyle name="Normal 3 9" xfId="423" xr:uid="{CD56D8BD-24D4-4469-8292-E07B7E7DDAA3}"/>
    <cellStyle name="Normal 4" xfId="14" xr:uid="{00000000-0005-0000-0000-00003F000000}"/>
    <cellStyle name="Normal 4 2" xfId="97" xr:uid="{4E2205F6-6940-4563-B086-C70314003006}"/>
    <cellStyle name="Normal 4 2 2" xfId="82" xr:uid="{EA7BF279-956F-47C2-9A73-0954A56A37C4}"/>
    <cellStyle name="Normal 4 2 2 2" xfId="425" xr:uid="{23CA3A5D-B14B-4000-8E76-EC3EFACEEF0F}"/>
    <cellStyle name="Normal 4 2 2 3" xfId="426" xr:uid="{DF176C95-12FA-4A5E-8C9C-35C291F7497C}"/>
    <cellStyle name="Normal 4 2 2 4" xfId="427" xr:uid="{E7563AF1-0711-4906-9D56-433357281070}"/>
    <cellStyle name="Normal 4 2 2 5" xfId="428" xr:uid="{C256980D-AC26-458B-8690-FCBA2A113BFE}"/>
    <cellStyle name="Normal 4 2 2 6" xfId="424" xr:uid="{34870BBE-642F-4565-AB67-9359FE5BCE43}"/>
    <cellStyle name="Normal 4 2 3" xfId="429" xr:uid="{985894A2-3865-4617-9D27-B3A20E3B2E71}"/>
    <cellStyle name="Normal 4 2 4" xfId="430" xr:uid="{D0ED11F3-6989-4CEE-BE12-60C20C4FAF4D}"/>
    <cellStyle name="Normal 4 2 5" xfId="431" xr:uid="{31B59DAD-09E2-4FBA-8FCE-724B269C96F9}"/>
    <cellStyle name="Normal 4 3" xfId="432" xr:uid="{0832AB67-25C4-4389-A37E-5FF4737EC98A}"/>
    <cellStyle name="Normal 4 4" xfId="433" xr:uid="{0259BC03-1827-47D9-A1EA-266408B34AFD}"/>
    <cellStyle name="Normal 4 4 2" xfId="434" xr:uid="{9E0AB073-03FF-41BD-B53B-D810F2961D47}"/>
    <cellStyle name="Normal 4 4 3" xfId="435" xr:uid="{E7CE4570-F5E5-40C8-ADB7-23AB8CEA34AD}"/>
    <cellStyle name="Normal 4 4 4" xfId="436" xr:uid="{FFDA4345-E90F-424E-BAD1-2514832FD33B}"/>
    <cellStyle name="Normal 4 4 5" xfId="437" xr:uid="{C5E44FA8-764B-43F4-AA95-5F6EA19CF88A}"/>
    <cellStyle name="Normal 4 5" xfId="438" xr:uid="{546C7EA6-5431-4DAF-BCBE-CBC2ADC4A55E}"/>
    <cellStyle name="Normal 4 6" xfId="439" xr:uid="{AAECFD73-27DC-4DD0-8EBB-ACBDE89F0DEC}"/>
    <cellStyle name="Normal 4 6 10" xfId="440" xr:uid="{5712F1B8-841B-4F91-8A10-272D16698555}"/>
    <cellStyle name="Normal 4 6 11" xfId="441" xr:uid="{F1F28991-6E3A-484D-B444-2120391AC225}"/>
    <cellStyle name="Normal 4 6 12" xfId="442" xr:uid="{DB28507C-A5FC-49F4-98F1-44CC472E4D49}"/>
    <cellStyle name="Normal 4 6 13" xfId="443" xr:uid="{8AE290C7-503B-4985-AC07-BBB910E3836E}"/>
    <cellStyle name="Normal 4 6 14" xfId="444" xr:uid="{A4D42C8C-CFD5-49C1-B560-82ECA3D4B954}"/>
    <cellStyle name="Normal 4 6 15" xfId="445" xr:uid="{2B1B9645-A383-436D-B391-42C07CB73EF6}"/>
    <cellStyle name="Normal 4 6 16" xfId="446" xr:uid="{273203B4-F11E-4995-8AEC-42B3D0B186A8}"/>
    <cellStyle name="Normal 4 6 17" xfId="447" xr:uid="{CE74763B-7207-458F-BE3D-476DE74D6F48}"/>
    <cellStyle name="Normal 4 6 18" xfId="448" xr:uid="{3984F363-5A84-4961-AD39-B4D34F3B5F4F}"/>
    <cellStyle name="Normal 4 6 19" xfId="449" xr:uid="{A06FFF32-AFE8-4591-96F3-1D5CF661E624}"/>
    <cellStyle name="Normal 4 6 2" xfId="450" xr:uid="{909EC5AC-74F1-495A-9852-ECD8FA0B6953}"/>
    <cellStyle name="Normal 4 6 20" xfId="451" xr:uid="{3AB1C821-C93F-416A-B5FC-23F549C690FE}"/>
    <cellStyle name="Normal 4 6 21" xfId="452" xr:uid="{85F1B60C-BA5C-4B80-A6F9-99D1369942AA}"/>
    <cellStyle name="Normal 4 6 22" xfId="453" xr:uid="{0E18BAAB-0D32-405A-816A-B89F85F67D99}"/>
    <cellStyle name="Normal 4 6 23" xfId="454" xr:uid="{4A9F6A3A-8A14-41E6-8808-A49873330C6B}"/>
    <cellStyle name="Normal 4 6 24" xfId="455" xr:uid="{969E986C-F7C5-45F7-A021-DAF5BE04521C}"/>
    <cellStyle name="Normal 4 6 25" xfId="456" xr:uid="{07A36BA1-1435-411D-AA27-4E313509ACB5}"/>
    <cellStyle name="Normal 4 6 26" xfId="457" xr:uid="{A122309A-73C1-4394-A131-30CDFA7E8747}"/>
    <cellStyle name="Normal 4 6 27" xfId="458" xr:uid="{9EBAA9D6-8FD4-4754-81F2-5CA43F97D62F}"/>
    <cellStyle name="Normal 4 6 28" xfId="459" xr:uid="{221295C0-5C30-4A9B-B3F9-C2F78FCA26DA}"/>
    <cellStyle name="Normal 4 6 29" xfId="460" xr:uid="{039F14FE-9B01-45B1-8790-EFE450A90C27}"/>
    <cellStyle name="Normal 4 6 3" xfId="461" xr:uid="{1DB4F789-301F-463E-9F59-E5EF480A400D}"/>
    <cellStyle name="Normal 4 6 30" xfId="462" xr:uid="{F8502E3A-4A2B-4C15-B7F1-C3E43D6FDB08}"/>
    <cellStyle name="Normal 4 6 31" xfId="463" xr:uid="{9567D395-C211-4981-85A0-475F0C4FD0B3}"/>
    <cellStyle name="Normal 4 6 32" xfId="464" xr:uid="{E3C2AED5-E8F1-4EEA-8CD8-6C3E793E6865}"/>
    <cellStyle name="Normal 4 6 33" xfId="465" xr:uid="{3F1C946A-A803-4EC6-BA9A-4B340DBF9899}"/>
    <cellStyle name="Normal 4 6 34" xfId="466" xr:uid="{D5A5E7D5-94BA-45D7-8BC7-FB93F7DE080D}"/>
    <cellStyle name="Normal 4 6 35" xfId="467" xr:uid="{E5B97BEF-D3E8-40F6-82D0-1C122FAAFF0B}"/>
    <cellStyle name="Normal 4 6 36" xfId="468" xr:uid="{4894A3E7-E63D-4F16-913A-482089764CF4}"/>
    <cellStyle name="Normal 4 6 37" xfId="469" xr:uid="{FC7ABB95-1AB4-40E6-829F-B55545CCB752}"/>
    <cellStyle name="Normal 4 6 38" xfId="470" xr:uid="{B70C3CF2-2877-4B14-BA34-68F66A242C5F}"/>
    <cellStyle name="Normal 4 6 39" xfId="471" xr:uid="{F958FB3F-667F-4AD6-84C1-E92AAEF0B758}"/>
    <cellStyle name="Normal 4 6 4" xfId="472" xr:uid="{CF6FD73D-24DD-49ED-974D-56E61D95CE0A}"/>
    <cellStyle name="Normal 4 6 40" xfId="473" xr:uid="{17E8FA45-6FC8-4C4C-968B-B8C7A9E73F36}"/>
    <cellStyle name="Normal 4 6 41" xfId="474" xr:uid="{D2E398C2-4926-46C7-9D93-66CBB70148D3}"/>
    <cellStyle name="Normal 4 6 42" xfId="475" xr:uid="{451F544A-D1C8-43E3-BB11-D829EAB61E6D}"/>
    <cellStyle name="Normal 4 6 43" xfId="476" xr:uid="{CD22FED5-E959-4299-8940-EA7305B21DEA}"/>
    <cellStyle name="Normal 4 6 44" xfId="477" xr:uid="{CF4A07C1-92C4-4660-9F0E-6C690270DD8E}"/>
    <cellStyle name="Normal 4 6 45" xfId="478" xr:uid="{A896883A-D54E-4321-A330-AC536A778ACC}"/>
    <cellStyle name="Normal 4 6 5" xfId="479" xr:uid="{E346E2DC-800D-441E-9AC7-58AF43B44C58}"/>
    <cellStyle name="Normal 4 6 6" xfId="480" xr:uid="{2012F23B-6C48-4065-A204-DB10C868C229}"/>
    <cellStyle name="Normal 4 6 7" xfId="481" xr:uid="{F7519726-4468-495E-842C-84DD452BD2E0}"/>
    <cellStyle name="Normal 4 6 8" xfId="482" xr:uid="{50E5D56F-6E6D-4CE5-BBA0-CE93EE929652}"/>
    <cellStyle name="Normal 4 6 9" xfId="483" xr:uid="{88FDA2AF-E479-4CB1-9342-B2F5CE206DBF}"/>
    <cellStyle name="Normal 4 7" xfId="484" xr:uid="{65682E5B-F8D6-4715-914E-C5881C56E578}"/>
    <cellStyle name="Normal 5" xfId="15" xr:uid="{00000000-0005-0000-0000-000040000000}"/>
    <cellStyle name="Normal 5 2" xfId="98" xr:uid="{A8EC296E-8F33-49F7-967A-3BA59C70DC63}"/>
    <cellStyle name="Normal 5 3" xfId="485" xr:uid="{ADF2DE38-D07B-44FF-A04A-BE6545273BC9}"/>
    <cellStyle name="Normal 5 4" xfId="92" xr:uid="{D75F76A0-D7A3-4FBC-9225-D99BDAAEC0D1}"/>
    <cellStyle name="Normal 58" xfId="17" xr:uid="{00000000-0005-0000-0000-000041000000}"/>
    <cellStyle name="Normal 6" xfId="16" xr:uid="{00000000-0005-0000-0000-000042000000}"/>
    <cellStyle name="Normal 6 2" xfId="99" xr:uid="{6F24E0C2-2247-4421-AFD0-431A916CE2BA}"/>
    <cellStyle name="Normal 6 3" xfId="486" xr:uid="{5580CB8E-76F2-4564-85C4-B34133A9D69D}"/>
    <cellStyle name="Normal 6 4" xfId="93" xr:uid="{50726456-9B78-4219-9EE0-1A1552BDBE7F}"/>
    <cellStyle name="Normal 7" xfId="94" xr:uid="{3DB12F18-8121-4C4B-8089-AA89667238EE}"/>
    <cellStyle name="Normal 7 2" xfId="100" xr:uid="{6EA2DA7F-C441-4D3E-9922-46BD49666EF5}"/>
    <cellStyle name="Normal 7 3" xfId="487" xr:uid="{C7052E61-E46C-4BD5-A096-71B7308EF2CB}"/>
    <cellStyle name="Normal 8" xfId="95" xr:uid="{27FEC004-C986-47F5-A214-3DEC25E955A2}"/>
    <cellStyle name="Normal 8 2" xfId="101" xr:uid="{514BD377-7CB0-43EF-8652-7106138D62FB}"/>
    <cellStyle name="Normal 8 3" xfId="488" xr:uid="{E881D67F-07B1-4894-8898-5185DC32A274}"/>
    <cellStyle name="Normal 9" xfId="108" xr:uid="{E10A38EB-6603-4BA5-AA16-D466580643B7}"/>
    <cellStyle name="Normal 9 2" xfId="489" xr:uid="{D8E93AEF-DFBA-4382-8D2F-FFA73D7C8FFE}"/>
    <cellStyle name="Normal 9 3" xfId="490" xr:uid="{5936FD19-120E-4D28-B6B2-149617782885}"/>
    <cellStyle name="Normal 9 4" xfId="491" xr:uid="{ECACB38E-DB89-403E-AA23-9AE4A3C76592}"/>
    <cellStyle name="Note" xfId="39" builtinId="10" customBuiltin="1"/>
    <cellStyle name="Note 2" xfId="67" xr:uid="{00000000-0005-0000-0000-000044000000}"/>
    <cellStyle name="Note 2 2" xfId="492" xr:uid="{2FB4537B-D13A-44F0-A5E6-90F822830121}"/>
    <cellStyle name="Note 3" xfId="105" xr:uid="{81678B62-A360-42CB-A182-36427634A77E}"/>
    <cellStyle name="Note 4" xfId="104" xr:uid="{F7905360-767D-47D4-B523-93359060D0A8}"/>
    <cellStyle name="Note 5" xfId="106" xr:uid="{B7C5A81D-FB3A-408A-9533-5F3191254827}"/>
    <cellStyle name="Note 6" xfId="109" xr:uid="{33E01752-04A3-4811-A5C1-91EC4EED8935}"/>
    <cellStyle name="Output" xfId="34" builtinId="21" customBuiltin="1"/>
    <cellStyle name="Output 2" xfId="493" xr:uid="{C1DE99B9-8B4C-47FB-B075-307CED59AAEA}"/>
    <cellStyle name="Parent row" xfId="5" xr:uid="{00000000-0005-0000-0000-000046000000}"/>
    <cellStyle name="Parent row 2" xfId="23" xr:uid="{00000000-0005-0000-0000-000047000000}"/>
    <cellStyle name="Percent" xfId="18" builtinId="5"/>
    <cellStyle name="Percent 2" xfId="494" xr:uid="{CC883159-4F37-49C3-83A9-A89B1F62A104}"/>
    <cellStyle name="Percent 2 2" xfId="495" xr:uid="{8F904EAD-7B3C-459D-A8BA-231D81F6D8D2}"/>
    <cellStyle name="Percent 2 3" xfId="496" xr:uid="{DC546964-B503-4FB2-ACDD-A83284D3031C}"/>
    <cellStyle name="Percent 3" xfId="497" xr:uid="{D428B703-7A2D-478B-AAA5-B9E1864FE010}"/>
    <cellStyle name="Percent 4" xfId="498" xr:uid="{00075B11-4E6F-45AE-B5D2-6D20A9FC8E26}"/>
    <cellStyle name="Percent 5" xfId="499" xr:uid="{15877CED-C987-470D-A0E0-F57D3F9CB4FA}"/>
    <cellStyle name="Percent 6" xfId="500" xr:uid="{2CD4DFCE-9853-4E67-9623-8CF1ED074528}"/>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itle 2" xfId="501" xr:uid="{ECBC81A9-1D86-44FB-8538-A6E45A8D40AF}"/>
    <cellStyle name="Total" xfId="41" builtinId="25" customBuiltin="1"/>
    <cellStyle name="Total 2" xfId="502" xr:uid="{16BE0C02-C0E5-4322-BBF4-D218789EA319}"/>
    <cellStyle name="Warning Text" xfId="38" builtinId="11" customBuiltin="1"/>
    <cellStyle name="Warning Text 2" xfId="503" xr:uid="{9E29B798-36AB-4FB0-8E0E-EDF9CE22EE00}"/>
    <cellStyle name="강조색1 2" xfId="521" xr:uid="{59425BB8-D2B8-4D50-9C63-F2D3D4C1C0B0}"/>
    <cellStyle name="강조색2 2" xfId="525" xr:uid="{6B893356-51D7-4248-9C1E-D834A29580CC}"/>
    <cellStyle name="강조색3 2" xfId="529" xr:uid="{A40784D9-9038-45BD-AE4E-37166BB5C6FE}"/>
    <cellStyle name="강조색4 2" xfId="533" xr:uid="{B996B578-A893-46CE-BD7E-AFA18515E61B}"/>
    <cellStyle name="강조색5 2" xfId="537" xr:uid="{5C337B93-C24E-4A38-B829-24F14798BED9}"/>
    <cellStyle name="강조색6 2" xfId="541" xr:uid="{ECC7CA3C-7419-42A6-823F-DAC40FE5F586}"/>
    <cellStyle name="경고문 2" xfId="518" xr:uid="{3032CB27-FBD3-4F64-A4F1-4DF32F7FAB65}"/>
    <cellStyle name="계산 2" xfId="515" xr:uid="{1A119330-85F9-4BFC-B765-3A471118FA0F}"/>
    <cellStyle name="나쁨 2" xfId="511" xr:uid="{5FF28AD7-4F94-4071-80EC-B2CB1839033C}"/>
    <cellStyle name="백분율 2" xfId="504" xr:uid="{A97C8ECA-D61E-4A26-AA36-8956BFFED6F7}"/>
    <cellStyle name="보통 2" xfId="512" xr:uid="{E91FE14D-C004-464B-8C82-5742DFE456E1}"/>
    <cellStyle name="설명 텍스트 2" xfId="519" xr:uid="{9D415D6A-5052-4ED7-A673-0171911939E2}"/>
    <cellStyle name="셀 확인 2" xfId="517" xr:uid="{BB66DCA5-834E-42D5-B48B-A5B5EBAC7E10}"/>
    <cellStyle name="연결된 셀 2" xfId="516" xr:uid="{3DC7F925-8050-4DC2-80D2-87F2F6EFB187}"/>
    <cellStyle name="요약 2" xfId="520" xr:uid="{E477744F-D3E8-42BC-AE16-6C55BB8BBB38}"/>
    <cellStyle name="입력 2" xfId="513" xr:uid="{6454DDC8-EB7F-49F4-A04C-A5370CA8BF51}"/>
    <cellStyle name="제목 1 2" xfId="506" xr:uid="{9933EB67-BCD8-4038-8B83-45A005B23EA9}"/>
    <cellStyle name="제목 2 2" xfId="507" xr:uid="{1C879933-EAD5-4F90-BF54-83004CFEC66C}"/>
    <cellStyle name="제목 3 2" xfId="508" xr:uid="{A942B77F-6D8C-41FB-B2ED-B46B0FCE6C16}"/>
    <cellStyle name="제목 4 2" xfId="509" xr:uid="{452D2926-667A-4CA2-8340-E0D013E7E859}"/>
    <cellStyle name="제목 5" xfId="505" xr:uid="{66CE0D27-7C07-48A2-97E4-7CF0D9A8D30D}"/>
    <cellStyle name="좋음 2" xfId="510" xr:uid="{93A6246C-2B4F-4BB9-A66F-C69A43DFC6EF}"/>
    <cellStyle name="출력 2" xfId="514" xr:uid="{DD557878-9502-4066-8C72-89300947A733}"/>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 name="표준 5" xfId="89" xr:uid="{E9B3E3DF-85B8-47EB-A894-A29E2CA42100}"/>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900238274233.78625</c:v>
                </c:pt>
                <c:pt idx="1">
                  <c:v>895972661045.51514</c:v>
                </c:pt>
                <c:pt idx="2">
                  <c:v>891707047857.2439</c:v>
                </c:pt>
                <c:pt idx="3">
                  <c:v>887441434668.97351</c:v>
                </c:pt>
                <c:pt idx="4">
                  <c:v>797614268632.84546</c:v>
                </c:pt>
                <c:pt idx="5">
                  <c:v>707787102596.71826</c:v>
                </c:pt>
                <c:pt idx="6">
                  <c:v>617959936560.59119</c:v>
                </c:pt>
                <c:pt idx="7">
                  <c:v>528132770524.46399</c:v>
                </c:pt>
                <c:pt idx="8">
                  <c:v>438305604488.33679</c:v>
                </c:pt>
                <c:pt idx="9">
                  <c:v>348478438452.20966</c:v>
                </c:pt>
                <c:pt idx="10">
                  <c:v>258651272416.08331</c:v>
                </c:pt>
                <c:pt idx="11">
                  <c:v>232786145174.47421</c:v>
                </c:pt>
                <c:pt idx="12">
                  <c:v>206921017932.86597</c:v>
                </c:pt>
                <c:pt idx="13">
                  <c:v>181055890691.25772</c:v>
                </c:pt>
                <c:pt idx="14">
                  <c:v>155190763449.64948</c:v>
                </c:pt>
                <c:pt idx="15">
                  <c:v>129325636208.04124</c:v>
                </c:pt>
                <c:pt idx="16">
                  <c:v>103460508966.43298</c:v>
                </c:pt>
                <c:pt idx="17">
                  <c:v>77595381724.824738</c:v>
                </c:pt>
                <c:pt idx="18">
                  <c:v>51730254483.216492</c:v>
                </c:pt>
                <c:pt idx="19">
                  <c:v>25865127241.608246</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7583154287627.7461</c:v>
                </c:pt>
                <c:pt idx="1">
                  <c:v>7547222908276.5059</c:v>
                </c:pt>
                <c:pt idx="2">
                  <c:v>7511291528925.2646</c:v>
                </c:pt>
                <c:pt idx="3">
                  <c:v>7475360149574.0313</c:v>
                </c:pt>
                <c:pt idx="4">
                  <c:v>6718701297391.7285</c:v>
                </c:pt>
                <c:pt idx="5">
                  <c:v>5962042445209.4336</c:v>
                </c:pt>
                <c:pt idx="6">
                  <c:v>5205383593027.1377</c:v>
                </c:pt>
                <c:pt idx="7">
                  <c:v>4448724740844.8428</c:v>
                </c:pt>
                <c:pt idx="8">
                  <c:v>3692065888662.5474</c:v>
                </c:pt>
                <c:pt idx="9">
                  <c:v>2935407036480.252</c:v>
                </c:pt>
                <c:pt idx="10">
                  <c:v>2178748184297.9639</c:v>
                </c:pt>
                <c:pt idx="11">
                  <c:v>1960873365868.1611</c:v>
                </c:pt>
                <c:pt idx="12">
                  <c:v>1742998547438.3655</c:v>
                </c:pt>
                <c:pt idx="13">
                  <c:v>1525123729008.5698</c:v>
                </c:pt>
                <c:pt idx="14">
                  <c:v>1307248910578.7742</c:v>
                </c:pt>
                <c:pt idx="15">
                  <c:v>1089374092148.9784</c:v>
                </c:pt>
                <c:pt idx="16">
                  <c:v>871499273719.18274</c:v>
                </c:pt>
                <c:pt idx="17">
                  <c:v>653624455289.38708</c:v>
                </c:pt>
                <c:pt idx="18">
                  <c:v>435749636859.59137</c:v>
                </c:pt>
                <c:pt idx="19">
                  <c:v>217874818429.79568</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52004600661378.563</c:v>
                </c:pt>
                <c:pt idx="1">
                  <c:v>53339427300621.234</c:v>
                </c:pt>
                <c:pt idx="2">
                  <c:v>54674253939863.898</c:v>
                </c:pt>
                <c:pt idx="3">
                  <c:v>56009080579106.57</c:v>
                </c:pt>
                <c:pt idx="4">
                  <c:v>59093281051524.328</c:v>
                </c:pt>
                <c:pt idx="5">
                  <c:v>62177481523942.094</c:v>
                </c:pt>
                <c:pt idx="6">
                  <c:v>65261681996359.859</c:v>
                </c:pt>
                <c:pt idx="7">
                  <c:v>68345882468777.617</c:v>
                </c:pt>
                <c:pt idx="8">
                  <c:v>71430082941195.375</c:v>
                </c:pt>
                <c:pt idx="9">
                  <c:v>74514283413613.141</c:v>
                </c:pt>
                <c:pt idx="10">
                  <c:v>77598483886030.891</c:v>
                </c:pt>
                <c:pt idx="11">
                  <c:v>78546655231265.625</c:v>
                </c:pt>
                <c:pt idx="12">
                  <c:v>79494826576500.344</c:v>
                </c:pt>
                <c:pt idx="13">
                  <c:v>80442997921735.063</c:v>
                </c:pt>
                <c:pt idx="14">
                  <c:v>81391169266969.781</c:v>
                </c:pt>
                <c:pt idx="15">
                  <c:v>82339340612204.5</c:v>
                </c:pt>
                <c:pt idx="16">
                  <c:v>83287511957439.219</c:v>
                </c:pt>
                <c:pt idx="17">
                  <c:v>84235683302673.938</c:v>
                </c:pt>
                <c:pt idx="18">
                  <c:v>85183854647908.656</c:v>
                </c:pt>
                <c:pt idx="19">
                  <c:v>86132025993143.375</c:v>
                </c:pt>
                <c:pt idx="20">
                  <c:v>87080197338378.078</c:v>
                </c:pt>
                <c:pt idx="21">
                  <c:v>87483787000197.328</c:v>
                </c:pt>
                <c:pt idx="22">
                  <c:v>87887376662016.563</c:v>
                </c:pt>
                <c:pt idx="23">
                  <c:v>88290966323835.797</c:v>
                </c:pt>
                <c:pt idx="24">
                  <c:v>88694555985655.047</c:v>
                </c:pt>
                <c:pt idx="25">
                  <c:v>89098145647474.281</c:v>
                </c:pt>
                <c:pt idx="26">
                  <c:v>89501735309293.516</c:v>
                </c:pt>
                <c:pt idx="27">
                  <c:v>89905324971112.75</c:v>
                </c:pt>
                <c:pt idx="28">
                  <c:v>90308914632932</c:v>
                </c:pt>
                <c:pt idx="29">
                  <c:v>90712504294751.234</c:v>
                </c:pt>
                <c:pt idx="30">
                  <c:v>91116093956570.469</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65013606506581.438</c:v>
                </c:pt>
                <c:pt idx="1">
                  <c:v>66682341441078.766</c:v>
                </c:pt>
                <c:pt idx="2">
                  <c:v>68351076375576.102</c:v>
                </c:pt>
                <c:pt idx="3">
                  <c:v>70019811310073.43</c:v>
                </c:pt>
                <c:pt idx="4">
                  <c:v>73875527791905.672</c:v>
                </c:pt>
                <c:pt idx="5">
                  <c:v>77731244273737.906</c:v>
                </c:pt>
                <c:pt idx="6">
                  <c:v>81586960755570.141</c:v>
                </c:pt>
                <c:pt idx="7">
                  <c:v>85442677237402.375</c:v>
                </c:pt>
                <c:pt idx="8">
                  <c:v>89298393719234.625</c:v>
                </c:pt>
                <c:pt idx="9">
                  <c:v>93154110201066.859</c:v>
                </c:pt>
                <c:pt idx="10">
                  <c:v>97009826682899.078</c:v>
                </c:pt>
                <c:pt idx="11">
                  <c:v>98195184092742.375</c:v>
                </c:pt>
                <c:pt idx="12">
                  <c:v>99380541502585.656</c:v>
                </c:pt>
                <c:pt idx="13">
                  <c:v>100565898912428.94</c:v>
                </c:pt>
                <c:pt idx="14">
                  <c:v>101751256322272.22</c:v>
                </c:pt>
                <c:pt idx="15">
                  <c:v>102936613732115.5</c:v>
                </c:pt>
                <c:pt idx="16">
                  <c:v>104121971141958.78</c:v>
                </c:pt>
                <c:pt idx="17">
                  <c:v>105307328551802.06</c:v>
                </c:pt>
                <c:pt idx="18">
                  <c:v>106492685961645.34</c:v>
                </c:pt>
                <c:pt idx="19">
                  <c:v>107678043371488.63</c:v>
                </c:pt>
                <c:pt idx="20">
                  <c:v>108863400781331.92</c:v>
                </c:pt>
                <c:pt idx="21">
                  <c:v>109367948823811.67</c:v>
                </c:pt>
                <c:pt idx="22">
                  <c:v>109872496866291.44</c:v>
                </c:pt>
                <c:pt idx="23">
                  <c:v>110377044908771.2</c:v>
                </c:pt>
                <c:pt idx="24">
                  <c:v>110881592951250.95</c:v>
                </c:pt>
                <c:pt idx="25">
                  <c:v>111386140993730.72</c:v>
                </c:pt>
                <c:pt idx="26">
                  <c:v>111890689036210.48</c:v>
                </c:pt>
                <c:pt idx="27">
                  <c:v>112395237078690.25</c:v>
                </c:pt>
                <c:pt idx="28">
                  <c:v>112899785121170</c:v>
                </c:pt>
                <c:pt idx="29">
                  <c:v>113404333163649.77</c:v>
                </c:pt>
                <c:pt idx="30">
                  <c:v>113908881206129.53</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38428317163707.133</c:v>
                </c:pt>
                <c:pt idx="1">
                  <c:v>38246231663469.883</c:v>
                </c:pt>
                <c:pt idx="2">
                  <c:v>38064146163232.633</c:v>
                </c:pt>
                <c:pt idx="3">
                  <c:v>37882060662995.422</c:v>
                </c:pt>
                <c:pt idx="4">
                  <c:v>34047623797609.633</c:v>
                </c:pt>
                <c:pt idx="5">
                  <c:v>30213186932223.883</c:v>
                </c:pt>
                <c:pt idx="6">
                  <c:v>26378750066838.133</c:v>
                </c:pt>
                <c:pt idx="7">
                  <c:v>22544313201452.383</c:v>
                </c:pt>
                <c:pt idx="8">
                  <c:v>18709876336066.637</c:v>
                </c:pt>
                <c:pt idx="9">
                  <c:v>14875439470680.885</c:v>
                </c:pt>
                <c:pt idx="10">
                  <c:v>11041002605295.172</c:v>
                </c:pt>
                <c:pt idx="11">
                  <c:v>9936902344765.623</c:v>
                </c:pt>
                <c:pt idx="12">
                  <c:v>8832802084236.1094</c:v>
                </c:pt>
                <c:pt idx="13">
                  <c:v>7728701823706.5957</c:v>
                </c:pt>
                <c:pt idx="14">
                  <c:v>6624601563177.082</c:v>
                </c:pt>
                <c:pt idx="15">
                  <c:v>5520501302647.5684</c:v>
                </c:pt>
                <c:pt idx="16">
                  <c:v>4416401042118.0547</c:v>
                </c:pt>
                <c:pt idx="17">
                  <c:v>3312300781588.541</c:v>
                </c:pt>
                <c:pt idx="18">
                  <c:v>2208200521059.0273</c:v>
                </c:pt>
                <c:pt idx="19">
                  <c:v>1104100260529.5137</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843050766384472</c:v>
                </c:pt>
                <c:pt idx="1">
                  <c:v>858242718753144</c:v>
                </c:pt>
                <c:pt idx="2">
                  <c:v>873434671121812</c:v>
                </c:pt>
                <c:pt idx="3">
                  <c:v>888626623490480</c:v>
                </c:pt>
                <c:pt idx="4">
                  <c:v>902325169772424</c:v>
                </c:pt>
                <c:pt idx="5">
                  <c:v>916023716054364</c:v>
                </c:pt>
                <c:pt idx="6">
                  <c:v>929722262336304</c:v>
                </c:pt>
                <c:pt idx="7">
                  <c:v>943420808618244</c:v>
                </c:pt>
                <c:pt idx="8">
                  <c:v>957119354900184</c:v>
                </c:pt>
                <c:pt idx="9">
                  <c:v>970817901182124</c:v>
                </c:pt>
                <c:pt idx="10">
                  <c:v>984516447464060</c:v>
                </c:pt>
                <c:pt idx="11">
                  <c:v>978567947217560</c:v>
                </c:pt>
                <c:pt idx="12">
                  <c:v>972619446971060</c:v>
                </c:pt>
                <c:pt idx="13">
                  <c:v>966670946724560</c:v>
                </c:pt>
                <c:pt idx="14">
                  <c:v>960722446478060</c:v>
                </c:pt>
                <c:pt idx="15">
                  <c:v>954773946231560</c:v>
                </c:pt>
                <c:pt idx="16">
                  <c:v>948825445985060</c:v>
                </c:pt>
                <c:pt idx="17">
                  <c:v>942876945738560</c:v>
                </c:pt>
                <c:pt idx="18">
                  <c:v>936928445492060</c:v>
                </c:pt>
                <c:pt idx="19">
                  <c:v>930979945245560</c:v>
                </c:pt>
                <c:pt idx="20">
                  <c:v>925031444999060</c:v>
                </c:pt>
                <c:pt idx="21">
                  <c:v>914018788209372</c:v>
                </c:pt>
                <c:pt idx="22">
                  <c:v>903006131419684</c:v>
                </c:pt>
                <c:pt idx="23">
                  <c:v>891993474630000</c:v>
                </c:pt>
                <c:pt idx="24">
                  <c:v>880980817840312</c:v>
                </c:pt>
                <c:pt idx="25">
                  <c:v>869968161050624</c:v>
                </c:pt>
                <c:pt idx="26">
                  <c:v>858955504260940</c:v>
                </c:pt>
                <c:pt idx="27">
                  <c:v>847942847471252</c:v>
                </c:pt>
                <c:pt idx="28">
                  <c:v>836930190681564</c:v>
                </c:pt>
                <c:pt idx="29">
                  <c:v>825917533891876</c:v>
                </c:pt>
                <c:pt idx="30">
                  <c:v>814904877102190</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85805933867092.469</c:v>
                </c:pt>
                <c:pt idx="1">
                  <c:v>83356677941232.656</c:v>
                </c:pt>
                <c:pt idx="2">
                  <c:v>80907422015372.859</c:v>
                </c:pt>
                <c:pt idx="3">
                  <c:v>78458166089513.063</c:v>
                </c:pt>
                <c:pt idx="4">
                  <c:v>77875487913552.266</c:v>
                </c:pt>
                <c:pt idx="5">
                  <c:v>77292809737591.469</c:v>
                </c:pt>
                <c:pt idx="6">
                  <c:v>76710131561630.688</c:v>
                </c:pt>
                <c:pt idx="7">
                  <c:v>76127453385669.891</c:v>
                </c:pt>
                <c:pt idx="8">
                  <c:v>75544775209709.094</c:v>
                </c:pt>
                <c:pt idx="9">
                  <c:v>74962097033748.313</c:v>
                </c:pt>
                <c:pt idx="10">
                  <c:v>74379418857787.516</c:v>
                </c:pt>
                <c:pt idx="11">
                  <c:v>73782998272016.328</c:v>
                </c:pt>
                <c:pt idx="12">
                  <c:v>73186577686245.141</c:v>
                </c:pt>
                <c:pt idx="13">
                  <c:v>72590157100473.953</c:v>
                </c:pt>
                <c:pt idx="14">
                  <c:v>71993736514702.766</c:v>
                </c:pt>
                <c:pt idx="15">
                  <c:v>71397315928931.578</c:v>
                </c:pt>
                <c:pt idx="16">
                  <c:v>70800895343160.391</c:v>
                </c:pt>
                <c:pt idx="17">
                  <c:v>70204474757389.195</c:v>
                </c:pt>
                <c:pt idx="18">
                  <c:v>69608054171618.008</c:v>
                </c:pt>
                <c:pt idx="19">
                  <c:v>69011633585846.82</c:v>
                </c:pt>
                <c:pt idx="20">
                  <c:v>68415213000075.633</c:v>
                </c:pt>
                <c:pt idx="21">
                  <c:v>67337808070940.586</c:v>
                </c:pt>
                <c:pt idx="22">
                  <c:v>66260403141805.539</c:v>
                </c:pt>
                <c:pt idx="23">
                  <c:v>65182998212670.484</c:v>
                </c:pt>
                <c:pt idx="24">
                  <c:v>64105593283535.438</c:v>
                </c:pt>
                <c:pt idx="25">
                  <c:v>63028188354400.391</c:v>
                </c:pt>
                <c:pt idx="26">
                  <c:v>61950783425265.336</c:v>
                </c:pt>
                <c:pt idx="27">
                  <c:v>60873378496130.289</c:v>
                </c:pt>
                <c:pt idx="28">
                  <c:v>59795973566995.242</c:v>
                </c:pt>
                <c:pt idx="29">
                  <c:v>58718568637860.188</c:v>
                </c:pt>
                <c:pt idx="30">
                  <c:v>57641163708725.141</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2626712261237.5371</c:v>
                </c:pt>
                <c:pt idx="1">
                  <c:v>2551735039017.3384</c:v>
                </c:pt>
                <c:pt idx="2">
                  <c:v>2476757816797.1401</c:v>
                </c:pt>
                <c:pt idx="3">
                  <c:v>2401780594576.9419</c:v>
                </c:pt>
                <c:pt idx="4">
                  <c:v>2383943507557.7339</c:v>
                </c:pt>
                <c:pt idx="5">
                  <c:v>2366106420538.5259</c:v>
                </c:pt>
                <c:pt idx="6">
                  <c:v>2348269333519.3179</c:v>
                </c:pt>
                <c:pt idx="7">
                  <c:v>2330432246500.1099</c:v>
                </c:pt>
                <c:pt idx="8">
                  <c:v>2312595159480.9019</c:v>
                </c:pt>
                <c:pt idx="9">
                  <c:v>2294758072461.6938</c:v>
                </c:pt>
                <c:pt idx="10">
                  <c:v>2276920985442.4858</c:v>
                </c:pt>
                <c:pt idx="11">
                  <c:v>2258663212408.6738</c:v>
                </c:pt>
                <c:pt idx="12">
                  <c:v>2240405439374.8618</c:v>
                </c:pt>
                <c:pt idx="13">
                  <c:v>2222147666341.0498</c:v>
                </c:pt>
                <c:pt idx="14">
                  <c:v>2203889893307.2378</c:v>
                </c:pt>
                <c:pt idx="15">
                  <c:v>2185632120273.426</c:v>
                </c:pt>
                <c:pt idx="16">
                  <c:v>2167374347239.614</c:v>
                </c:pt>
                <c:pt idx="17">
                  <c:v>2149116574205.802</c:v>
                </c:pt>
                <c:pt idx="18">
                  <c:v>2130858801171.99</c:v>
                </c:pt>
                <c:pt idx="19">
                  <c:v>2112601028138.178</c:v>
                </c:pt>
                <c:pt idx="20">
                  <c:v>2094343255104.3662</c:v>
                </c:pt>
                <c:pt idx="21">
                  <c:v>2061361471559.4155</c:v>
                </c:pt>
                <c:pt idx="22">
                  <c:v>2028379688014.4648</c:v>
                </c:pt>
                <c:pt idx="23">
                  <c:v>1995397904469.5142</c:v>
                </c:pt>
                <c:pt idx="24">
                  <c:v>1962416120924.5635</c:v>
                </c:pt>
                <c:pt idx="25">
                  <c:v>1929434337379.6128</c:v>
                </c:pt>
                <c:pt idx="26">
                  <c:v>1896452553834.6624</c:v>
                </c:pt>
                <c:pt idx="27">
                  <c:v>1863470770289.7117</c:v>
                </c:pt>
                <c:pt idx="28">
                  <c:v>1830488986744.761</c:v>
                </c:pt>
                <c:pt idx="29">
                  <c:v>1797507203199.8103</c:v>
                </c:pt>
                <c:pt idx="30">
                  <c:v>1764525419654.8596</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3328804777880.999</c:v>
                </c:pt>
                <c:pt idx="1">
                  <c:v>3495245016775.0488</c:v>
                </c:pt>
                <c:pt idx="2">
                  <c:v>3661685255669.0986</c:v>
                </c:pt>
                <c:pt idx="3">
                  <c:v>3828125494563.1484</c:v>
                </c:pt>
                <c:pt idx="4">
                  <c:v>3853269175972.4302</c:v>
                </c:pt>
                <c:pt idx="5">
                  <c:v>3878412857381.7119</c:v>
                </c:pt>
                <c:pt idx="6">
                  <c:v>3903556538790.9941</c:v>
                </c:pt>
                <c:pt idx="7">
                  <c:v>3928700220200.2759</c:v>
                </c:pt>
                <c:pt idx="8">
                  <c:v>3953843901609.5576</c:v>
                </c:pt>
                <c:pt idx="9">
                  <c:v>3978987583018.8394</c:v>
                </c:pt>
                <c:pt idx="10">
                  <c:v>4004131264428.1211</c:v>
                </c:pt>
                <c:pt idx="11">
                  <c:v>4010731480798.0576</c:v>
                </c:pt>
                <c:pt idx="12">
                  <c:v>4017331697167.9937</c:v>
                </c:pt>
                <c:pt idx="13">
                  <c:v>4023931913537.9302</c:v>
                </c:pt>
                <c:pt idx="14">
                  <c:v>4030532129907.8667</c:v>
                </c:pt>
                <c:pt idx="15">
                  <c:v>4037132346277.8032</c:v>
                </c:pt>
                <c:pt idx="16">
                  <c:v>4043732562647.7397</c:v>
                </c:pt>
                <c:pt idx="17">
                  <c:v>4050332779017.6763</c:v>
                </c:pt>
                <c:pt idx="18">
                  <c:v>4056932995387.6128</c:v>
                </c:pt>
                <c:pt idx="19">
                  <c:v>4063533211757.5493</c:v>
                </c:pt>
                <c:pt idx="20">
                  <c:v>4070133428127.4854</c:v>
                </c:pt>
                <c:pt idx="21">
                  <c:v>4048132706894.3643</c:v>
                </c:pt>
                <c:pt idx="22">
                  <c:v>4026131985661.2427</c:v>
                </c:pt>
                <c:pt idx="23">
                  <c:v>4004131264428.1211</c:v>
                </c:pt>
                <c:pt idx="24">
                  <c:v>3982130543194.9995</c:v>
                </c:pt>
                <c:pt idx="25">
                  <c:v>3960129821961.8779</c:v>
                </c:pt>
                <c:pt idx="26">
                  <c:v>3938129100728.7563</c:v>
                </c:pt>
                <c:pt idx="27">
                  <c:v>3916128379495.6348</c:v>
                </c:pt>
                <c:pt idx="28">
                  <c:v>3894127658262.5132</c:v>
                </c:pt>
                <c:pt idx="29">
                  <c:v>3872126937029.3916</c:v>
                </c:pt>
                <c:pt idx="30">
                  <c:v>3850126215796.27</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579677802696.34021</c:v>
                </c:pt>
                <c:pt idx="1">
                  <c:v>608661692831.15723</c:v>
                </c:pt>
                <c:pt idx="2">
                  <c:v>637645582965.97424</c:v>
                </c:pt>
                <c:pt idx="3">
                  <c:v>666629473100.79126</c:v>
                </c:pt>
                <c:pt idx="4">
                  <c:v>671007991807.52881</c:v>
                </c:pt>
                <c:pt idx="5">
                  <c:v>675386510514.26636</c:v>
                </c:pt>
                <c:pt idx="6">
                  <c:v>679765029221.00391</c:v>
                </c:pt>
                <c:pt idx="7">
                  <c:v>684143547927.74146</c:v>
                </c:pt>
                <c:pt idx="8">
                  <c:v>688522066634.479</c:v>
                </c:pt>
                <c:pt idx="9">
                  <c:v>692900585341.21655</c:v>
                </c:pt>
                <c:pt idx="10">
                  <c:v>697279104047.9541</c:v>
                </c:pt>
                <c:pt idx="11">
                  <c:v>698428465208.47278</c:v>
                </c:pt>
                <c:pt idx="12">
                  <c:v>699577826368.99133</c:v>
                </c:pt>
                <c:pt idx="13">
                  <c:v>700727187529.50989</c:v>
                </c:pt>
                <c:pt idx="14">
                  <c:v>701876548690.02856</c:v>
                </c:pt>
                <c:pt idx="15">
                  <c:v>703025909850.54712</c:v>
                </c:pt>
                <c:pt idx="16">
                  <c:v>704175271011.0658</c:v>
                </c:pt>
                <c:pt idx="17">
                  <c:v>705324632171.58435</c:v>
                </c:pt>
                <c:pt idx="18">
                  <c:v>706473993332.10303</c:v>
                </c:pt>
                <c:pt idx="19">
                  <c:v>707623354492.62158</c:v>
                </c:pt>
                <c:pt idx="20">
                  <c:v>708772715653.14014</c:v>
                </c:pt>
                <c:pt idx="21">
                  <c:v>704941511784.74487</c:v>
                </c:pt>
                <c:pt idx="22">
                  <c:v>701110307916.34949</c:v>
                </c:pt>
                <c:pt idx="23">
                  <c:v>697279104047.9541</c:v>
                </c:pt>
                <c:pt idx="24">
                  <c:v>693447900179.55884</c:v>
                </c:pt>
                <c:pt idx="25">
                  <c:v>689616696311.16345</c:v>
                </c:pt>
                <c:pt idx="26">
                  <c:v>685785492442.76807</c:v>
                </c:pt>
                <c:pt idx="27">
                  <c:v>681954288574.37268</c:v>
                </c:pt>
                <c:pt idx="28">
                  <c:v>678123084705.97742</c:v>
                </c:pt>
                <c:pt idx="29">
                  <c:v>674291880837.58203</c:v>
                </c:pt>
                <c:pt idx="30">
                  <c:v>670460676969.18665</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904949144649.52417</c:v>
                </c:pt>
                <c:pt idx="1">
                  <c:v>950196601882.00037</c:v>
                </c:pt>
                <c:pt idx="2">
                  <c:v>995444059114.47656</c:v>
                </c:pt>
                <c:pt idx="3">
                  <c:v>1040691516346.9528</c:v>
                </c:pt>
                <c:pt idx="4">
                  <c:v>1047526928605.3893</c:v>
                </c:pt>
                <c:pt idx="5">
                  <c:v>1054362340863.8257</c:v>
                </c:pt>
                <c:pt idx="6">
                  <c:v>1061197753122.2622</c:v>
                </c:pt>
                <c:pt idx="7">
                  <c:v>1068033165380.6987</c:v>
                </c:pt>
                <c:pt idx="8">
                  <c:v>1074868577639.1351</c:v>
                </c:pt>
                <c:pt idx="9">
                  <c:v>1081703989897.5717</c:v>
                </c:pt>
                <c:pt idx="10">
                  <c:v>1088539402156.0081</c:v>
                </c:pt>
                <c:pt idx="11">
                  <c:v>1090333697873.8477</c:v>
                </c:pt>
                <c:pt idx="12">
                  <c:v>1092127993591.6873</c:v>
                </c:pt>
                <c:pt idx="13">
                  <c:v>1093922289309.5269</c:v>
                </c:pt>
                <c:pt idx="14">
                  <c:v>1095716585027.3663</c:v>
                </c:pt>
                <c:pt idx="15">
                  <c:v>1097510880745.2059</c:v>
                </c:pt>
                <c:pt idx="16">
                  <c:v>1099305176463.0455</c:v>
                </c:pt>
                <c:pt idx="17">
                  <c:v>1101099472180.885</c:v>
                </c:pt>
                <c:pt idx="18">
                  <c:v>1102893767898.7246</c:v>
                </c:pt>
                <c:pt idx="19">
                  <c:v>1104688063616.5642</c:v>
                </c:pt>
                <c:pt idx="20">
                  <c:v>1106482359334.4038</c:v>
                </c:pt>
                <c:pt idx="21">
                  <c:v>1100501373608.272</c:v>
                </c:pt>
                <c:pt idx="22">
                  <c:v>1094520387882.14</c:v>
                </c:pt>
                <c:pt idx="23">
                  <c:v>1088539402156.0081</c:v>
                </c:pt>
                <c:pt idx="24">
                  <c:v>1082558416429.8762</c:v>
                </c:pt>
                <c:pt idx="25">
                  <c:v>1076577430703.7443</c:v>
                </c:pt>
                <c:pt idx="26">
                  <c:v>1070596444977.6123</c:v>
                </c:pt>
                <c:pt idx="27">
                  <c:v>1064615459251.4805</c:v>
                </c:pt>
                <c:pt idx="28">
                  <c:v>1058634473525.3485</c:v>
                </c:pt>
                <c:pt idx="29">
                  <c:v>1052653487799.2167</c:v>
                </c:pt>
                <c:pt idx="30">
                  <c:v>1046672502073.0847</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944839462814.38745</c:v>
                </c:pt>
                <c:pt idx="1">
                  <c:v>992081435955.10681</c:v>
                </c:pt>
                <c:pt idx="2">
                  <c:v>1039323409095.8262</c:v>
                </c:pt>
                <c:pt idx="3">
                  <c:v>1086565382236.5457</c:v>
                </c:pt>
                <c:pt idx="4">
                  <c:v>1093702100674.8809</c:v>
                </c:pt>
                <c:pt idx="5">
                  <c:v>1100838819113.2161</c:v>
                </c:pt>
                <c:pt idx="6">
                  <c:v>1107975537551.5515</c:v>
                </c:pt>
                <c:pt idx="7">
                  <c:v>1115112255989.8867</c:v>
                </c:pt>
                <c:pt idx="8">
                  <c:v>1122248974428.2219</c:v>
                </c:pt>
                <c:pt idx="9">
                  <c:v>1129385692866.5571</c:v>
                </c:pt>
                <c:pt idx="10">
                  <c:v>1136522411304.8926</c:v>
                </c:pt>
                <c:pt idx="11">
                  <c:v>1138395799894.9556</c:v>
                </c:pt>
                <c:pt idx="12">
                  <c:v>1140269188485.0186</c:v>
                </c:pt>
                <c:pt idx="13">
                  <c:v>1142142577075.0815</c:v>
                </c:pt>
                <c:pt idx="14">
                  <c:v>1144015965665.1445</c:v>
                </c:pt>
                <c:pt idx="15">
                  <c:v>1145889354255.2075</c:v>
                </c:pt>
                <c:pt idx="16">
                  <c:v>1147762742845.2705</c:v>
                </c:pt>
                <c:pt idx="17">
                  <c:v>1149636131435.3335</c:v>
                </c:pt>
                <c:pt idx="18">
                  <c:v>1151509520025.3965</c:v>
                </c:pt>
                <c:pt idx="19">
                  <c:v>1153382908615.4597</c:v>
                </c:pt>
                <c:pt idx="20">
                  <c:v>1155256297205.5227</c:v>
                </c:pt>
                <c:pt idx="21">
                  <c:v>1149011668571.9792</c:v>
                </c:pt>
                <c:pt idx="22">
                  <c:v>1142767039938.4358</c:v>
                </c:pt>
                <c:pt idx="23">
                  <c:v>1136522411304.8926</c:v>
                </c:pt>
                <c:pt idx="24">
                  <c:v>1130277782671.3491</c:v>
                </c:pt>
                <c:pt idx="25">
                  <c:v>1124033154037.8059</c:v>
                </c:pt>
                <c:pt idx="26">
                  <c:v>1117788525404.2625</c:v>
                </c:pt>
                <c:pt idx="27">
                  <c:v>1111543896770.719</c:v>
                </c:pt>
                <c:pt idx="28">
                  <c:v>1105299268137.1758</c:v>
                </c:pt>
                <c:pt idx="29">
                  <c:v>1099054639503.6323</c:v>
                </c:pt>
                <c:pt idx="30">
                  <c:v>1092810010870.089</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241955147558.74826</c:v>
                </c:pt>
                <c:pt idx="1">
                  <c:v>254052904936.68567</c:v>
                </c:pt>
                <c:pt idx="2">
                  <c:v>266150662314.62308</c:v>
                </c:pt>
                <c:pt idx="3">
                  <c:v>278248419692.56049</c:v>
                </c:pt>
                <c:pt idx="4">
                  <c:v>280075995519.76941</c:v>
                </c:pt>
                <c:pt idx="5">
                  <c:v>281903571346.97833</c:v>
                </c:pt>
                <c:pt idx="6">
                  <c:v>283731147174.18732</c:v>
                </c:pt>
                <c:pt idx="7">
                  <c:v>285558723001.39624</c:v>
                </c:pt>
                <c:pt idx="8">
                  <c:v>287386298828.60516</c:v>
                </c:pt>
                <c:pt idx="9">
                  <c:v>289213874655.81409</c:v>
                </c:pt>
                <c:pt idx="10">
                  <c:v>291041450483.02301</c:v>
                </c:pt>
                <c:pt idx="11">
                  <c:v>291521189137.66541</c:v>
                </c:pt>
                <c:pt idx="12">
                  <c:v>292000927792.30774</c:v>
                </c:pt>
                <c:pt idx="13">
                  <c:v>292480666446.95007</c:v>
                </c:pt>
                <c:pt idx="14">
                  <c:v>292960405101.59241</c:v>
                </c:pt>
                <c:pt idx="15">
                  <c:v>293440143756.23474</c:v>
                </c:pt>
                <c:pt idx="16">
                  <c:v>293919882410.87714</c:v>
                </c:pt>
                <c:pt idx="17">
                  <c:v>294399621065.51947</c:v>
                </c:pt>
                <c:pt idx="18">
                  <c:v>294879359720.1618</c:v>
                </c:pt>
                <c:pt idx="19">
                  <c:v>295359098374.80414</c:v>
                </c:pt>
                <c:pt idx="20">
                  <c:v>295838837029.44647</c:v>
                </c:pt>
                <c:pt idx="21">
                  <c:v>294239708180.63867</c:v>
                </c:pt>
                <c:pt idx="22">
                  <c:v>292640579331.83087</c:v>
                </c:pt>
                <c:pt idx="23">
                  <c:v>291041450483.02301</c:v>
                </c:pt>
                <c:pt idx="24">
                  <c:v>289442321634.21521</c:v>
                </c:pt>
                <c:pt idx="25">
                  <c:v>287843192785.40741</c:v>
                </c:pt>
                <c:pt idx="26">
                  <c:v>286244063936.59961</c:v>
                </c:pt>
                <c:pt idx="27">
                  <c:v>284644935087.79175</c:v>
                </c:pt>
                <c:pt idx="28">
                  <c:v>283045806238.98395</c:v>
                </c:pt>
                <c:pt idx="29">
                  <c:v>281446677390.17615</c:v>
                </c:pt>
                <c:pt idx="30">
                  <c:v>279847548541.36829</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33133644145061.957</c:v>
                </c:pt>
                <c:pt idx="1">
                  <c:v>32976646477348.977</c:v>
                </c:pt>
                <c:pt idx="2">
                  <c:v>32819648809635.996</c:v>
                </c:pt>
                <c:pt idx="3">
                  <c:v>32662651141923.051</c:v>
                </c:pt>
                <c:pt idx="4">
                  <c:v>29356524931577.617</c:v>
                </c:pt>
                <c:pt idx="5">
                  <c:v>26050398721232.215</c:v>
                </c:pt>
                <c:pt idx="6">
                  <c:v>22744272510886.813</c:v>
                </c:pt>
                <c:pt idx="7">
                  <c:v>19438146300541.41</c:v>
                </c:pt>
                <c:pt idx="8">
                  <c:v>16132020090196.006</c:v>
                </c:pt>
                <c:pt idx="9">
                  <c:v>12825893879850.604</c:v>
                </c:pt>
                <c:pt idx="10">
                  <c:v>9519767669505.2324</c:v>
                </c:pt>
                <c:pt idx="11">
                  <c:v>8567790902554.6816</c:v>
                </c:pt>
                <c:pt idx="12">
                  <c:v>7615814135604.1611</c:v>
                </c:pt>
                <c:pt idx="13">
                  <c:v>6663837368653.6406</c:v>
                </c:pt>
                <c:pt idx="14">
                  <c:v>5711860601703.1211</c:v>
                </c:pt>
                <c:pt idx="15">
                  <c:v>4759883834752.6006</c:v>
                </c:pt>
                <c:pt idx="16">
                  <c:v>3807907067802.0806</c:v>
                </c:pt>
                <c:pt idx="17">
                  <c:v>2855930300851.5605</c:v>
                </c:pt>
                <c:pt idx="18">
                  <c:v>1903953533901.0403</c:v>
                </c:pt>
                <c:pt idx="19">
                  <c:v>951976766950.52014</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9390026469.3751545</c:v>
                </c:pt>
                <c:pt idx="1">
                  <c:v>9345533559.117506</c:v>
                </c:pt>
                <c:pt idx="2">
                  <c:v>9301040648.8598595</c:v>
                </c:pt>
                <c:pt idx="3">
                  <c:v>9256547738.6022224</c:v>
                </c:pt>
                <c:pt idx="4">
                  <c:v>8319596388.1765766</c:v>
                </c:pt>
                <c:pt idx="5">
                  <c:v>7382645037.7509403</c:v>
                </c:pt>
                <c:pt idx="6">
                  <c:v>6445693687.3253031</c:v>
                </c:pt>
                <c:pt idx="7">
                  <c:v>5508742336.8996658</c:v>
                </c:pt>
                <c:pt idx="8">
                  <c:v>4571790986.4740295</c:v>
                </c:pt>
                <c:pt idx="9">
                  <c:v>3634839636.0483928</c:v>
                </c:pt>
                <c:pt idx="10">
                  <c:v>2697888285.6227646</c:v>
                </c:pt>
                <c:pt idx="11">
                  <c:v>2428099457.0604801</c:v>
                </c:pt>
                <c:pt idx="12">
                  <c:v>2158310628.4982047</c:v>
                </c:pt>
                <c:pt idx="13">
                  <c:v>1888521799.9359291</c:v>
                </c:pt>
                <c:pt idx="14">
                  <c:v>1618732971.3736534</c:v>
                </c:pt>
                <c:pt idx="15">
                  <c:v>1348944142.8113778</c:v>
                </c:pt>
                <c:pt idx="16">
                  <c:v>1079155314.2491024</c:v>
                </c:pt>
                <c:pt idx="17">
                  <c:v>809366485.68682671</c:v>
                </c:pt>
                <c:pt idx="18">
                  <c:v>539577657.12455118</c:v>
                </c:pt>
                <c:pt idx="19">
                  <c:v>269788828.56227559</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50289138547292.078</c:v>
                </c:pt>
                <c:pt idx="1">
                  <c:v>52803595474656.68</c:v>
                </c:pt>
                <c:pt idx="2">
                  <c:v>55318052402021.281</c:v>
                </c:pt>
                <c:pt idx="3">
                  <c:v>57832509329385.875</c:v>
                </c:pt>
                <c:pt idx="4">
                  <c:v>61242483810652.172</c:v>
                </c:pt>
                <c:pt idx="5">
                  <c:v>64652458291918.453</c:v>
                </c:pt>
                <c:pt idx="6">
                  <c:v>68062432773184.734</c:v>
                </c:pt>
                <c:pt idx="7">
                  <c:v>71472407254451.016</c:v>
                </c:pt>
                <c:pt idx="8">
                  <c:v>74882381735717.297</c:v>
                </c:pt>
                <c:pt idx="9">
                  <c:v>78292356216983.578</c:v>
                </c:pt>
                <c:pt idx="10">
                  <c:v>81702330698249.875</c:v>
                </c:pt>
                <c:pt idx="11">
                  <c:v>83471460545684.969</c:v>
                </c:pt>
                <c:pt idx="12">
                  <c:v>85240590393120.063</c:v>
                </c:pt>
                <c:pt idx="13">
                  <c:v>87009720240555.156</c:v>
                </c:pt>
                <c:pt idx="14">
                  <c:v>88778850087990.25</c:v>
                </c:pt>
                <c:pt idx="15">
                  <c:v>90547979935425.344</c:v>
                </c:pt>
                <c:pt idx="16">
                  <c:v>92317109782860.438</c:v>
                </c:pt>
                <c:pt idx="17">
                  <c:v>94086239630295.531</c:v>
                </c:pt>
                <c:pt idx="18">
                  <c:v>95855369477730.641</c:v>
                </c:pt>
                <c:pt idx="19">
                  <c:v>97624499325165.734</c:v>
                </c:pt>
                <c:pt idx="20">
                  <c:v>99393629172600.828</c:v>
                </c:pt>
                <c:pt idx="21">
                  <c:v>100825050936360.67</c:v>
                </c:pt>
                <c:pt idx="22">
                  <c:v>102256472700120.53</c:v>
                </c:pt>
                <c:pt idx="23">
                  <c:v>103687894463880.38</c:v>
                </c:pt>
                <c:pt idx="24">
                  <c:v>105119316227640.22</c:v>
                </c:pt>
                <c:pt idx="25">
                  <c:v>106550737991400.08</c:v>
                </c:pt>
                <c:pt idx="26">
                  <c:v>107982159755159.92</c:v>
                </c:pt>
                <c:pt idx="27">
                  <c:v>109413581518919.78</c:v>
                </c:pt>
                <c:pt idx="28">
                  <c:v>110845003282679.63</c:v>
                </c:pt>
                <c:pt idx="29">
                  <c:v>112276425046439.47</c:v>
                </c:pt>
                <c:pt idx="30">
                  <c:v>113707846810199.33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1678338968507.9272</c:v>
                </c:pt>
                <c:pt idx="1">
                  <c:v>1762255916933.3237</c:v>
                </c:pt>
                <c:pt idx="2">
                  <c:v>1846172865358.72</c:v>
                </c:pt>
                <c:pt idx="3">
                  <c:v>1930089813784.1162</c:v>
                </c:pt>
                <c:pt idx="4">
                  <c:v>2043893573777.8333</c:v>
                </c:pt>
                <c:pt idx="5">
                  <c:v>2157697333771.5503</c:v>
                </c:pt>
                <c:pt idx="6">
                  <c:v>2271501093765.2671</c:v>
                </c:pt>
                <c:pt idx="7">
                  <c:v>2385304853758.9844</c:v>
                </c:pt>
                <c:pt idx="8">
                  <c:v>2499108613752.7012</c:v>
                </c:pt>
                <c:pt idx="9">
                  <c:v>2612912373746.418</c:v>
                </c:pt>
                <c:pt idx="10">
                  <c:v>2726716133740.1353</c:v>
                </c:pt>
                <c:pt idx="11">
                  <c:v>2785758695396.0396</c:v>
                </c:pt>
                <c:pt idx="12">
                  <c:v>2844801257051.9438</c:v>
                </c:pt>
                <c:pt idx="13">
                  <c:v>2903843818707.8481</c:v>
                </c:pt>
                <c:pt idx="14">
                  <c:v>2962886380363.7524</c:v>
                </c:pt>
                <c:pt idx="15">
                  <c:v>3021928942019.6567</c:v>
                </c:pt>
                <c:pt idx="16">
                  <c:v>3080971503675.561</c:v>
                </c:pt>
                <c:pt idx="17">
                  <c:v>3140014065331.4653</c:v>
                </c:pt>
                <c:pt idx="18">
                  <c:v>3199056626987.3696</c:v>
                </c:pt>
                <c:pt idx="19">
                  <c:v>3258099188643.2739</c:v>
                </c:pt>
                <c:pt idx="20">
                  <c:v>3317141750299.1782</c:v>
                </c:pt>
                <c:pt idx="21">
                  <c:v>3364913714502.3286</c:v>
                </c:pt>
                <c:pt idx="22">
                  <c:v>3412685678705.4785</c:v>
                </c:pt>
                <c:pt idx="23">
                  <c:v>3460457642908.6289</c:v>
                </c:pt>
                <c:pt idx="24">
                  <c:v>3508229607111.7793</c:v>
                </c:pt>
                <c:pt idx="25">
                  <c:v>3556001571314.9297</c:v>
                </c:pt>
                <c:pt idx="26">
                  <c:v>3603773535518.0801</c:v>
                </c:pt>
                <c:pt idx="27">
                  <c:v>3651545499721.2305</c:v>
                </c:pt>
                <c:pt idx="28">
                  <c:v>3699317463924.3809</c:v>
                </c:pt>
                <c:pt idx="29">
                  <c:v>3747089428127.5308</c:v>
                </c:pt>
                <c:pt idx="30">
                  <c:v>3794861392330.6812</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413808712800</c:v>
                </c:pt>
                <c:pt idx="1">
                  <c:v>434499148440</c:v>
                </c:pt>
                <c:pt idx="2">
                  <c:v>455189584080</c:v>
                </c:pt>
                <c:pt idx="3">
                  <c:v>475880019720</c:v>
                </c:pt>
                <c:pt idx="4">
                  <c:v>481545258050</c:v>
                </c:pt>
                <c:pt idx="5">
                  <c:v>487210496380</c:v>
                </c:pt>
                <c:pt idx="6">
                  <c:v>492875734710</c:v>
                </c:pt>
                <c:pt idx="7">
                  <c:v>498540973040</c:v>
                </c:pt>
                <c:pt idx="8">
                  <c:v>504206211370</c:v>
                </c:pt>
                <c:pt idx="9">
                  <c:v>509871449700</c:v>
                </c:pt>
                <c:pt idx="10">
                  <c:v>515536688030</c:v>
                </c:pt>
                <c:pt idx="11">
                  <c:v>515536688030</c:v>
                </c:pt>
                <c:pt idx="12">
                  <c:v>515536688030</c:v>
                </c:pt>
                <c:pt idx="13">
                  <c:v>515536688030</c:v>
                </c:pt>
                <c:pt idx="14">
                  <c:v>515536688030</c:v>
                </c:pt>
                <c:pt idx="15">
                  <c:v>515536688030</c:v>
                </c:pt>
                <c:pt idx="16">
                  <c:v>515536688030</c:v>
                </c:pt>
                <c:pt idx="17">
                  <c:v>515536688030</c:v>
                </c:pt>
                <c:pt idx="18">
                  <c:v>515536688030</c:v>
                </c:pt>
                <c:pt idx="19">
                  <c:v>515536688030</c:v>
                </c:pt>
                <c:pt idx="20">
                  <c:v>515536688030</c:v>
                </c:pt>
                <c:pt idx="21">
                  <c:v>515536688030</c:v>
                </c:pt>
                <c:pt idx="22">
                  <c:v>515536688030</c:v>
                </c:pt>
                <c:pt idx="23">
                  <c:v>515536688030</c:v>
                </c:pt>
                <c:pt idx="24">
                  <c:v>515536688030</c:v>
                </c:pt>
                <c:pt idx="25">
                  <c:v>515536688030</c:v>
                </c:pt>
                <c:pt idx="26">
                  <c:v>515536688030</c:v>
                </c:pt>
                <c:pt idx="27">
                  <c:v>515536688030</c:v>
                </c:pt>
                <c:pt idx="28">
                  <c:v>515536688030</c:v>
                </c:pt>
                <c:pt idx="29">
                  <c:v>515536688030</c:v>
                </c:pt>
                <c:pt idx="30">
                  <c:v>515536688030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20572360474586.078</c:v>
                </c:pt>
                <c:pt idx="1">
                  <c:v>21600978498315.383</c:v>
                </c:pt>
                <c:pt idx="2">
                  <c:v>22629596522044.688</c:v>
                </c:pt>
                <c:pt idx="3">
                  <c:v>23658214545773.988</c:v>
                </c:pt>
                <c:pt idx="4">
                  <c:v>23901174387065.637</c:v>
                </c:pt>
                <c:pt idx="5">
                  <c:v>24144134228357.281</c:v>
                </c:pt>
                <c:pt idx="6">
                  <c:v>24387094069648.926</c:v>
                </c:pt>
                <c:pt idx="7">
                  <c:v>24630053910940.574</c:v>
                </c:pt>
                <c:pt idx="8">
                  <c:v>24873013752232.219</c:v>
                </c:pt>
                <c:pt idx="9">
                  <c:v>25115973593523.863</c:v>
                </c:pt>
                <c:pt idx="10">
                  <c:v>25358933434815.508</c:v>
                </c:pt>
                <c:pt idx="11">
                  <c:v>25380192420928.527</c:v>
                </c:pt>
                <c:pt idx="12">
                  <c:v>25401451407041.547</c:v>
                </c:pt>
                <c:pt idx="13">
                  <c:v>25422710393154.566</c:v>
                </c:pt>
                <c:pt idx="14">
                  <c:v>25443969379267.586</c:v>
                </c:pt>
                <c:pt idx="15">
                  <c:v>25465228365380.605</c:v>
                </c:pt>
                <c:pt idx="16">
                  <c:v>25486487351493.625</c:v>
                </c:pt>
                <c:pt idx="17">
                  <c:v>25507746337606.641</c:v>
                </c:pt>
                <c:pt idx="18">
                  <c:v>25529005323719.66</c:v>
                </c:pt>
                <c:pt idx="19">
                  <c:v>25550264309832.68</c:v>
                </c:pt>
                <c:pt idx="20">
                  <c:v>25571523295945.699</c:v>
                </c:pt>
                <c:pt idx="21">
                  <c:v>25516857331655.078</c:v>
                </c:pt>
                <c:pt idx="22">
                  <c:v>25462191367364.457</c:v>
                </c:pt>
                <c:pt idx="23">
                  <c:v>25407525403073.84</c:v>
                </c:pt>
                <c:pt idx="24">
                  <c:v>25352859438783.219</c:v>
                </c:pt>
                <c:pt idx="25">
                  <c:v>25298193474492.598</c:v>
                </c:pt>
                <c:pt idx="26">
                  <c:v>25243527510201.977</c:v>
                </c:pt>
                <c:pt idx="27">
                  <c:v>25188861545911.355</c:v>
                </c:pt>
                <c:pt idx="28">
                  <c:v>25134195581620.738</c:v>
                </c:pt>
                <c:pt idx="29">
                  <c:v>25079529617330.117</c:v>
                </c:pt>
                <c:pt idx="30">
                  <c:v>25024863653039.496</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6290721798013.9219</c:v>
                </c:pt>
                <c:pt idx="1">
                  <c:v>6605257887914.6182</c:v>
                </c:pt>
                <c:pt idx="2">
                  <c:v>6919793977815.3135</c:v>
                </c:pt>
                <c:pt idx="3">
                  <c:v>7234330067716.0098</c:v>
                </c:pt>
                <c:pt idx="4">
                  <c:v>7308623572904.3643</c:v>
                </c:pt>
                <c:pt idx="5">
                  <c:v>7382917078092.7188</c:v>
                </c:pt>
                <c:pt idx="6">
                  <c:v>7457210583281.0732</c:v>
                </c:pt>
                <c:pt idx="7">
                  <c:v>7531504088469.4277</c:v>
                </c:pt>
                <c:pt idx="8">
                  <c:v>7605797593657.7822</c:v>
                </c:pt>
                <c:pt idx="9">
                  <c:v>7680091098846.1367</c:v>
                </c:pt>
                <c:pt idx="10">
                  <c:v>7754384604034.4912</c:v>
                </c:pt>
                <c:pt idx="11">
                  <c:v>7760885285738.4717</c:v>
                </c:pt>
                <c:pt idx="12">
                  <c:v>7767385967442.4531</c:v>
                </c:pt>
                <c:pt idx="13">
                  <c:v>7773886649146.4336</c:v>
                </c:pt>
                <c:pt idx="14">
                  <c:v>7780387330850.415</c:v>
                </c:pt>
                <c:pt idx="15">
                  <c:v>7786888012554.3955</c:v>
                </c:pt>
                <c:pt idx="16">
                  <c:v>7793388694258.377</c:v>
                </c:pt>
                <c:pt idx="17">
                  <c:v>7799889375962.3584</c:v>
                </c:pt>
                <c:pt idx="18">
                  <c:v>7806390057666.3389</c:v>
                </c:pt>
                <c:pt idx="19">
                  <c:v>7812890739370.3203</c:v>
                </c:pt>
                <c:pt idx="20">
                  <c:v>7819391421074.3008</c:v>
                </c:pt>
                <c:pt idx="21">
                  <c:v>7802675382406.9209</c:v>
                </c:pt>
                <c:pt idx="22">
                  <c:v>7785959343739.541</c:v>
                </c:pt>
                <c:pt idx="23">
                  <c:v>7769243305072.1621</c:v>
                </c:pt>
                <c:pt idx="24">
                  <c:v>7752527266404.7822</c:v>
                </c:pt>
                <c:pt idx="25">
                  <c:v>7735811227737.4023</c:v>
                </c:pt>
                <c:pt idx="26">
                  <c:v>7719095189070.0225</c:v>
                </c:pt>
                <c:pt idx="27">
                  <c:v>7702379150402.6426</c:v>
                </c:pt>
                <c:pt idx="28">
                  <c:v>7685663111735.2627</c:v>
                </c:pt>
                <c:pt idx="29">
                  <c:v>7668947073067.8838</c:v>
                </c:pt>
                <c:pt idx="30">
                  <c:v>7652231034400.5039</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13933715251312.5</c:v>
                </c:pt>
                <c:pt idx="1">
                  <c:v>14630401013878.125</c:v>
                </c:pt>
                <c:pt idx="2">
                  <c:v>15327086776443.75</c:v>
                </c:pt>
                <c:pt idx="3">
                  <c:v>16023772539009.375</c:v>
                </c:pt>
                <c:pt idx="4">
                  <c:v>16608000241790.625</c:v>
                </c:pt>
                <c:pt idx="5">
                  <c:v>17192227944571.875</c:v>
                </c:pt>
                <c:pt idx="6">
                  <c:v>17776455647353.125</c:v>
                </c:pt>
                <c:pt idx="7">
                  <c:v>18360683350134.375</c:v>
                </c:pt>
                <c:pt idx="8">
                  <c:v>18944911052915.625</c:v>
                </c:pt>
                <c:pt idx="9">
                  <c:v>19529138755696.875</c:v>
                </c:pt>
                <c:pt idx="10">
                  <c:v>20113366458478.125</c:v>
                </c:pt>
                <c:pt idx="11">
                  <c:v>20306692716489.375</c:v>
                </c:pt>
                <c:pt idx="12">
                  <c:v>20500018974500.625</c:v>
                </c:pt>
                <c:pt idx="13">
                  <c:v>20693345232511.875</c:v>
                </c:pt>
                <c:pt idx="14">
                  <c:v>20886671490523.125</c:v>
                </c:pt>
                <c:pt idx="15">
                  <c:v>21079997748534.375</c:v>
                </c:pt>
                <c:pt idx="16">
                  <c:v>21273324006545.625</c:v>
                </c:pt>
                <c:pt idx="17">
                  <c:v>21466650264556.875</c:v>
                </c:pt>
                <c:pt idx="18">
                  <c:v>21659976522568.125</c:v>
                </c:pt>
                <c:pt idx="19">
                  <c:v>21853302780579.375</c:v>
                </c:pt>
                <c:pt idx="20">
                  <c:v>22046629038590.625</c:v>
                </c:pt>
                <c:pt idx="21">
                  <c:v>22102396228401.563</c:v>
                </c:pt>
                <c:pt idx="22">
                  <c:v>22158163418212.5</c:v>
                </c:pt>
                <c:pt idx="23">
                  <c:v>22213930608023.438</c:v>
                </c:pt>
                <c:pt idx="24">
                  <c:v>22269697797834.375</c:v>
                </c:pt>
                <c:pt idx="25">
                  <c:v>22325464987645.313</c:v>
                </c:pt>
                <c:pt idx="26">
                  <c:v>22381232177456.25</c:v>
                </c:pt>
                <c:pt idx="27">
                  <c:v>22436999367267.188</c:v>
                </c:pt>
                <c:pt idx="28">
                  <c:v>22492766557078.125</c:v>
                </c:pt>
                <c:pt idx="29">
                  <c:v>22548533746889.063</c:v>
                </c:pt>
                <c:pt idx="30">
                  <c:v>22604300936700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928914350087.5</c:v>
                </c:pt>
                <c:pt idx="1">
                  <c:v>975360067591.875</c:v>
                </c:pt>
                <c:pt idx="2">
                  <c:v>1021805785096.25</c:v>
                </c:pt>
                <c:pt idx="3">
                  <c:v>1068251502600.625</c:v>
                </c:pt>
                <c:pt idx="4">
                  <c:v>1107200016119.375</c:v>
                </c:pt>
                <c:pt idx="5">
                  <c:v>1146148529638.125</c:v>
                </c:pt>
                <c:pt idx="6">
                  <c:v>1185097043156.875</c:v>
                </c:pt>
                <c:pt idx="7">
                  <c:v>1224045556675.625</c:v>
                </c:pt>
                <c:pt idx="8">
                  <c:v>1262994070194.375</c:v>
                </c:pt>
                <c:pt idx="9">
                  <c:v>1301942583713.125</c:v>
                </c:pt>
                <c:pt idx="10">
                  <c:v>1340891097231.875</c:v>
                </c:pt>
                <c:pt idx="11">
                  <c:v>1353779514432.625</c:v>
                </c:pt>
                <c:pt idx="12">
                  <c:v>1366667931633.375</c:v>
                </c:pt>
                <c:pt idx="13">
                  <c:v>1379556348834.125</c:v>
                </c:pt>
                <c:pt idx="14">
                  <c:v>1392444766034.875</c:v>
                </c:pt>
                <c:pt idx="15">
                  <c:v>1405333183235.625</c:v>
                </c:pt>
                <c:pt idx="16">
                  <c:v>1418221600436.375</c:v>
                </c:pt>
                <c:pt idx="17">
                  <c:v>1431110017637.125</c:v>
                </c:pt>
                <c:pt idx="18">
                  <c:v>1443998434837.875</c:v>
                </c:pt>
                <c:pt idx="19">
                  <c:v>1456886852038.625</c:v>
                </c:pt>
                <c:pt idx="20">
                  <c:v>1469775269239.375</c:v>
                </c:pt>
                <c:pt idx="21">
                  <c:v>1473493081893.4375</c:v>
                </c:pt>
                <c:pt idx="22">
                  <c:v>1477210894547.5</c:v>
                </c:pt>
                <c:pt idx="23">
                  <c:v>1480928707201.5625</c:v>
                </c:pt>
                <c:pt idx="24">
                  <c:v>1484646519855.625</c:v>
                </c:pt>
                <c:pt idx="25">
                  <c:v>1488364332509.6875</c:v>
                </c:pt>
                <c:pt idx="26">
                  <c:v>1492082145163.75</c:v>
                </c:pt>
                <c:pt idx="27">
                  <c:v>1495799957817.8125</c:v>
                </c:pt>
                <c:pt idx="28">
                  <c:v>1499517770471.875</c:v>
                </c:pt>
                <c:pt idx="29">
                  <c:v>1503235583125.9375</c:v>
                </c:pt>
                <c:pt idx="30">
                  <c:v>1506953395780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50289138547292.078</c:v>
                </c:pt>
                <c:pt idx="1">
                  <c:v>52803595474656.68</c:v>
                </c:pt>
                <c:pt idx="2">
                  <c:v>55318052402021.281</c:v>
                </c:pt>
                <c:pt idx="3">
                  <c:v>57832509329385.875</c:v>
                </c:pt>
                <c:pt idx="4">
                  <c:v>61242483810652.172</c:v>
                </c:pt>
                <c:pt idx="5">
                  <c:v>64652458291918.453</c:v>
                </c:pt>
                <c:pt idx="6">
                  <c:v>68062432773184.734</c:v>
                </c:pt>
                <c:pt idx="7">
                  <c:v>71472407254451.016</c:v>
                </c:pt>
                <c:pt idx="8">
                  <c:v>74882381735717.297</c:v>
                </c:pt>
                <c:pt idx="9">
                  <c:v>78292356216983.578</c:v>
                </c:pt>
                <c:pt idx="10">
                  <c:v>81702330698249.875</c:v>
                </c:pt>
                <c:pt idx="11">
                  <c:v>83471460545684.969</c:v>
                </c:pt>
                <c:pt idx="12">
                  <c:v>85240590393120.063</c:v>
                </c:pt>
                <c:pt idx="13">
                  <c:v>87009720240555.156</c:v>
                </c:pt>
                <c:pt idx="14">
                  <c:v>88778850087990.25</c:v>
                </c:pt>
                <c:pt idx="15">
                  <c:v>90547979935425.344</c:v>
                </c:pt>
                <c:pt idx="16">
                  <c:v>92317109782860.438</c:v>
                </c:pt>
                <c:pt idx="17">
                  <c:v>94086239630295.531</c:v>
                </c:pt>
                <c:pt idx="18">
                  <c:v>95855369477730.641</c:v>
                </c:pt>
                <c:pt idx="19">
                  <c:v>97624499325165.734</c:v>
                </c:pt>
                <c:pt idx="20">
                  <c:v>99393629172600.828</c:v>
                </c:pt>
                <c:pt idx="21">
                  <c:v>100825050936360.67</c:v>
                </c:pt>
                <c:pt idx="22">
                  <c:v>102256472700120.53</c:v>
                </c:pt>
                <c:pt idx="23">
                  <c:v>103687894463880.38</c:v>
                </c:pt>
                <c:pt idx="24">
                  <c:v>105119316227640.22</c:v>
                </c:pt>
                <c:pt idx="25">
                  <c:v>106550737991400.08</c:v>
                </c:pt>
                <c:pt idx="26">
                  <c:v>107982159755159.92</c:v>
                </c:pt>
                <c:pt idx="27">
                  <c:v>109413581518919.78</c:v>
                </c:pt>
                <c:pt idx="28">
                  <c:v>110845003282679.63</c:v>
                </c:pt>
                <c:pt idx="29">
                  <c:v>112276425046439.47</c:v>
                </c:pt>
                <c:pt idx="30">
                  <c:v>113707846810199.33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1678338968507.9272</c:v>
                </c:pt>
                <c:pt idx="1">
                  <c:v>1762255916933.3237</c:v>
                </c:pt>
                <c:pt idx="2">
                  <c:v>1846172865358.72</c:v>
                </c:pt>
                <c:pt idx="3">
                  <c:v>1930089813784.1162</c:v>
                </c:pt>
                <c:pt idx="4">
                  <c:v>2043893573777.8333</c:v>
                </c:pt>
                <c:pt idx="5">
                  <c:v>2157697333771.5503</c:v>
                </c:pt>
                <c:pt idx="6">
                  <c:v>2271501093765.2671</c:v>
                </c:pt>
                <c:pt idx="7">
                  <c:v>2385304853758.9844</c:v>
                </c:pt>
                <c:pt idx="8">
                  <c:v>2499108613752.7012</c:v>
                </c:pt>
                <c:pt idx="9">
                  <c:v>2612912373746.418</c:v>
                </c:pt>
                <c:pt idx="10">
                  <c:v>2726716133740.1353</c:v>
                </c:pt>
                <c:pt idx="11">
                  <c:v>2785758695396.0396</c:v>
                </c:pt>
                <c:pt idx="12">
                  <c:v>2844801257051.9438</c:v>
                </c:pt>
                <c:pt idx="13">
                  <c:v>2903843818707.8481</c:v>
                </c:pt>
                <c:pt idx="14">
                  <c:v>2962886380363.7524</c:v>
                </c:pt>
                <c:pt idx="15">
                  <c:v>3021928942019.6567</c:v>
                </c:pt>
                <c:pt idx="16">
                  <c:v>3080971503675.561</c:v>
                </c:pt>
                <c:pt idx="17">
                  <c:v>3140014065331.4653</c:v>
                </c:pt>
                <c:pt idx="18">
                  <c:v>3199056626987.3696</c:v>
                </c:pt>
                <c:pt idx="19">
                  <c:v>3258099188643.2739</c:v>
                </c:pt>
                <c:pt idx="20">
                  <c:v>3317141750299.1782</c:v>
                </c:pt>
                <c:pt idx="21">
                  <c:v>3364913714502.3286</c:v>
                </c:pt>
                <c:pt idx="22">
                  <c:v>3412685678705.4785</c:v>
                </c:pt>
                <c:pt idx="23">
                  <c:v>3460457642908.6289</c:v>
                </c:pt>
                <c:pt idx="24">
                  <c:v>3508229607111.7793</c:v>
                </c:pt>
                <c:pt idx="25">
                  <c:v>3556001571314.9297</c:v>
                </c:pt>
                <c:pt idx="26">
                  <c:v>3603773535518.0801</c:v>
                </c:pt>
                <c:pt idx="27">
                  <c:v>3651545499721.2305</c:v>
                </c:pt>
                <c:pt idx="28">
                  <c:v>3699317463924.3809</c:v>
                </c:pt>
                <c:pt idx="29">
                  <c:v>3747089428127.5308</c:v>
                </c:pt>
                <c:pt idx="30">
                  <c:v>3794861392330.6812</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413808712800</c:v>
                      </c:pt>
                      <c:pt idx="1">
                        <c:v>434499148440</c:v>
                      </c:pt>
                      <c:pt idx="2">
                        <c:v>455189584080</c:v>
                      </c:pt>
                      <c:pt idx="3">
                        <c:v>475880019720</c:v>
                      </c:pt>
                      <c:pt idx="4">
                        <c:v>481545258050</c:v>
                      </c:pt>
                      <c:pt idx="5">
                        <c:v>487210496380</c:v>
                      </c:pt>
                      <c:pt idx="6">
                        <c:v>492875734710</c:v>
                      </c:pt>
                      <c:pt idx="7">
                        <c:v>498540973040</c:v>
                      </c:pt>
                      <c:pt idx="8">
                        <c:v>504206211370</c:v>
                      </c:pt>
                      <c:pt idx="9">
                        <c:v>509871449700</c:v>
                      </c:pt>
                      <c:pt idx="10">
                        <c:v>515536688030</c:v>
                      </c:pt>
                      <c:pt idx="11">
                        <c:v>515536688030</c:v>
                      </c:pt>
                      <c:pt idx="12">
                        <c:v>515536688030</c:v>
                      </c:pt>
                      <c:pt idx="13">
                        <c:v>515536688030</c:v>
                      </c:pt>
                      <c:pt idx="14">
                        <c:v>515536688030</c:v>
                      </c:pt>
                      <c:pt idx="15">
                        <c:v>515536688030</c:v>
                      </c:pt>
                      <c:pt idx="16">
                        <c:v>515536688030</c:v>
                      </c:pt>
                      <c:pt idx="17">
                        <c:v>515536688030</c:v>
                      </c:pt>
                      <c:pt idx="18">
                        <c:v>515536688030</c:v>
                      </c:pt>
                      <c:pt idx="19">
                        <c:v>515536688030</c:v>
                      </c:pt>
                      <c:pt idx="20">
                        <c:v>515536688030</c:v>
                      </c:pt>
                      <c:pt idx="21">
                        <c:v>515536688030</c:v>
                      </c:pt>
                      <c:pt idx="22">
                        <c:v>515536688030</c:v>
                      </c:pt>
                      <c:pt idx="23">
                        <c:v>515536688030</c:v>
                      </c:pt>
                      <c:pt idx="24">
                        <c:v>515536688030</c:v>
                      </c:pt>
                      <c:pt idx="25">
                        <c:v>515536688030</c:v>
                      </c:pt>
                      <c:pt idx="26">
                        <c:v>515536688030</c:v>
                      </c:pt>
                      <c:pt idx="27">
                        <c:v>515536688030</c:v>
                      </c:pt>
                      <c:pt idx="28">
                        <c:v>515536688030</c:v>
                      </c:pt>
                      <c:pt idx="29">
                        <c:v>515536688030</c:v>
                      </c:pt>
                      <c:pt idx="30">
                        <c:v>515536688030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20572360474586.078</c:v>
                      </c:pt>
                      <c:pt idx="1">
                        <c:v>21600978498315.383</c:v>
                      </c:pt>
                      <c:pt idx="2">
                        <c:v>22629596522044.688</c:v>
                      </c:pt>
                      <c:pt idx="3">
                        <c:v>23658214545773.988</c:v>
                      </c:pt>
                      <c:pt idx="4">
                        <c:v>23901174387065.637</c:v>
                      </c:pt>
                      <c:pt idx="5">
                        <c:v>24144134228357.281</c:v>
                      </c:pt>
                      <c:pt idx="6">
                        <c:v>24387094069648.926</c:v>
                      </c:pt>
                      <c:pt idx="7">
                        <c:v>24630053910940.574</c:v>
                      </c:pt>
                      <c:pt idx="8">
                        <c:v>24873013752232.219</c:v>
                      </c:pt>
                      <c:pt idx="9">
                        <c:v>25115973593523.863</c:v>
                      </c:pt>
                      <c:pt idx="10">
                        <c:v>25358933434815.508</c:v>
                      </c:pt>
                      <c:pt idx="11">
                        <c:v>25380192420928.527</c:v>
                      </c:pt>
                      <c:pt idx="12">
                        <c:v>25401451407041.547</c:v>
                      </c:pt>
                      <c:pt idx="13">
                        <c:v>25422710393154.566</c:v>
                      </c:pt>
                      <c:pt idx="14">
                        <c:v>25443969379267.586</c:v>
                      </c:pt>
                      <c:pt idx="15">
                        <c:v>25465228365380.605</c:v>
                      </c:pt>
                      <c:pt idx="16">
                        <c:v>25486487351493.625</c:v>
                      </c:pt>
                      <c:pt idx="17">
                        <c:v>25507746337606.641</c:v>
                      </c:pt>
                      <c:pt idx="18">
                        <c:v>25529005323719.66</c:v>
                      </c:pt>
                      <c:pt idx="19">
                        <c:v>25550264309832.68</c:v>
                      </c:pt>
                      <c:pt idx="20">
                        <c:v>25571523295945.699</c:v>
                      </c:pt>
                      <c:pt idx="21">
                        <c:v>25516857331655.078</c:v>
                      </c:pt>
                      <c:pt idx="22">
                        <c:v>25462191367364.457</c:v>
                      </c:pt>
                      <c:pt idx="23">
                        <c:v>25407525403073.84</c:v>
                      </c:pt>
                      <c:pt idx="24">
                        <c:v>25352859438783.219</c:v>
                      </c:pt>
                      <c:pt idx="25">
                        <c:v>25298193474492.598</c:v>
                      </c:pt>
                      <c:pt idx="26">
                        <c:v>25243527510201.977</c:v>
                      </c:pt>
                      <c:pt idx="27">
                        <c:v>25188861545911.355</c:v>
                      </c:pt>
                      <c:pt idx="28">
                        <c:v>25134195581620.738</c:v>
                      </c:pt>
                      <c:pt idx="29">
                        <c:v>25079529617330.117</c:v>
                      </c:pt>
                      <c:pt idx="30">
                        <c:v>25024863653039.496</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6290721798013.9219</c:v>
                      </c:pt>
                      <c:pt idx="1">
                        <c:v>6605257887914.6182</c:v>
                      </c:pt>
                      <c:pt idx="2">
                        <c:v>6919793977815.3135</c:v>
                      </c:pt>
                      <c:pt idx="3">
                        <c:v>7234330067716.0098</c:v>
                      </c:pt>
                      <c:pt idx="4">
                        <c:v>7308623572904.3643</c:v>
                      </c:pt>
                      <c:pt idx="5">
                        <c:v>7382917078092.7188</c:v>
                      </c:pt>
                      <c:pt idx="6">
                        <c:v>7457210583281.0732</c:v>
                      </c:pt>
                      <c:pt idx="7">
                        <c:v>7531504088469.4277</c:v>
                      </c:pt>
                      <c:pt idx="8">
                        <c:v>7605797593657.7822</c:v>
                      </c:pt>
                      <c:pt idx="9">
                        <c:v>7680091098846.1367</c:v>
                      </c:pt>
                      <c:pt idx="10">
                        <c:v>7754384604034.4912</c:v>
                      </c:pt>
                      <c:pt idx="11">
                        <c:v>7760885285738.4717</c:v>
                      </c:pt>
                      <c:pt idx="12">
                        <c:v>7767385967442.4531</c:v>
                      </c:pt>
                      <c:pt idx="13">
                        <c:v>7773886649146.4336</c:v>
                      </c:pt>
                      <c:pt idx="14">
                        <c:v>7780387330850.415</c:v>
                      </c:pt>
                      <c:pt idx="15">
                        <c:v>7786888012554.3955</c:v>
                      </c:pt>
                      <c:pt idx="16">
                        <c:v>7793388694258.377</c:v>
                      </c:pt>
                      <c:pt idx="17">
                        <c:v>7799889375962.3584</c:v>
                      </c:pt>
                      <c:pt idx="18">
                        <c:v>7806390057666.3389</c:v>
                      </c:pt>
                      <c:pt idx="19">
                        <c:v>7812890739370.3203</c:v>
                      </c:pt>
                      <c:pt idx="20">
                        <c:v>7819391421074.3008</c:v>
                      </c:pt>
                      <c:pt idx="21">
                        <c:v>7802675382406.9209</c:v>
                      </c:pt>
                      <c:pt idx="22">
                        <c:v>7785959343739.541</c:v>
                      </c:pt>
                      <c:pt idx="23">
                        <c:v>7769243305072.1621</c:v>
                      </c:pt>
                      <c:pt idx="24">
                        <c:v>7752527266404.7822</c:v>
                      </c:pt>
                      <c:pt idx="25">
                        <c:v>7735811227737.4023</c:v>
                      </c:pt>
                      <c:pt idx="26">
                        <c:v>7719095189070.0225</c:v>
                      </c:pt>
                      <c:pt idx="27">
                        <c:v>7702379150402.6426</c:v>
                      </c:pt>
                      <c:pt idx="28">
                        <c:v>7685663111735.2627</c:v>
                      </c:pt>
                      <c:pt idx="29">
                        <c:v>7668947073067.8838</c:v>
                      </c:pt>
                      <c:pt idx="30">
                        <c:v>7652231034400.5039</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13933715251312.5</c:v>
                      </c:pt>
                      <c:pt idx="1">
                        <c:v>14630401013878.125</c:v>
                      </c:pt>
                      <c:pt idx="2">
                        <c:v>15327086776443.75</c:v>
                      </c:pt>
                      <c:pt idx="3">
                        <c:v>16023772539009.375</c:v>
                      </c:pt>
                      <c:pt idx="4">
                        <c:v>16608000241790.625</c:v>
                      </c:pt>
                      <c:pt idx="5">
                        <c:v>17192227944571.875</c:v>
                      </c:pt>
                      <c:pt idx="6">
                        <c:v>17776455647353.125</c:v>
                      </c:pt>
                      <c:pt idx="7">
                        <c:v>18360683350134.375</c:v>
                      </c:pt>
                      <c:pt idx="8">
                        <c:v>18944911052915.625</c:v>
                      </c:pt>
                      <c:pt idx="9">
                        <c:v>19529138755696.875</c:v>
                      </c:pt>
                      <c:pt idx="10">
                        <c:v>20113366458478.125</c:v>
                      </c:pt>
                      <c:pt idx="11">
                        <c:v>20306692716489.375</c:v>
                      </c:pt>
                      <c:pt idx="12">
                        <c:v>20500018974500.625</c:v>
                      </c:pt>
                      <c:pt idx="13">
                        <c:v>20693345232511.875</c:v>
                      </c:pt>
                      <c:pt idx="14">
                        <c:v>20886671490523.125</c:v>
                      </c:pt>
                      <c:pt idx="15">
                        <c:v>21079997748534.375</c:v>
                      </c:pt>
                      <c:pt idx="16">
                        <c:v>21273324006545.625</c:v>
                      </c:pt>
                      <c:pt idx="17">
                        <c:v>21466650264556.875</c:v>
                      </c:pt>
                      <c:pt idx="18">
                        <c:v>21659976522568.125</c:v>
                      </c:pt>
                      <c:pt idx="19">
                        <c:v>21853302780579.375</c:v>
                      </c:pt>
                      <c:pt idx="20">
                        <c:v>22046629038590.625</c:v>
                      </c:pt>
                      <c:pt idx="21">
                        <c:v>22102396228401.563</c:v>
                      </c:pt>
                      <c:pt idx="22">
                        <c:v>22158163418212.5</c:v>
                      </c:pt>
                      <c:pt idx="23">
                        <c:v>22213930608023.438</c:v>
                      </c:pt>
                      <c:pt idx="24">
                        <c:v>22269697797834.375</c:v>
                      </c:pt>
                      <c:pt idx="25">
                        <c:v>22325464987645.313</c:v>
                      </c:pt>
                      <c:pt idx="26">
                        <c:v>22381232177456.25</c:v>
                      </c:pt>
                      <c:pt idx="27">
                        <c:v>22436999367267.188</c:v>
                      </c:pt>
                      <c:pt idx="28">
                        <c:v>22492766557078.125</c:v>
                      </c:pt>
                      <c:pt idx="29">
                        <c:v>22548533746889.063</c:v>
                      </c:pt>
                      <c:pt idx="30">
                        <c:v>22604300936700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928914350087.5</c:v>
                      </c:pt>
                      <c:pt idx="1">
                        <c:v>975360067591.875</c:v>
                      </c:pt>
                      <c:pt idx="2">
                        <c:v>1021805785096.25</c:v>
                      </c:pt>
                      <c:pt idx="3">
                        <c:v>1068251502600.625</c:v>
                      </c:pt>
                      <c:pt idx="4">
                        <c:v>1107200016119.375</c:v>
                      </c:pt>
                      <c:pt idx="5">
                        <c:v>1146148529638.125</c:v>
                      </c:pt>
                      <c:pt idx="6">
                        <c:v>1185097043156.875</c:v>
                      </c:pt>
                      <c:pt idx="7">
                        <c:v>1224045556675.625</c:v>
                      </c:pt>
                      <c:pt idx="8">
                        <c:v>1262994070194.375</c:v>
                      </c:pt>
                      <c:pt idx="9">
                        <c:v>1301942583713.125</c:v>
                      </c:pt>
                      <c:pt idx="10">
                        <c:v>1340891097231.875</c:v>
                      </c:pt>
                      <c:pt idx="11">
                        <c:v>1353779514432.625</c:v>
                      </c:pt>
                      <c:pt idx="12">
                        <c:v>1366667931633.375</c:v>
                      </c:pt>
                      <c:pt idx="13">
                        <c:v>1379556348834.125</c:v>
                      </c:pt>
                      <c:pt idx="14">
                        <c:v>1392444766034.875</c:v>
                      </c:pt>
                      <c:pt idx="15">
                        <c:v>1405333183235.625</c:v>
                      </c:pt>
                      <c:pt idx="16">
                        <c:v>1418221600436.375</c:v>
                      </c:pt>
                      <c:pt idx="17">
                        <c:v>1431110017637.125</c:v>
                      </c:pt>
                      <c:pt idx="18">
                        <c:v>1443998434837.875</c:v>
                      </c:pt>
                      <c:pt idx="19">
                        <c:v>1456886852038.625</c:v>
                      </c:pt>
                      <c:pt idx="20">
                        <c:v>1469775269239.375</c:v>
                      </c:pt>
                      <c:pt idx="21">
                        <c:v>1473493081893.4375</c:v>
                      </c:pt>
                      <c:pt idx="22">
                        <c:v>1477210894547.5</c:v>
                      </c:pt>
                      <c:pt idx="23">
                        <c:v>1480928707201.5625</c:v>
                      </c:pt>
                      <c:pt idx="24">
                        <c:v>1484646519855.625</c:v>
                      </c:pt>
                      <c:pt idx="25">
                        <c:v>1488364332509.6875</c:v>
                      </c:pt>
                      <c:pt idx="26">
                        <c:v>1492082145163.75</c:v>
                      </c:pt>
                      <c:pt idx="27">
                        <c:v>1495799957817.8125</c:v>
                      </c:pt>
                      <c:pt idx="28">
                        <c:v>1499517770471.875</c:v>
                      </c:pt>
                      <c:pt idx="29">
                        <c:v>1503235583125.9375</c:v>
                      </c:pt>
                      <c:pt idx="30">
                        <c:v>1506953395780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114598430882181.52</c:v>
                </c:pt>
                <c:pt idx="1">
                  <c:v>113026261713067.22</c:v>
                </c:pt>
                <c:pt idx="2">
                  <c:v>111454092543952.95</c:v>
                </c:pt>
                <c:pt idx="3">
                  <c:v>109881923374838.69</c:v>
                </c:pt>
                <c:pt idx="4">
                  <c:v>106248313410602.59</c:v>
                </c:pt>
                <c:pt idx="5">
                  <c:v>102614703446367.19</c:v>
                </c:pt>
                <c:pt idx="6">
                  <c:v>98981093482130.453</c:v>
                </c:pt>
                <c:pt idx="7">
                  <c:v>95347483517895.047</c:v>
                </c:pt>
                <c:pt idx="8">
                  <c:v>91713873553658.328</c:v>
                </c:pt>
                <c:pt idx="9">
                  <c:v>88080263589422.922</c:v>
                </c:pt>
                <c:pt idx="10">
                  <c:v>84446653625186.156</c:v>
                </c:pt>
                <c:pt idx="11">
                  <c:v>81285097635375.203</c:v>
                </c:pt>
                <c:pt idx="12">
                  <c:v>78123541645564.203</c:v>
                </c:pt>
                <c:pt idx="13">
                  <c:v>74961985655753.219</c:v>
                </c:pt>
                <c:pt idx="14">
                  <c:v>71800429665942.203</c:v>
                </c:pt>
                <c:pt idx="15">
                  <c:v>68638873676129.906</c:v>
                </c:pt>
                <c:pt idx="16">
                  <c:v>65477317686318.914</c:v>
                </c:pt>
                <c:pt idx="17">
                  <c:v>62315761696507.914</c:v>
                </c:pt>
                <c:pt idx="18">
                  <c:v>59154205706696.922</c:v>
                </c:pt>
                <c:pt idx="19">
                  <c:v>55992649716884.617</c:v>
                </c:pt>
                <c:pt idx="20">
                  <c:v>52831093727072.906</c:v>
                </c:pt>
                <c:pt idx="21">
                  <c:v>52171516543161.453</c:v>
                </c:pt>
                <c:pt idx="22">
                  <c:v>51511939359250.094</c:v>
                </c:pt>
                <c:pt idx="23">
                  <c:v>50852362175338.898</c:v>
                </c:pt>
                <c:pt idx="24">
                  <c:v>50192784991427.547</c:v>
                </c:pt>
                <c:pt idx="25">
                  <c:v>49533207807516.188</c:v>
                </c:pt>
                <c:pt idx="26">
                  <c:v>48873630623604.836</c:v>
                </c:pt>
                <c:pt idx="27">
                  <c:v>48214053439693.477</c:v>
                </c:pt>
                <c:pt idx="28">
                  <c:v>47554476255782.125</c:v>
                </c:pt>
                <c:pt idx="29">
                  <c:v>46894899071870.773</c:v>
                </c:pt>
                <c:pt idx="30">
                  <c:v>46235321887959.508</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2972794442432.6401</c:v>
                </c:pt>
                <c:pt idx="1">
                  <c:v>2932010849389.2769</c:v>
                </c:pt>
                <c:pt idx="2">
                  <c:v>2891227256345.9141</c:v>
                </c:pt>
                <c:pt idx="3">
                  <c:v>2850443663302.5513</c:v>
                </c:pt>
                <c:pt idx="4">
                  <c:v>2756184296708.3047</c:v>
                </c:pt>
                <c:pt idx="5">
                  <c:v>2661924930114.0767</c:v>
                </c:pt>
                <c:pt idx="6">
                  <c:v>2567665563519.814</c:v>
                </c:pt>
                <c:pt idx="7">
                  <c:v>2473406196925.5859</c:v>
                </c:pt>
                <c:pt idx="8">
                  <c:v>2379146830331.3232</c:v>
                </c:pt>
                <c:pt idx="9">
                  <c:v>2284887463737.0947</c:v>
                </c:pt>
                <c:pt idx="10">
                  <c:v>2190628097142.8315</c:v>
                </c:pt>
                <c:pt idx="11">
                  <c:v>2108614268475.2087</c:v>
                </c:pt>
                <c:pt idx="12">
                  <c:v>2026600439807.585</c:v>
                </c:pt>
                <c:pt idx="13">
                  <c:v>1944586611139.9614</c:v>
                </c:pt>
                <c:pt idx="14">
                  <c:v>1862572782472.3374</c:v>
                </c:pt>
                <c:pt idx="15">
                  <c:v>1780558953804.6799</c:v>
                </c:pt>
                <c:pt idx="16">
                  <c:v>1698545125137.0562</c:v>
                </c:pt>
                <c:pt idx="17">
                  <c:v>1616531296469.4324</c:v>
                </c:pt>
                <c:pt idx="18">
                  <c:v>1534517467801.8088</c:v>
                </c:pt>
                <c:pt idx="19">
                  <c:v>1452503639134.1511</c:v>
                </c:pt>
                <c:pt idx="20">
                  <c:v>1370489810466.5088</c:v>
                </c:pt>
                <c:pt idx="21">
                  <c:v>1353379738613.0537</c:v>
                </c:pt>
                <c:pt idx="22">
                  <c:v>1336269666759.6011</c:v>
                </c:pt>
                <c:pt idx="23">
                  <c:v>1319159594906.1526</c:v>
                </c:pt>
                <c:pt idx="24">
                  <c:v>1302049523052.7</c:v>
                </c:pt>
                <c:pt idx="25">
                  <c:v>1284939451199.2473</c:v>
                </c:pt>
                <c:pt idx="26">
                  <c:v>1267829379345.7947</c:v>
                </c:pt>
                <c:pt idx="27">
                  <c:v>1250719307492.342</c:v>
                </c:pt>
                <c:pt idx="28">
                  <c:v>1233609235638.8894</c:v>
                </c:pt>
                <c:pt idx="29">
                  <c:v>1216499163785.437</c:v>
                </c:pt>
                <c:pt idx="30">
                  <c:v>1199389091931.9866</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3426344555808.9414</c:v>
                </c:pt>
                <c:pt idx="1">
                  <c:v>3379338735293.4448</c:v>
                </c:pt>
                <c:pt idx="2">
                  <c:v>3332332914777.9482</c:v>
                </c:pt>
                <c:pt idx="3">
                  <c:v>3285327094262.4517</c:v>
                </c:pt>
                <c:pt idx="4">
                  <c:v>3176686865744.0239</c:v>
                </c:pt>
                <c:pt idx="5">
                  <c:v>3068046637225.6167</c:v>
                </c:pt>
                <c:pt idx="6">
                  <c:v>2959406408707.1694</c:v>
                </c:pt>
                <c:pt idx="7">
                  <c:v>2850766180188.7622</c:v>
                </c:pt>
                <c:pt idx="8">
                  <c:v>2742125951670.3159</c:v>
                </c:pt>
                <c:pt idx="9">
                  <c:v>2633485723151.9082</c:v>
                </c:pt>
                <c:pt idx="10">
                  <c:v>2524845494633.4604</c:v>
                </c:pt>
                <c:pt idx="11">
                  <c:v>2430319068135.4321</c:v>
                </c:pt>
                <c:pt idx="12">
                  <c:v>2335792641637.4023</c:v>
                </c:pt>
                <c:pt idx="13">
                  <c:v>2241266215139.373</c:v>
                </c:pt>
                <c:pt idx="14">
                  <c:v>2146739788641.343</c:v>
                </c:pt>
                <c:pt idx="15">
                  <c:v>2052213362143.2744</c:v>
                </c:pt>
                <c:pt idx="16">
                  <c:v>1957686935645.2449</c:v>
                </c:pt>
                <c:pt idx="17">
                  <c:v>1863160509147.2153</c:v>
                </c:pt>
                <c:pt idx="18">
                  <c:v>1768634082649.1858</c:v>
                </c:pt>
                <c:pt idx="19">
                  <c:v>1674107656151.1169</c:v>
                </c:pt>
                <c:pt idx="20">
                  <c:v>1579581229653.0659</c:v>
                </c:pt>
                <c:pt idx="21">
                  <c:v>1559860726712.199</c:v>
                </c:pt>
                <c:pt idx="22">
                  <c:v>1540140223771.335</c:v>
                </c:pt>
                <c:pt idx="23">
                  <c:v>1520419720830.4756</c:v>
                </c:pt>
                <c:pt idx="24">
                  <c:v>1500699217889.6116</c:v>
                </c:pt>
                <c:pt idx="25">
                  <c:v>1480978714948.7476</c:v>
                </c:pt>
                <c:pt idx="26">
                  <c:v>1461258212007.8835</c:v>
                </c:pt>
                <c:pt idx="27">
                  <c:v>1441537709067.0195</c:v>
                </c:pt>
                <c:pt idx="28">
                  <c:v>1421817206126.1555</c:v>
                </c:pt>
                <c:pt idx="29">
                  <c:v>1402096703185.2915</c:v>
                </c:pt>
                <c:pt idx="30">
                  <c:v>1382376200244.4302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620704190768.9917</c:v>
                </c:pt>
                <c:pt idx="1">
                  <c:v>612188786287.84033</c:v>
                </c:pt>
                <c:pt idx="2">
                  <c:v>603673381806.68909</c:v>
                </c:pt>
                <c:pt idx="3">
                  <c:v>595157977325.53784</c:v>
                </c:pt>
                <c:pt idx="4">
                  <c:v>575477106347.99292</c:v>
                </c:pt>
                <c:pt idx="5">
                  <c:v>555796235370.45178</c:v>
                </c:pt>
                <c:pt idx="6">
                  <c:v>536115364392.90338</c:v>
                </c:pt>
                <c:pt idx="7">
                  <c:v>516434493415.3623</c:v>
                </c:pt>
                <c:pt idx="8">
                  <c:v>496753622437.81403</c:v>
                </c:pt>
                <c:pt idx="9">
                  <c:v>477072751460.27277</c:v>
                </c:pt>
                <c:pt idx="10">
                  <c:v>457391880482.7243</c:v>
                </c:pt>
                <c:pt idx="11">
                  <c:v>440267814846.57263</c:v>
                </c:pt>
                <c:pt idx="12">
                  <c:v>423143749210.42072</c:v>
                </c:pt>
                <c:pt idx="13">
                  <c:v>406019683574.26886</c:v>
                </c:pt>
                <c:pt idx="14">
                  <c:v>388895617938.11694</c:v>
                </c:pt>
                <c:pt idx="15">
                  <c:v>371771552301.95795</c:v>
                </c:pt>
                <c:pt idx="16">
                  <c:v>354647486665.80603</c:v>
                </c:pt>
                <c:pt idx="17">
                  <c:v>337523421029.65417</c:v>
                </c:pt>
                <c:pt idx="18">
                  <c:v>320399355393.50226</c:v>
                </c:pt>
                <c:pt idx="19">
                  <c:v>303275289757.34326</c:v>
                </c:pt>
                <c:pt idx="20">
                  <c:v>286151224121.1875</c:v>
                </c:pt>
                <c:pt idx="21">
                  <c:v>282578729113.72656</c:v>
                </c:pt>
                <c:pt idx="22">
                  <c:v>279006234106.26617</c:v>
                </c:pt>
                <c:pt idx="23">
                  <c:v>275433739098.80664</c:v>
                </c:pt>
                <c:pt idx="24">
                  <c:v>271861244091.34628</c:v>
                </c:pt>
                <c:pt idx="25">
                  <c:v>268288749083.88589</c:v>
                </c:pt>
                <c:pt idx="26">
                  <c:v>264716254076.42551</c:v>
                </c:pt>
                <c:pt idx="27">
                  <c:v>261143759068.96512</c:v>
                </c:pt>
                <c:pt idx="28">
                  <c:v>257571264061.50473</c:v>
                </c:pt>
                <c:pt idx="29">
                  <c:v>253998769054.04434</c:v>
                </c:pt>
                <c:pt idx="30">
                  <c:v>250426274046.58444</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97170083637.296616</c:v>
                </c:pt>
                <c:pt idx="1">
                  <c:v>95837012944.453766</c:v>
                </c:pt>
                <c:pt idx="2">
                  <c:v>94503942251.610916</c:v>
                </c:pt>
                <c:pt idx="3">
                  <c:v>93170871558.768066</c:v>
                </c:pt>
                <c:pt idx="4">
                  <c:v>90089867906.168884</c:v>
                </c:pt>
                <c:pt idx="5">
                  <c:v>87008864253.570297</c:v>
                </c:pt>
                <c:pt idx="6">
                  <c:v>83927860600.970581</c:v>
                </c:pt>
                <c:pt idx="7">
                  <c:v>80846856948.371979</c:v>
                </c:pt>
                <c:pt idx="8">
                  <c:v>77765853295.772278</c:v>
                </c:pt>
                <c:pt idx="9">
                  <c:v>74684849643.173676</c:v>
                </c:pt>
                <c:pt idx="10">
                  <c:v>71603845990.573929</c:v>
                </c:pt>
                <c:pt idx="11">
                  <c:v>68923105446.49295</c:v>
                </c:pt>
                <c:pt idx="12">
                  <c:v>66242364902.411926</c:v>
                </c:pt>
                <c:pt idx="13">
                  <c:v>63561624358.330902</c:v>
                </c:pt>
                <c:pt idx="14">
                  <c:v>60880883814.249878</c:v>
                </c:pt>
                <c:pt idx="15">
                  <c:v>58200143270.167747</c:v>
                </c:pt>
                <c:pt idx="16">
                  <c:v>55519402726.086731</c:v>
                </c:pt>
                <c:pt idx="17">
                  <c:v>52838662182.005707</c:v>
                </c:pt>
                <c:pt idx="18">
                  <c:v>50157921637.92469</c:v>
                </c:pt>
                <c:pt idx="19">
                  <c:v>47477181093.84256</c:v>
                </c:pt>
                <c:pt idx="20">
                  <c:v>44796440549.760925</c:v>
                </c:pt>
                <c:pt idx="21">
                  <c:v>44237173117.97715</c:v>
                </c:pt>
                <c:pt idx="22">
                  <c:v>43677905686.193459</c:v>
                </c:pt>
                <c:pt idx="23">
                  <c:v>43118638254.409897</c:v>
                </c:pt>
                <c:pt idx="24">
                  <c:v>42559370822.626198</c:v>
                </c:pt>
                <c:pt idx="25">
                  <c:v>42000103390.842506</c:v>
                </c:pt>
                <c:pt idx="26">
                  <c:v>41440835959.058807</c:v>
                </c:pt>
                <c:pt idx="27">
                  <c:v>40881568527.275116</c:v>
                </c:pt>
                <c:pt idx="28">
                  <c:v>40322301095.491417</c:v>
                </c:pt>
                <c:pt idx="29">
                  <c:v>39763033663.707726</c:v>
                </c:pt>
                <c:pt idx="30">
                  <c:v>39203766231.924103</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301379788492.77875</c:v>
                </c:pt>
                <c:pt idx="1">
                  <c:v>297245176805.55884</c:v>
                </c:pt>
                <c:pt idx="2">
                  <c:v>293110565118.33893</c:v>
                </c:pt>
                <c:pt idx="3">
                  <c:v>288975953431.11908</c:v>
                </c:pt>
                <c:pt idx="4">
                  <c:v>279420005814.23944</c:v>
                </c:pt>
                <c:pt idx="5">
                  <c:v>269864058197.36163</c:v>
                </c:pt>
                <c:pt idx="6">
                  <c:v>260308110580.48032</c:v>
                </c:pt>
                <c:pt idx="7">
                  <c:v>250752162963.60251</c:v>
                </c:pt>
                <c:pt idx="8">
                  <c:v>241196215346.72122</c:v>
                </c:pt>
                <c:pt idx="9">
                  <c:v>231640267729.84338</c:v>
                </c:pt>
                <c:pt idx="10">
                  <c:v>222084320112.96204</c:v>
                </c:pt>
                <c:pt idx="11">
                  <c:v>213769816430.99707</c:v>
                </c:pt>
                <c:pt idx="12">
                  <c:v>205455312749.03201</c:v>
                </c:pt>
                <c:pt idx="13">
                  <c:v>197140809067.06696</c:v>
                </c:pt>
                <c:pt idx="14">
                  <c:v>188826305385.1019</c:v>
                </c:pt>
                <c:pt idx="15">
                  <c:v>180511801703.13339</c:v>
                </c:pt>
                <c:pt idx="16">
                  <c:v>172197298021.16837</c:v>
                </c:pt>
                <c:pt idx="17">
                  <c:v>163882794339.20331</c:v>
                </c:pt>
                <c:pt idx="18">
                  <c:v>155568290657.23825</c:v>
                </c:pt>
                <c:pt idx="19">
                  <c:v>147253786975.26978</c:v>
                </c:pt>
                <c:pt idx="20">
                  <c:v>138939283293.30283</c:v>
                </c:pt>
                <c:pt idx="21">
                  <c:v>137204676364.99101</c:v>
                </c:pt>
                <c:pt idx="22">
                  <c:v>135470069436.67943</c:v>
                </c:pt>
                <c:pt idx="23">
                  <c:v>133735462508.36827</c:v>
                </c:pt>
                <c:pt idx="24">
                  <c:v>132000855580.0567</c:v>
                </c:pt>
                <c:pt idx="25">
                  <c:v>130266248651.74513</c:v>
                </c:pt>
                <c:pt idx="26">
                  <c:v>128531641723.43356</c:v>
                </c:pt>
                <c:pt idx="27">
                  <c:v>126797034795.12199</c:v>
                </c:pt>
                <c:pt idx="28">
                  <c:v>125062427866.81042</c:v>
                </c:pt>
                <c:pt idx="29">
                  <c:v>123327820938.49886</c:v>
                </c:pt>
                <c:pt idx="30">
                  <c:v>121593214010.18752</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61623576982501.945</c:v>
                </c:pt>
                <c:pt idx="1">
                  <c:v>62817056132541.227</c:v>
                </c:pt>
                <c:pt idx="2">
                  <c:v>64010535282580.523</c:v>
                </c:pt>
                <c:pt idx="3">
                  <c:v>65204014432619.75</c:v>
                </c:pt>
                <c:pt idx="4">
                  <c:v>66359683790084.641</c:v>
                </c:pt>
                <c:pt idx="5">
                  <c:v>67515353147549.453</c:v>
                </c:pt>
                <c:pt idx="6">
                  <c:v>68671022505014.781</c:v>
                </c:pt>
                <c:pt idx="7">
                  <c:v>69826691862479.594</c:v>
                </c:pt>
                <c:pt idx="8">
                  <c:v>70982361219944.406</c:v>
                </c:pt>
                <c:pt idx="9">
                  <c:v>72138030577409.75</c:v>
                </c:pt>
                <c:pt idx="10">
                  <c:v>73293699934874.828</c:v>
                </c:pt>
                <c:pt idx="11">
                  <c:v>73979695049604.203</c:v>
                </c:pt>
                <c:pt idx="12">
                  <c:v>74665690164333.578</c:v>
                </c:pt>
                <c:pt idx="13">
                  <c:v>75351685279063.203</c:v>
                </c:pt>
                <c:pt idx="14">
                  <c:v>76037680393792.594</c:v>
                </c:pt>
                <c:pt idx="15">
                  <c:v>76723675508522.219</c:v>
                </c:pt>
                <c:pt idx="16">
                  <c:v>77409670623251.609</c:v>
                </c:pt>
                <c:pt idx="17">
                  <c:v>78095665737981.234</c:v>
                </c:pt>
                <c:pt idx="18">
                  <c:v>78781660852710.625</c:v>
                </c:pt>
                <c:pt idx="19">
                  <c:v>79467655967440.25</c:v>
                </c:pt>
                <c:pt idx="20">
                  <c:v>80153651082169.891</c:v>
                </c:pt>
                <c:pt idx="21">
                  <c:v>80370738143793.156</c:v>
                </c:pt>
                <c:pt idx="22">
                  <c:v>80587825205416.422</c:v>
                </c:pt>
                <c:pt idx="23">
                  <c:v>80804912267039.672</c:v>
                </c:pt>
                <c:pt idx="24">
                  <c:v>81021999328662.938</c:v>
                </c:pt>
                <c:pt idx="25">
                  <c:v>81239086390286.203</c:v>
                </c:pt>
                <c:pt idx="26">
                  <c:v>81456173451909.453</c:v>
                </c:pt>
                <c:pt idx="27">
                  <c:v>81673260513532.719</c:v>
                </c:pt>
                <c:pt idx="28">
                  <c:v>81890347575155.984</c:v>
                </c:pt>
                <c:pt idx="29">
                  <c:v>82107434636779.25</c:v>
                </c:pt>
                <c:pt idx="30">
                  <c:v>82324521698402.5</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31912209508795.652</c:v>
                </c:pt>
                <c:pt idx="1">
                  <c:v>32530261211494.566</c:v>
                </c:pt>
                <c:pt idx="2">
                  <c:v>33148312914193.488</c:v>
                </c:pt>
                <c:pt idx="3">
                  <c:v>33766364616892.371</c:v>
                </c:pt>
                <c:pt idx="4">
                  <c:v>34364836248436.688</c:v>
                </c:pt>
                <c:pt idx="5">
                  <c:v>34963307879980.969</c:v>
                </c:pt>
                <c:pt idx="6">
                  <c:v>35561779511525.516</c:v>
                </c:pt>
                <c:pt idx="7">
                  <c:v>36160251143069.797</c:v>
                </c:pt>
                <c:pt idx="8">
                  <c:v>36758722774614.07</c:v>
                </c:pt>
                <c:pt idx="9">
                  <c:v>37357194406158.625</c:v>
                </c:pt>
                <c:pt idx="10">
                  <c:v>37955666037703.039</c:v>
                </c:pt>
                <c:pt idx="11">
                  <c:v>38310913507830.75</c:v>
                </c:pt>
                <c:pt idx="12">
                  <c:v>38666160977958.461</c:v>
                </c:pt>
                <c:pt idx="13">
                  <c:v>39021408448086.305</c:v>
                </c:pt>
                <c:pt idx="14">
                  <c:v>39376655918214.023</c:v>
                </c:pt>
                <c:pt idx="15">
                  <c:v>39731903388341.867</c:v>
                </c:pt>
                <c:pt idx="16">
                  <c:v>40087150858469.586</c:v>
                </c:pt>
                <c:pt idx="17">
                  <c:v>40442398328597.43</c:v>
                </c:pt>
                <c:pt idx="18">
                  <c:v>40797645798725.148</c:v>
                </c:pt>
                <c:pt idx="19">
                  <c:v>41152893268852.992</c:v>
                </c:pt>
                <c:pt idx="20">
                  <c:v>41508140738980.836</c:v>
                </c:pt>
                <c:pt idx="21">
                  <c:v>41620560824464.313</c:v>
                </c:pt>
                <c:pt idx="22">
                  <c:v>41732980909947.789</c:v>
                </c:pt>
                <c:pt idx="23">
                  <c:v>41845400995431.266</c:v>
                </c:pt>
                <c:pt idx="24">
                  <c:v>41957821080914.734</c:v>
                </c:pt>
                <c:pt idx="25">
                  <c:v>42070241166398.211</c:v>
                </c:pt>
                <c:pt idx="26">
                  <c:v>42182661251881.688</c:v>
                </c:pt>
                <c:pt idx="27">
                  <c:v>42295081337365.156</c:v>
                </c:pt>
                <c:pt idx="28">
                  <c:v>42407501422848.633</c:v>
                </c:pt>
                <c:pt idx="29">
                  <c:v>42519921508332.109</c:v>
                </c:pt>
                <c:pt idx="30">
                  <c:v>42632341593815.586</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106642532550.32063</c:v>
                </c:pt>
                <c:pt idx="1">
                  <c:v>105179509884.99068</c:v>
                </c:pt>
                <c:pt idx="2">
                  <c:v>103716487219.66072</c:v>
                </c:pt>
                <c:pt idx="3">
                  <c:v>102253464554.33078</c:v>
                </c:pt>
                <c:pt idx="4">
                  <c:v>98872114863.036987</c:v>
                </c:pt>
                <c:pt idx="5">
                  <c:v>95490765171.743851</c:v>
                </c:pt>
                <c:pt idx="6">
                  <c:v>92109415480.449463</c:v>
                </c:pt>
                <c:pt idx="7">
                  <c:v>88728065789.156311</c:v>
                </c:pt>
                <c:pt idx="8">
                  <c:v>85346716097.861938</c:v>
                </c:pt>
                <c:pt idx="9">
                  <c:v>81965366406.568787</c:v>
                </c:pt>
                <c:pt idx="10">
                  <c:v>78584016715.274384</c:v>
                </c:pt>
                <c:pt idx="11">
                  <c:v>75641949053.80957</c:v>
                </c:pt>
                <c:pt idx="12">
                  <c:v>72699881392.344727</c:v>
                </c:pt>
                <c:pt idx="13">
                  <c:v>69757813730.879883</c:v>
                </c:pt>
                <c:pt idx="14">
                  <c:v>66815746069.415031</c:v>
                </c:pt>
                <c:pt idx="15">
                  <c:v>63873678407.948975</c:v>
                </c:pt>
                <c:pt idx="16">
                  <c:v>60931610746.484131</c:v>
                </c:pt>
                <c:pt idx="17">
                  <c:v>57989543085.019287</c:v>
                </c:pt>
                <c:pt idx="18">
                  <c:v>55047475423.554443</c:v>
                </c:pt>
                <c:pt idx="19">
                  <c:v>52105407762.088379</c:v>
                </c:pt>
                <c:pt idx="20">
                  <c:v>49163340100.622871</c:v>
                </c:pt>
                <c:pt idx="21">
                  <c:v>48549553500.202126</c:v>
                </c:pt>
                <c:pt idx="22">
                  <c:v>47935766899.781471</c:v>
                </c:pt>
                <c:pt idx="23">
                  <c:v>47321980299.360962</c:v>
                </c:pt>
                <c:pt idx="24">
                  <c:v>46708193698.940308</c:v>
                </c:pt>
                <c:pt idx="25">
                  <c:v>46094407098.519653</c:v>
                </c:pt>
                <c:pt idx="26">
                  <c:v>45480620498.098999</c:v>
                </c:pt>
                <c:pt idx="27">
                  <c:v>44866833897.678345</c:v>
                </c:pt>
                <c:pt idx="28">
                  <c:v>44253047297.25769</c:v>
                </c:pt>
                <c:pt idx="29">
                  <c:v>43639260696.837036</c:v>
                </c:pt>
                <c:pt idx="30">
                  <c:v>43025474096.416473</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12334986264987.086</c:v>
                </c:pt>
                <c:pt idx="1">
                  <c:v>12165763310030.588</c:v>
                </c:pt>
                <c:pt idx="2">
                  <c:v>11996540355074.09</c:v>
                </c:pt>
                <c:pt idx="3">
                  <c:v>11827317400117.592</c:v>
                </c:pt>
                <c:pt idx="4">
                  <c:v>11436207952491.277</c:v>
                </c:pt>
                <c:pt idx="5">
                  <c:v>11045098504865.037</c:v>
                </c:pt>
                <c:pt idx="6">
                  <c:v>10653989057238.652</c:v>
                </c:pt>
                <c:pt idx="7">
                  <c:v>10262879609612.412</c:v>
                </c:pt>
                <c:pt idx="8">
                  <c:v>9871770161986.0313</c:v>
                </c:pt>
                <c:pt idx="9">
                  <c:v>9480660714359.7891</c:v>
                </c:pt>
                <c:pt idx="10">
                  <c:v>9089551266733.4023</c:v>
                </c:pt>
                <c:pt idx="11">
                  <c:v>8749252107223.9727</c:v>
                </c:pt>
                <c:pt idx="12">
                  <c:v>8408952947714.5391</c:v>
                </c:pt>
                <c:pt idx="13">
                  <c:v>8068653788205.1055</c:v>
                </c:pt>
                <c:pt idx="14">
                  <c:v>7728354628695.6719</c:v>
                </c:pt>
                <c:pt idx="15">
                  <c:v>7388055469186.0967</c:v>
                </c:pt>
                <c:pt idx="16">
                  <c:v>7047756309676.6641</c:v>
                </c:pt>
                <c:pt idx="17">
                  <c:v>6707457150167.2305</c:v>
                </c:pt>
                <c:pt idx="18">
                  <c:v>6367157990657.7969</c:v>
                </c:pt>
                <c:pt idx="19">
                  <c:v>6026858831148.2227</c:v>
                </c:pt>
                <c:pt idx="20">
                  <c:v>5686559671638.7119</c:v>
                </c:pt>
                <c:pt idx="21">
                  <c:v>5615565021523.3789</c:v>
                </c:pt>
                <c:pt idx="22">
                  <c:v>5544570371408.0566</c:v>
                </c:pt>
                <c:pt idx="23">
                  <c:v>5473575721292.751</c:v>
                </c:pt>
                <c:pt idx="24">
                  <c:v>5402581071177.4287</c:v>
                </c:pt>
                <c:pt idx="25">
                  <c:v>5331586421062.1064</c:v>
                </c:pt>
                <c:pt idx="26">
                  <c:v>5260591770946.7842</c:v>
                </c:pt>
                <c:pt idx="27">
                  <c:v>5189597120831.4619</c:v>
                </c:pt>
                <c:pt idx="28">
                  <c:v>5118602470716.1396</c:v>
                </c:pt>
                <c:pt idx="29">
                  <c:v>5047607820600.8174</c:v>
                </c:pt>
                <c:pt idx="30">
                  <c:v>4976613170485.5049</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329398162942.67096</c:v>
                </c:pt>
                <c:pt idx="1">
                  <c:v>256878587746.58789</c:v>
                </c:pt>
                <c:pt idx="2">
                  <c:v>184359012550.50482</c:v>
                </c:pt>
                <c:pt idx="3">
                  <c:v>111839437354.42175</c:v>
                </c:pt>
                <c:pt idx="4">
                  <c:v>108258371626.32451</c:v>
                </c:pt>
                <c:pt idx="5">
                  <c:v>104677305898.22725</c:v>
                </c:pt>
                <c:pt idx="6">
                  <c:v>101096240170.13</c:v>
                </c:pt>
                <c:pt idx="7">
                  <c:v>97515174442.032761</c:v>
                </c:pt>
                <c:pt idx="8">
                  <c:v>93934108713.935516</c:v>
                </c:pt>
                <c:pt idx="9">
                  <c:v>90353042985.838257</c:v>
                </c:pt>
                <c:pt idx="10">
                  <c:v>86771977257.741013</c:v>
                </c:pt>
                <c:pt idx="11">
                  <c:v>86579150641.612747</c:v>
                </c:pt>
                <c:pt idx="12">
                  <c:v>86386324025.484436</c:v>
                </c:pt>
                <c:pt idx="13">
                  <c:v>86193497409.356125</c:v>
                </c:pt>
                <c:pt idx="14">
                  <c:v>86000670793.227814</c:v>
                </c:pt>
                <c:pt idx="15">
                  <c:v>85807844177.099487</c:v>
                </c:pt>
                <c:pt idx="16">
                  <c:v>85615017560.971176</c:v>
                </c:pt>
                <c:pt idx="17">
                  <c:v>85422190944.842865</c:v>
                </c:pt>
                <c:pt idx="18">
                  <c:v>85229364328.714554</c:v>
                </c:pt>
                <c:pt idx="19">
                  <c:v>85036537712.586243</c:v>
                </c:pt>
                <c:pt idx="20">
                  <c:v>84843711096.457886</c:v>
                </c:pt>
                <c:pt idx="21">
                  <c:v>84265231248.072937</c:v>
                </c:pt>
                <c:pt idx="22">
                  <c:v>83686751399.688004</c:v>
                </c:pt>
                <c:pt idx="23">
                  <c:v>83108271551.303055</c:v>
                </c:pt>
                <c:pt idx="24">
                  <c:v>82529791702.918121</c:v>
                </c:pt>
                <c:pt idx="25">
                  <c:v>81951311854.533173</c:v>
                </c:pt>
                <c:pt idx="26">
                  <c:v>81372832006.148239</c:v>
                </c:pt>
                <c:pt idx="27">
                  <c:v>80794352157.763306</c:v>
                </c:pt>
                <c:pt idx="28">
                  <c:v>80215872309.378357</c:v>
                </c:pt>
                <c:pt idx="29">
                  <c:v>79637392460.993423</c:v>
                </c:pt>
                <c:pt idx="30">
                  <c:v>79058912612.608475</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293631727124.83441</c:v>
                </c:pt>
                <c:pt idx="1">
                  <c:v>280411037636.16168</c:v>
                </c:pt>
                <c:pt idx="2">
                  <c:v>267190348147.48895</c:v>
                </c:pt>
                <c:pt idx="3">
                  <c:v>253969658658.81625</c:v>
                </c:pt>
                <c:pt idx="4">
                  <c:v>268215538931.74789</c:v>
                </c:pt>
                <c:pt idx="5">
                  <c:v>282461419204.67957</c:v>
                </c:pt>
                <c:pt idx="6">
                  <c:v>296707299477.61127</c:v>
                </c:pt>
                <c:pt idx="7">
                  <c:v>310953179750.54291</c:v>
                </c:pt>
                <c:pt idx="8">
                  <c:v>325199060023.47455</c:v>
                </c:pt>
                <c:pt idx="9">
                  <c:v>339444940296.40625</c:v>
                </c:pt>
                <c:pt idx="10">
                  <c:v>353690820569.33795</c:v>
                </c:pt>
                <c:pt idx="11">
                  <c:v>348974942961.74677</c:v>
                </c:pt>
                <c:pt idx="12">
                  <c:v>344259065354.15558</c:v>
                </c:pt>
                <c:pt idx="13">
                  <c:v>339543187746.56439</c:v>
                </c:pt>
                <c:pt idx="14">
                  <c:v>334827310138.97321</c:v>
                </c:pt>
                <c:pt idx="15">
                  <c:v>330111432531.38202</c:v>
                </c:pt>
                <c:pt idx="16">
                  <c:v>325395554923.79089</c:v>
                </c:pt>
                <c:pt idx="17">
                  <c:v>320679677316.19971</c:v>
                </c:pt>
                <c:pt idx="18">
                  <c:v>315963799708.60852</c:v>
                </c:pt>
                <c:pt idx="19">
                  <c:v>311247922101.0174</c:v>
                </c:pt>
                <c:pt idx="20">
                  <c:v>306532044493.42621</c:v>
                </c:pt>
                <c:pt idx="21">
                  <c:v>298230134955.06256</c:v>
                </c:pt>
                <c:pt idx="22">
                  <c:v>289928225416.69891</c:v>
                </c:pt>
                <c:pt idx="23">
                  <c:v>281626315878.33533</c:v>
                </c:pt>
                <c:pt idx="24">
                  <c:v>273324406339.97171</c:v>
                </c:pt>
                <c:pt idx="25">
                  <c:v>265022496801.60809</c:v>
                </c:pt>
                <c:pt idx="26">
                  <c:v>256720587263.24442</c:v>
                </c:pt>
                <c:pt idx="27">
                  <c:v>248418677724.88083</c:v>
                </c:pt>
                <c:pt idx="28">
                  <c:v>240116768186.51718</c:v>
                </c:pt>
                <c:pt idx="29">
                  <c:v>231814858648.15353</c:v>
                </c:pt>
                <c:pt idx="30">
                  <c:v>223512949109.78995</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2495869680561.0923</c:v>
                </c:pt>
                <c:pt idx="1">
                  <c:v>2383493819907.374</c:v>
                </c:pt>
                <c:pt idx="2">
                  <c:v>2271117959253.6563</c:v>
                </c:pt>
                <c:pt idx="3">
                  <c:v>2158742098599.938</c:v>
                </c:pt>
                <c:pt idx="4">
                  <c:v>2279832080919.8569</c:v>
                </c:pt>
                <c:pt idx="5">
                  <c:v>2400922063239.7764</c:v>
                </c:pt>
                <c:pt idx="6">
                  <c:v>2522012045559.6953</c:v>
                </c:pt>
                <c:pt idx="7">
                  <c:v>2643102027879.6147</c:v>
                </c:pt>
                <c:pt idx="8">
                  <c:v>2764192010199.5337</c:v>
                </c:pt>
                <c:pt idx="9">
                  <c:v>2885281992519.4531</c:v>
                </c:pt>
                <c:pt idx="10">
                  <c:v>3006371974839.3721</c:v>
                </c:pt>
                <c:pt idx="11">
                  <c:v>2966287015174.8472</c:v>
                </c:pt>
                <c:pt idx="12">
                  <c:v>2926202055510.3218</c:v>
                </c:pt>
                <c:pt idx="13">
                  <c:v>2886117095845.7969</c:v>
                </c:pt>
                <c:pt idx="14">
                  <c:v>2846032136181.2725</c:v>
                </c:pt>
                <c:pt idx="15">
                  <c:v>2805947176516.7476</c:v>
                </c:pt>
                <c:pt idx="16">
                  <c:v>2765862216852.2227</c:v>
                </c:pt>
                <c:pt idx="17">
                  <c:v>2725777257187.6973</c:v>
                </c:pt>
                <c:pt idx="18">
                  <c:v>2685692297523.1724</c:v>
                </c:pt>
                <c:pt idx="19">
                  <c:v>2645607337858.6475</c:v>
                </c:pt>
                <c:pt idx="20">
                  <c:v>2605522378194.1226</c:v>
                </c:pt>
                <c:pt idx="21">
                  <c:v>2534956147118.0317</c:v>
                </c:pt>
                <c:pt idx="22">
                  <c:v>2464389916041.9409</c:v>
                </c:pt>
                <c:pt idx="23">
                  <c:v>2393823684965.8501</c:v>
                </c:pt>
                <c:pt idx="24">
                  <c:v>2323257453889.7593</c:v>
                </c:pt>
                <c:pt idx="25">
                  <c:v>2252691222813.6685</c:v>
                </c:pt>
                <c:pt idx="26">
                  <c:v>2182124991737.5776</c:v>
                </c:pt>
                <c:pt idx="27">
                  <c:v>2111558760661.4868</c:v>
                </c:pt>
                <c:pt idx="28">
                  <c:v>2040992529585.396</c:v>
                </c:pt>
                <c:pt idx="29">
                  <c:v>1970426298509.3052</c:v>
                </c:pt>
                <c:pt idx="30">
                  <c:v>1899860067433.2144</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83689947701.441498</c:v>
                </c:pt>
                <c:pt idx="1">
                  <c:v>87874445086.513596</c:v>
                </c:pt>
                <c:pt idx="2">
                  <c:v>92058942471.585663</c:v>
                </c:pt>
                <c:pt idx="3">
                  <c:v>96243439856.657745</c:v>
                </c:pt>
                <c:pt idx="4">
                  <c:v>99752481415.89949</c:v>
                </c:pt>
                <c:pt idx="5">
                  <c:v>103261522975.14124</c:v>
                </c:pt>
                <c:pt idx="6">
                  <c:v>106770564534.38298</c:v>
                </c:pt>
                <c:pt idx="7">
                  <c:v>110279606093.62473</c:v>
                </c:pt>
                <c:pt idx="8">
                  <c:v>113788647652.86647</c:v>
                </c:pt>
                <c:pt idx="9">
                  <c:v>117297689212.10823</c:v>
                </c:pt>
                <c:pt idx="10">
                  <c:v>120806730771.34998</c:v>
                </c:pt>
                <c:pt idx="11">
                  <c:v>121967904523.68088</c:v>
                </c:pt>
                <c:pt idx="12">
                  <c:v>123129078276.01178</c:v>
                </c:pt>
                <c:pt idx="13">
                  <c:v>124290252028.3427</c:v>
                </c:pt>
                <c:pt idx="14">
                  <c:v>125451425780.67358</c:v>
                </c:pt>
                <c:pt idx="15">
                  <c:v>126612599533.00449</c:v>
                </c:pt>
                <c:pt idx="16">
                  <c:v>127773773285.3354</c:v>
                </c:pt>
                <c:pt idx="17">
                  <c:v>128934947037.66631</c:v>
                </c:pt>
                <c:pt idx="18">
                  <c:v>130096120789.99721</c:v>
                </c:pt>
                <c:pt idx="19">
                  <c:v>131257294542.32813</c:v>
                </c:pt>
                <c:pt idx="20">
                  <c:v>132418468294.65903</c:v>
                </c:pt>
                <c:pt idx="21">
                  <c:v>132753422261.67755</c:v>
                </c:pt>
                <c:pt idx="22">
                  <c:v>133088376228.69608</c:v>
                </c:pt>
                <c:pt idx="23">
                  <c:v>133423330195.71461</c:v>
                </c:pt>
                <c:pt idx="24">
                  <c:v>133758284162.73314</c:v>
                </c:pt>
                <c:pt idx="25">
                  <c:v>134093238129.75168</c:v>
                </c:pt>
                <c:pt idx="26">
                  <c:v>134428192096.77022</c:v>
                </c:pt>
                <c:pt idx="27">
                  <c:v>134763146063.78873</c:v>
                </c:pt>
                <c:pt idx="28">
                  <c:v>135098100030.80727</c:v>
                </c:pt>
                <c:pt idx="29">
                  <c:v>135433053997.82579</c:v>
                </c:pt>
                <c:pt idx="30">
                  <c:v>135768007964.84433</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104612434626.80188</c:v>
                </c:pt>
                <c:pt idx="1">
                  <c:v>109843056358.14197</c:v>
                </c:pt>
                <c:pt idx="2">
                  <c:v>115073678089.48207</c:v>
                </c:pt>
                <c:pt idx="3">
                  <c:v>120304299820.82216</c:v>
                </c:pt>
                <c:pt idx="4">
                  <c:v>124690601769.87434</c:v>
                </c:pt>
                <c:pt idx="5">
                  <c:v>129076903718.92653</c:v>
                </c:pt>
                <c:pt idx="6">
                  <c:v>133463205667.97871</c:v>
                </c:pt>
                <c:pt idx="7">
                  <c:v>137849507617.03088</c:v>
                </c:pt>
                <c:pt idx="8">
                  <c:v>142235809566.08307</c:v>
                </c:pt>
                <c:pt idx="9">
                  <c:v>146622111515.13525</c:v>
                </c:pt>
                <c:pt idx="10">
                  <c:v>151008413464.18747</c:v>
                </c:pt>
                <c:pt idx="11">
                  <c:v>152459880654.60107</c:v>
                </c:pt>
                <c:pt idx="12">
                  <c:v>153911347845.01471</c:v>
                </c:pt>
                <c:pt idx="13">
                  <c:v>155362815035.42834</c:v>
                </c:pt>
                <c:pt idx="14">
                  <c:v>156814282225.84195</c:v>
                </c:pt>
                <c:pt idx="15">
                  <c:v>158265749416.25562</c:v>
                </c:pt>
                <c:pt idx="16">
                  <c:v>159717216606.66925</c:v>
                </c:pt>
                <c:pt idx="17">
                  <c:v>161168683797.08286</c:v>
                </c:pt>
                <c:pt idx="18">
                  <c:v>162620150987.49649</c:v>
                </c:pt>
                <c:pt idx="19">
                  <c:v>164071618177.91013</c:v>
                </c:pt>
                <c:pt idx="20">
                  <c:v>165523085368.32379</c:v>
                </c:pt>
                <c:pt idx="21">
                  <c:v>165941777827.09692</c:v>
                </c:pt>
                <c:pt idx="22">
                  <c:v>166360470285.87009</c:v>
                </c:pt>
                <c:pt idx="23">
                  <c:v>166779162744.64325</c:v>
                </c:pt>
                <c:pt idx="24">
                  <c:v>167197855203.41641</c:v>
                </c:pt>
                <c:pt idx="25">
                  <c:v>167616547662.18958</c:v>
                </c:pt>
                <c:pt idx="26">
                  <c:v>168035240120.96274</c:v>
                </c:pt>
                <c:pt idx="27">
                  <c:v>168453932579.7359</c:v>
                </c:pt>
                <c:pt idx="28">
                  <c:v>168872625038.50906</c:v>
                </c:pt>
                <c:pt idx="29">
                  <c:v>169291317497.28223</c:v>
                </c:pt>
                <c:pt idx="30">
                  <c:v>169710009956.05539</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428910981969.88763</c:v>
                </c:pt>
                <c:pt idx="1">
                  <c:v>450356531068.38208</c:v>
                </c:pt>
                <c:pt idx="2">
                  <c:v>471802080166.87646</c:v>
                </c:pt>
                <c:pt idx="3">
                  <c:v>493247629265.37079</c:v>
                </c:pt>
                <c:pt idx="4">
                  <c:v>511231467256.4848</c:v>
                </c:pt>
                <c:pt idx="5">
                  <c:v>529215305247.59875</c:v>
                </c:pt>
                <c:pt idx="6">
                  <c:v>547199143238.71265</c:v>
                </c:pt>
                <c:pt idx="7">
                  <c:v>565182981229.82666</c:v>
                </c:pt>
                <c:pt idx="8">
                  <c:v>583166819220.94067</c:v>
                </c:pt>
                <c:pt idx="9">
                  <c:v>601150657212.05444</c:v>
                </c:pt>
                <c:pt idx="10">
                  <c:v>619134495203.16846</c:v>
                </c:pt>
                <c:pt idx="11">
                  <c:v>625085510683.86438</c:v>
                </c:pt>
                <c:pt idx="12">
                  <c:v>631036526164.5603</c:v>
                </c:pt>
                <c:pt idx="13">
                  <c:v>636987541645.25623</c:v>
                </c:pt>
                <c:pt idx="14">
                  <c:v>642938557125.95203</c:v>
                </c:pt>
                <c:pt idx="15">
                  <c:v>648889572606.64795</c:v>
                </c:pt>
                <c:pt idx="16">
                  <c:v>654840588087.34387</c:v>
                </c:pt>
                <c:pt idx="17">
                  <c:v>660791603568.03967</c:v>
                </c:pt>
                <c:pt idx="18">
                  <c:v>666742619048.7356</c:v>
                </c:pt>
                <c:pt idx="19">
                  <c:v>672693634529.43152</c:v>
                </c:pt>
                <c:pt idx="20">
                  <c:v>678644650010.12744</c:v>
                </c:pt>
                <c:pt idx="21">
                  <c:v>680361289091.09741</c:v>
                </c:pt>
                <c:pt idx="22">
                  <c:v>682077928172.06738</c:v>
                </c:pt>
                <c:pt idx="23">
                  <c:v>683794567253.03735</c:v>
                </c:pt>
                <c:pt idx="24">
                  <c:v>685511206334.00732</c:v>
                </c:pt>
                <c:pt idx="25">
                  <c:v>687227845414.97729</c:v>
                </c:pt>
                <c:pt idx="26">
                  <c:v>688944484495.94727</c:v>
                </c:pt>
                <c:pt idx="27">
                  <c:v>690661123576.91724</c:v>
                </c:pt>
                <c:pt idx="28">
                  <c:v>692377762657.88721</c:v>
                </c:pt>
                <c:pt idx="29">
                  <c:v>694094401738.85706</c:v>
                </c:pt>
                <c:pt idx="30">
                  <c:v>695811040819.82703</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3692818942326.106</c:v>
                </c:pt>
                <c:pt idx="1">
                  <c:v>3877459889442.4111</c:v>
                </c:pt>
                <c:pt idx="2">
                  <c:v>4062100836558.7168</c:v>
                </c:pt>
                <c:pt idx="3">
                  <c:v>4246741783675.022</c:v>
                </c:pt>
                <c:pt idx="4">
                  <c:v>4401578242476.5645</c:v>
                </c:pt>
                <c:pt idx="5">
                  <c:v>4556414701278.1064</c:v>
                </c:pt>
                <c:pt idx="6">
                  <c:v>4711251160079.6484</c:v>
                </c:pt>
                <c:pt idx="7">
                  <c:v>4866087618881.1895</c:v>
                </c:pt>
                <c:pt idx="8">
                  <c:v>5020924077682.7324</c:v>
                </c:pt>
                <c:pt idx="9">
                  <c:v>5175760536484.2744</c:v>
                </c:pt>
                <c:pt idx="10">
                  <c:v>5330596995285.8164</c:v>
                </c:pt>
                <c:pt idx="11">
                  <c:v>5381833787107.418</c:v>
                </c:pt>
                <c:pt idx="12">
                  <c:v>5433070578929.0186</c:v>
                </c:pt>
                <c:pt idx="13">
                  <c:v>5484307370750.6191</c:v>
                </c:pt>
                <c:pt idx="14">
                  <c:v>5535544162572.2207</c:v>
                </c:pt>
                <c:pt idx="15">
                  <c:v>5586780954393.8223</c:v>
                </c:pt>
                <c:pt idx="16">
                  <c:v>5638017746215.4238</c:v>
                </c:pt>
                <c:pt idx="17">
                  <c:v>5689254538037.0244</c:v>
                </c:pt>
                <c:pt idx="18">
                  <c:v>5740491329858.626</c:v>
                </c:pt>
                <c:pt idx="19">
                  <c:v>5791728121680.2266</c:v>
                </c:pt>
                <c:pt idx="20">
                  <c:v>5842964913501.8281</c:v>
                </c:pt>
                <c:pt idx="21">
                  <c:v>5857744757296.5205</c:v>
                </c:pt>
                <c:pt idx="22">
                  <c:v>5872524601091.2139</c:v>
                </c:pt>
                <c:pt idx="23">
                  <c:v>5887304444885.9063</c:v>
                </c:pt>
                <c:pt idx="24">
                  <c:v>5902084288680.5986</c:v>
                </c:pt>
                <c:pt idx="25">
                  <c:v>5916864132475.291</c:v>
                </c:pt>
                <c:pt idx="26">
                  <c:v>5931643976269.9844</c:v>
                </c:pt>
                <c:pt idx="27">
                  <c:v>5946423820064.6768</c:v>
                </c:pt>
                <c:pt idx="28">
                  <c:v>5961203663859.3691</c:v>
                </c:pt>
                <c:pt idx="29">
                  <c:v>5975983507654.0615</c:v>
                </c:pt>
                <c:pt idx="30">
                  <c:v>5990763351448.7549</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3619590238087.3442</c:v>
                </c:pt>
                <c:pt idx="1">
                  <c:v>3800569749991.7119</c:v>
                </c:pt>
                <c:pt idx="2">
                  <c:v>3981549261896.0786</c:v>
                </c:pt>
                <c:pt idx="3">
                  <c:v>4162528773800.4463</c:v>
                </c:pt>
                <c:pt idx="4">
                  <c:v>4314294821237.6514</c:v>
                </c:pt>
                <c:pt idx="5">
                  <c:v>4466060868674.8574</c:v>
                </c:pt>
                <c:pt idx="6">
                  <c:v>4617826916112.0625</c:v>
                </c:pt>
                <c:pt idx="7">
                  <c:v>4769592963549.2676</c:v>
                </c:pt>
                <c:pt idx="8">
                  <c:v>4921359010986.4736</c:v>
                </c:pt>
                <c:pt idx="9">
                  <c:v>5073125058423.6787</c:v>
                </c:pt>
                <c:pt idx="10">
                  <c:v>5224891105860.8848</c:v>
                </c:pt>
                <c:pt idx="11">
                  <c:v>5275111870649.1963</c:v>
                </c:pt>
                <c:pt idx="12">
                  <c:v>5325332635437.5078</c:v>
                </c:pt>
                <c:pt idx="13">
                  <c:v>5375553400225.8203</c:v>
                </c:pt>
                <c:pt idx="14">
                  <c:v>5425774165014.1318</c:v>
                </c:pt>
                <c:pt idx="15">
                  <c:v>5475994929802.4424</c:v>
                </c:pt>
                <c:pt idx="16">
                  <c:v>5526215694590.7549</c:v>
                </c:pt>
                <c:pt idx="17">
                  <c:v>5576436459379.0664</c:v>
                </c:pt>
                <c:pt idx="18">
                  <c:v>5626657224167.3779</c:v>
                </c:pt>
                <c:pt idx="19">
                  <c:v>5676877988955.6895</c:v>
                </c:pt>
                <c:pt idx="20">
                  <c:v>5727098753744.001</c:v>
                </c:pt>
                <c:pt idx="21">
                  <c:v>5741585512817.5518</c:v>
                </c:pt>
                <c:pt idx="22">
                  <c:v>5756072271891.1035</c:v>
                </c:pt>
                <c:pt idx="23">
                  <c:v>5770559030964.6553</c:v>
                </c:pt>
                <c:pt idx="24">
                  <c:v>5785045790038.207</c:v>
                </c:pt>
                <c:pt idx="25">
                  <c:v>5799532549111.7578</c:v>
                </c:pt>
                <c:pt idx="26">
                  <c:v>5814019308185.3096</c:v>
                </c:pt>
                <c:pt idx="27">
                  <c:v>5828506067258.8613</c:v>
                </c:pt>
                <c:pt idx="28">
                  <c:v>5842992826332.4121</c:v>
                </c:pt>
                <c:pt idx="29">
                  <c:v>5857479585405.9639</c:v>
                </c:pt>
                <c:pt idx="30">
                  <c:v>5871966344479.5156</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18088439862908.504</c:v>
                </c:pt>
                <c:pt idx="1">
                  <c:v>17840285614626.695</c:v>
                </c:pt>
                <c:pt idx="2">
                  <c:v>17592131366344.887</c:v>
                </c:pt>
                <c:pt idx="3">
                  <c:v>17343977118063.08</c:v>
                </c:pt>
                <c:pt idx="4">
                  <c:v>16770441033691.012</c:v>
                </c:pt>
                <c:pt idx="5">
                  <c:v>16196904949319.051</c:v>
                </c:pt>
                <c:pt idx="6">
                  <c:v>15623368864946.879</c:v>
                </c:pt>
                <c:pt idx="7">
                  <c:v>15049832780574.918</c:v>
                </c:pt>
                <c:pt idx="8">
                  <c:v>14476296696202.748</c:v>
                </c:pt>
                <c:pt idx="9">
                  <c:v>13902760611830.785</c:v>
                </c:pt>
                <c:pt idx="10">
                  <c:v>13329224527458.611</c:v>
                </c:pt>
                <c:pt idx="11">
                  <c:v>12830198363184.963</c:v>
                </c:pt>
                <c:pt idx="12">
                  <c:v>12331172198911.311</c:v>
                </c:pt>
                <c:pt idx="13">
                  <c:v>11832146034637.658</c:v>
                </c:pt>
                <c:pt idx="14">
                  <c:v>11333119870364.004</c:v>
                </c:pt>
                <c:pt idx="15">
                  <c:v>10834093706090.145</c:v>
                </c:pt>
                <c:pt idx="16">
                  <c:v>10335067541816.492</c:v>
                </c:pt>
                <c:pt idx="17">
                  <c:v>9836041377542.8398</c:v>
                </c:pt>
                <c:pt idx="18">
                  <c:v>9337015213269.1875</c:v>
                </c:pt>
                <c:pt idx="19">
                  <c:v>8837989048995.3281</c:v>
                </c:pt>
                <c:pt idx="20">
                  <c:v>8338962884721.5615</c:v>
                </c:pt>
                <c:pt idx="21">
                  <c:v>8234853935460.3389</c:v>
                </c:pt>
                <c:pt idx="22">
                  <c:v>8130744986199.1309</c:v>
                </c:pt>
                <c:pt idx="23">
                  <c:v>8026636036937.9473</c:v>
                </c:pt>
                <c:pt idx="24">
                  <c:v>7922527087676.7393</c:v>
                </c:pt>
                <c:pt idx="25">
                  <c:v>7818418138415.5313</c:v>
                </c:pt>
                <c:pt idx="26">
                  <c:v>7714309189154.3232</c:v>
                </c:pt>
                <c:pt idx="27">
                  <c:v>7610200239893.1152</c:v>
                </c:pt>
                <c:pt idx="28">
                  <c:v>7506091290631.9072</c:v>
                </c:pt>
                <c:pt idx="29">
                  <c:v>7401982341370.6992</c:v>
                </c:pt>
                <c:pt idx="30">
                  <c:v>7297873392109.5059</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64609581927255.125</c:v>
                </c:pt>
                <c:pt idx="1">
                  <c:v>63723206852540.313</c:v>
                </c:pt>
                <c:pt idx="2">
                  <c:v>62836831777825.508</c:v>
                </c:pt>
                <c:pt idx="3">
                  <c:v>61950456703110.703</c:v>
                </c:pt>
                <c:pt idx="4">
                  <c:v>59901859537610.547</c:v>
                </c:pt>
                <c:pt idx="5">
                  <c:v>57853262372110.781</c:v>
                </c:pt>
                <c:pt idx="6">
                  <c:v>55804665206610.266</c:v>
                </c:pt>
                <c:pt idx="7">
                  <c:v>53756068041110.5</c:v>
                </c:pt>
                <c:pt idx="8">
                  <c:v>51707470875609.992</c:v>
                </c:pt>
                <c:pt idx="9">
                  <c:v>49658873710110.219</c:v>
                </c:pt>
                <c:pt idx="10">
                  <c:v>47610276544609.688</c:v>
                </c:pt>
                <c:pt idx="11">
                  <c:v>45827819235475.133</c:v>
                </c:pt>
                <c:pt idx="12">
                  <c:v>44045361926340.563</c:v>
                </c:pt>
                <c:pt idx="13">
                  <c:v>42262904617205.992</c:v>
                </c:pt>
                <c:pt idx="14">
                  <c:v>40480447308071.414</c:v>
                </c:pt>
                <c:pt idx="15">
                  <c:v>38697989998936.102</c:v>
                </c:pt>
                <c:pt idx="16">
                  <c:v>36915532689801.531</c:v>
                </c:pt>
                <c:pt idx="17">
                  <c:v>35133075380666.957</c:v>
                </c:pt>
                <c:pt idx="18">
                  <c:v>33350618071532.383</c:v>
                </c:pt>
                <c:pt idx="19">
                  <c:v>31568160762397.07</c:v>
                </c:pt>
                <c:pt idx="20">
                  <c:v>29785703453262.094</c:v>
                </c:pt>
                <c:pt idx="21">
                  <c:v>29413839669672.527</c:v>
                </c:pt>
                <c:pt idx="22">
                  <c:v>29041975886083.02</c:v>
                </c:pt>
                <c:pt idx="23">
                  <c:v>28670112102493.598</c:v>
                </c:pt>
                <c:pt idx="24">
                  <c:v>28298248318904.086</c:v>
                </c:pt>
                <c:pt idx="25">
                  <c:v>27926384535314.578</c:v>
                </c:pt>
                <c:pt idx="26">
                  <c:v>27554520751725.07</c:v>
                </c:pt>
                <c:pt idx="27">
                  <c:v>27182656968135.559</c:v>
                </c:pt>
                <c:pt idx="28">
                  <c:v>26810793184546.051</c:v>
                </c:pt>
                <c:pt idx="29">
                  <c:v>26438929400956.539</c:v>
                </c:pt>
                <c:pt idx="30">
                  <c:v>26067065617367.082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14835601109027.137</c:v>
                </c:pt>
                <c:pt idx="1">
                  <c:v>15080218813301.484</c:v>
                </c:pt>
                <c:pt idx="2">
                  <c:v>15324836517575.832</c:v>
                </c:pt>
                <c:pt idx="3">
                  <c:v>15569454221850.186</c:v>
                </c:pt>
                <c:pt idx="4">
                  <c:v>15801963172020.967</c:v>
                </c:pt>
                <c:pt idx="5">
                  <c:v>16034472122191.633</c:v>
                </c:pt>
                <c:pt idx="6">
                  <c:v>16266981072362.299</c:v>
                </c:pt>
                <c:pt idx="7">
                  <c:v>16499490022532.963</c:v>
                </c:pt>
                <c:pt idx="8">
                  <c:v>16731998972703.627</c:v>
                </c:pt>
                <c:pt idx="9">
                  <c:v>16964507922874.295</c:v>
                </c:pt>
                <c:pt idx="10">
                  <c:v>17197016873044.846</c:v>
                </c:pt>
                <c:pt idx="11">
                  <c:v>17328588581982.689</c:v>
                </c:pt>
                <c:pt idx="12">
                  <c:v>17460160290920.537</c:v>
                </c:pt>
                <c:pt idx="13">
                  <c:v>17591731999858.391</c:v>
                </c:pt>
                <c:pt idx="14">
                  <c:v>17723303708796.238</c:v>
                </c:pt>
                <c:pt idx="15">
                  <c:v>17854875417734.09</c:v>
                </c:pt>
                <c:pt idx="16">
                  <c:v>17986447126671.941</c:v>
                </c:pt>
                <c:pt idx="17">
                  <c:v>18118018835609.793</c:v>
                </c:pt>
                <c:pt idx="18">
                  <c:v>18249590544547.645</c:v>
                </c:pt>
                <c:pt idx="19">
                  <c:v>18381162253485.496</c:v>
                </c:pt>
                <c:pt idx="20">
                  <c:v>18512733962423.352</c:v>
                </c:pt>
                <c:pt idx="21">
                  <c:v>18421319025286.887</c:v>
                </c:pt>
                <c:pt idx="22">
                  <c:v>18329904088150.426</c:v>
                </c:pt>
                <c:pt idx="23">
                  <c:v>18238489151013.965</c:v>
                </c:pt>
                <c:pt idx="24">
                  <c:v>18147074213877.508</c:v>
                </c:pt>
                <c:pt idx="25">
                  <c:v>18055659276741.047</c:v>
                </c:pt>
                <c:pt idx="26">
                  <c:v>17964244339604.586</c:v>
                </c:pt>
                <c:pt idx="27">
                  <c:v>17872829402468.125</c:v>
                </c:pt>
                <c:pt idx="28">
                  <c:v>17781414465331.664</c:v>
                </c:pt>
                <c:pt idx="29">
                  <c:v>17689999528195.207</c:v>
                </c:pt>
                <c:pt idx="30">
                  <c:v>17598584591058.738</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1201912531991.8042</c:v>
                </c:pt>
                <c:pt idx="1">
                  <c:v>1223378494651.574</c:v>
                </c:pt>
                <c:pt idx="2">
                  <c:v>1244844457311.3438</c:v>
                </c:pt>
                <c:pt idx="3">
                  <c:v>1266310419971.1138</c:v>
                </c:pt>
                <c:pt idx="4">
                  <c:v>1294111620569.5908</c:v>
                </c:pt>
                <c:pt idx="5">
                  <c:v>1321912821168.0579</c:v>
                </c:pt>
                <c:pt idx="6">
                  <c:v>1349714021766.5249</c:v>
                </c:pt>
                <c:pt idx="7">
                  <c:v>1377515222364.9915</c:v>
                </c:pt>
                <c:pt idx="8">
                  <c:v>1405316422963.4585</c:v>
                </c:pt>
                <c:pt idx="9">
                  <c:v>1433117623561.9255</c:v>
                </c:pt>
                <c:pt idx="10">
                  <c:v>1460918824160.3823</c:v>
                </c:pt>
                <c:pt idx="11">
                  <c:v>1474497609918.9255</c:v>
                </c:pt>
                <c:pt idx="12">
                  <c:v>1488076395677.4697</c:v>
                </c:pt>
                <c:pt idx="13">
                  <c:v>1501655181436.0134</c:v>
                </c:pt>
                <c:pt idx="14">
                  <c:v>1515233967194.5574</c:v>
                </c:pt>
                <c:pt idx="15">
                  <c:v>1528812752953.1011</c:v>
                </c:pt>
                <c:pt idx="16">
                  <c:v>1542391538711.645</c:v>
                </c:pt>
                <c:pt idx="17">
                  <c:v>1555970324470.1887</c:v>
                </c:pt>
                <c:pt idx="18">
                  <c:v>1569549110228.7324</c:v>
                </c:pt>
                <c:pt idx="19">
                  <c:v>1583127895987.2764</c:v>
                </c:pt>
                <c:pt idx="20">
                  <c:v>1596706681745.8201</c:v>
                </c:pt>
                <c:pt idx="21">
                  <c:v>1588822225498.9236</c:v>
                </c:pt>
                <c:pt idx="22">
                  <c:v>1580937769252.0273</c:v>
                </c:pt>
                <c:pt idx="23">
                  <c:v>1573053313005.1309</c:v>
                </c:pt>
                <c:pt idx="24">
                  <c:v>1565168856758.2344</c:v>
                </c:pt>
                <c:pt idx="25">
                  <c:v>1557284400511.3379</c:v>
                </c:pt>
                <c:pt idx="26">
                  <c:v>1549399944264.4417</c:v>
                </c:pt>
                <c:pt idx="27">
                  <c:v>1541515488017.5452</c:v>
                </c:pt>
                <c:pt idx="28">
                  <c:v>1533631031770.6487</c:v>
                </c:pt>
                <c:pt idx="29">
                  <c:v>1525746575523.7524</c:v>
                </c:pt>
                <c:pt idx="30">
                  <c:v>1517862119276.8552</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11040260845765.721</c:v>
                </c:pt>
                <c:pt idx="1">
                  <c:v>11237438111799.037</c:v>
                </c:pt>
                <c:pt idx="2">
                  <c:v>11434615377832.352</c:v>
                </c:pt>
                <c:pt idx="3">
                  <c:v>11631792643865.674</c:v>
                </c:pt>
                <c:pt idx="4">
                  <c:v>11887162729677.156</c:v>
                </c:pt>
                <c:pt idx="5">
                  <c:v>12142532815488.549</c:v>
                </c:pt>
                <c:pt idx="6">
                  <c:v>12397902901299.938</c:v>
                </c:pt>
                <c:pt idx="7">
                  <c:v>12653272987111.328</c:v>
                </c:pt>
                <c:pt idx="8">
                  <c:v>12908643072922.721</c:v>
                </c:pt>
                <c:pt idx="9">
                  <c:v>13164013158734.111</c:v>
                </c:pt>
                <c:pt idx="10">
                  <c:v>13419383244545.406</c:v>
                </c:pt>
                <c:pt idx="11">
                  <c:v>13544112235010.84</c:v>
                </c:pt>
                <c:pt idx="12">
                  <c:v>13668841225476.273</c:v>
                </c:pt>
                <c:pt idx="13">
                  <c:v>13793570215941.707</c:v>
                </c:pt>
                <c:pt idx="14">
                  <c:v>13918299206407.145</c:v>
                </c:pt>
                <c:pt idx="15">
                  <c:v>14043028196872.578</c:v>
                </c:pt>
                <c:pt idx="16">
                  <c:v>14167757187338.014</c:v>
                </c:pt>
                <c:pt idx="17">
                  <c:v>14292486177803.447</c:v>
                </c:pt>
                <c:pt idx="18">
                  <c:v>14417215168268.883</c:v>
                </c:pt>
                <c:pt idx="19">
                  <c:v>14541944158734.32</c:v>
                </c:pt>
                <c:pt idx="20">
                  <c:v>14666673149199.758</c:v>
                </c:pt>
                <c:pt idx="21">
                  <c:v>14594249864413.371</c:v>
                </c:pt>
                <c:pt idx="22">
                  <c:v>14521826579626.99</c:v>
                </c:pt>
                <c:pt idx="23">
                  <c:v>14449403294840.607</c:v>
                </c:pt>
                <c:pt idx="24">
                  <c:v>14376980010054.227</c:v>
                </c:pt>
                <c:pt idx="25">
                  <c:v>14304556725267.848</c:v>
                </c:pt>
                <c:pt idx="26">
                  <c:v>14232133440481.463</c:v>
                </c:pt>
                <c:pt idx="27">
                  <c:v>14159710155695.084</c:v>
                </c:pt>
                <c:pt idx="28">
                  <c:v>14087286870908.699</c:v>
                </c:pt>
                <c:pt idx="29">
                  <c:v>14014863586122.32</c:v>
                </c:pt>
                <c:pt idx="30">
                  <c:v>13942440301335.93</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15901994730293.918</c:v>
                </c:pt>
                <c:pt idx="1">
                  <c:v>16014636490469.664</c:v>
                </c:pt>
                <c:pt idx="2">
                  <c:v>16127278250645.412</c:v>
                </c:pt>
                <c:pt idx="3">
                  <c:v>16239920010821.168</c:v>
                </c:pt>
                <c:pt idx="4">
                  <c:v>15675682608401.121</c:v>
                </c:pt>
                <c:pt idx="5">
                  <c:v>15111445205981.012</c:v>
                </c:pt>
                <c:pt idx="6">
                  <c:v>14547207803560.898</c:v>
                </c:pt>
                <c:pt idx="7">
                  <c:v>13982970401140.789</c:v>
                </c:pt>
                <c:pt idx="8">
                  <c:v>13418732998720.68</c:v>
                </c:pt>
                <c:pt idx="9">
                  <c:v>12854495596300.57</c:v>
                </c:pt>
                <c:pt idx="10">
                  <c:v>12290258193880.398</c:v>
                </c:pt>
                <c:pt idx="11">
                  <c:v>12166366713774.949</c:v>
                </c:pt>
                <c:pt idx="12">
                  <c:v>12042475233669.516</c:v>
                </c:pt>
                <c:pt idx="13">
                  <c:v>11918583753564.078</c:v>
                </c:pt>
                <c:pt idx="14">
                  <c:v>11794692273458.645</c:v>
                </c:pt>
                <c:pt idx="15">
                  <c:v>11670800793353.209</c:v>
                </c:pt>
                <c:pt idx="16">
                  <c:v>11546909313247.773</c:v>
                </c:pt>
                <c:pt idx="17">
                  <c:v>11423017833142.336</c:v>
                </c:pt>
                <c:pt idx="18">
                  <c:v>11299126353036.9</c:v>
                </c:pt>
                <c:pt idx="19">
                  <c:v>11175234872931.465</c:v>
                </c:pt>
                <c:pt idx="20">
                  <c:v>11051343392826.033</c:v>
                </c:pt>
                <c:pt idx="21">
                  <c:v>10996772422186.078</c:v>
                </c:pt>
                <c:pt idx="22">
                  <c:v>10942201451546.127</c:v>
                </c:pt>
                <c:pt idx="23">
                  <c:v>10887630480906.178</c:v>
                </c:pt>
                <c:pt idx="24">
                  <c:v>10833059510266.225</c:v>
                </c:pt>
                <c:pt idx="25">
                  <c:v>10778488539626.273</c:v>
                </c:pt>
                <c:pt idx="26">
                  <c:v>10723917568986.324</c:v>
                </c:pt>
                <c:pt idx="27">
                  <c:v>10669346598346.373</c:v>
                </c:pt>
                <c:pt idx="28">
                  <c:v>10614775627706.422</c:v>
                </c:pt>
                <c:pt idx="29">
                  <c:v>10560204657066.471</c:v>
                </c:pt>
                <c:pt idx="30">
                  <c:v>10505633686426.516</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1396822075397.7173</c:v>
                </c:pt>
                <c:pt idx="1">
                  <c:v>1421769090854.1082</c:v>
                </c:pt>
                <c:pt idx="2">
                  <c:v>1446716106310.4993</c:v>
                </c:pt>
                <c:pt idx="3">
                  <c:v>1471663121766.8904</c:v>
                </c:pt>
                <c:pt idx="4">
                  <c:v>1503972736389.311</c:v>
                </c:pt>
                <c:pt idx="5">
                  <c:v>1536282351011.72</c:v>
                </c:pt>
                <c:pt idx="6">
                  <c:v>1568591965634.1289</c:v>
                </c:pt>
                <c:pt idx="7">
                  <c:v>1600901580256.5376</c:v>
                </c:pt>
                <c:pt idx="8">
                  <c:v>1633211194878.9465</c:v>
                </c:pt>
                <c:pt idx="9">
                  <c:v>1665520809501.3552</c:v>
                </c:pt>
                <c:pt idx="10">
                  <c:v>1697830424123.7522</c:v>
                </c:pt>
                <c:pt idx="11">
                  <c:v>1713611229465.0505</c:v>
                </c:pt>
                <c:pt idx="12">
                  <c:v>1729392034806.3494</c:v>
                </c:pt>
                <c:pt idx="13">
                  <c:v>1745172840147.6482</c:v>
                </c:pt>
                <c:pt idx="14">
                  <c:v>1760953645488.9465</c:v>
                </c:pt>
                <c:pt idx="15">
                  <c:v>1776734450830.2456</c:v>
                </c:pt>
                <c:pt idx="16">
                  <c:v>1792515256171.5444</c:v>
                </c:pt>
                <c:pt idx="17">
                  <c:v>1808296061512.8428</c:v>
                </c:pt>
                <c:pt idx="18">
                  <c:v>1824076866854.1416</c:v>
                </c:pt>
                <c:pt idx="19">
                  <c:v>1839857672195.4407</c:v>
                </c:pt>
                <c:pt idx="20">
                  <c:v>1855638477536.7395</c:v>
                </c:pt>
                <c:pt idx="21">
                  <c:v>1846475429274.0496</c:v>
                </c:pt>
                <c:pt idx="22">
                  <c:v>1837312381011.3601</c:v>
                </c:pt>
                <c:pt idx="23">
                  <c:v>1828149332748.6707</c:v>
                </c:pt>
                <c:pt idx="24">
                  <c:v>1818986284485.9807</c:v>
                </c:pt>
                <c:pt idx="25">
                  <c:v>1809823236223.2913</c:v>
                </c:pt>
                <c:pt idx="26">
                  <c:v>1800660187960.6018</c:v>
                </c:pt>
                <c:pt idx="27">
                  <c:v>1791497139697.9119</c:v>
                </c:pt>
                <c:pt idx="28">
                  <c:v>1782334091435.2224</c:v>
                </c:pt>
                <c:pt idx="29">
                  <c:v>1773171043172.533</c:v>
                </c:pt>
                <c:pt idx="30">
                  <c:v>1764007994909.8425</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7974539265558.6982</c:v>
                </c:pt>
                <c:pt idx="1">
                  <c:v>8116963241968.7539</c:v>
                </c:pt>
                <c:pt idx="2">
                  <c:v>8259387218378.8086</c:v>
                </c:pt>
                <c:pt idx="3">
                  <c:v>8401811194788.8662</c:v>
                </c:pt>
                <c:pt idx="4">
                  <c:v>8586268682252.4727</c:v>
                </c:pt>
                <c:pt idx="5">
                  <c:v>8770726169716.0107</c:v>
                </c:pt>
                <c:pt idx="6">
                  <c:v>8955183657179.5508</c:v>
                </c:pt>
                <c:pt idx="7">
                  <c:v>9139641144643.0898</c:v>
                </c:pt>
                <c:pt idx="8">
                  <c:v>9324098632106.6289</c:v>
                </c:pt>
                <c:pt idx="9">
                  <c:v>9508556119570.168</c:v>
                </c:pt>
                <c:pt idx="10">
                  <c:v>9693013607033.6387</c:v>
                </c:pt>
                <c:pt idx="11">
                  <c:v>9783107151553.6074</c:v>
                </c:pt>
                <c:pt idx="12">
                  <c:v>9873200696073.582</c:v>
                </c:pt>
                <c:pt idx="13">
                  <c:v>9963294240593.5527</c:v>
                </c:pt>
                <c:pt idx="14">
                  <c:v>10053387785113.527</c:v>
                </c:pt>
                <c:pt idx="15">
                  <c:v>10143481329633.5</c:v>
                </c:pt>
                <c:pt idx="16">
                  <c:v>10233574874153.473</c:v>
                </c:pt>
                <c:pt idx="17">
                  <c:v>10323668418673.447</c:v>
                </c:pt>
                <c:pt idx="18">
                  <c:v>10413761963193.42</c:v>
                </c:pt>
                <c:pt idx="19">
                  <c:v>10503855507713.391</c:v>
                </c:pt>
                <c:pt idx="20">
                  <c:v>10593949052233.365</c:v>
                </c:pt>
                <c:pt idx="21">
                  <c:v>10541636671544.346</c:v>
                </c:pt>
                <c:pt idx="22">
                  <c:v>10489324290855.33</c:v>
                </c:pt>
                <c:pt idx="23">
                  <c:v>10437011910166.314</c:v>
                </c:pt>
                <c:pt idx="24">
                  <c:v>10384699529477.297</c:v>
                </c:pt>
                <c:pt idx="25">
                  <c:v>10332387148788.281</c:v>
                </c:pt>
                <c:pt idx="26">
                  <c:v>10280074768099.266</c:v>
                </c:pt>
                <c:pt idx="27">
                  <c:v>10227762387410.248</c:v>
                </c:pt>
                <c:pt idx="28">
                  <c:v>10175450006721.232</c:v>
                </c:pt>
                <c:pt idx="29">
                  <c:v>10123137626032.217</c:v>
                </c:pt>
                <c:pt idx="30">
                  <c:v>10070825245343.195</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75157435759860.828</c:v>
                </c:pt>
                <c:pt idx="1">
                  <c:v>77109977548782.313</c:v>
                </c:pt>
                <c:pt idx="2">
                  <c:v>79062519337703.781</c:v>
                </c:pt>
                <c:pt idx="3">
                  <c:v>81015061126625.391</c:v>
                </c:pt>
                <c:pt idx="4">
                  <c:v>85078683248785.75</c:v>
                </c:pt>
                <c:pt idx="5">
                  <c:v>89142305370946.125</c:v>
                </c:pt>
                <c:pt idx="6">
                  <c:v>93205927493106.484</c:v>
                </c:pt>
                <c:pt idx="7">
                  <c:v>97269549615266.844</c:v>
                </c:pt>
                <c:pt idx="8">
                  <c:v>101333171737427.2</c:v>
                </c:pt>
                <c:pt idx="9">
                  <c:v>105396793859587.56</c:v>
                </c:pt>
                <c:pt idx="10">
                  <c:v>109460415981747.92</c:v>
                </c:pt>
                <c:pt idx="11">
                  <c:v>111133935020564.86</c:v>
                </c:pt>
                <c:pt idx="12">
                  <c:v>112807454059381.8</c:v>
                </c:pt>
                <c:pt idx="13">
                  <c:v>114480973098198.72</c:v>
                </c:pt>
                <c:pt idx="14">
                  <c:v>116154492137015.66</c:v>
                </c:pt>
                <c:pt idx="15">
                  <c:v>117828011175832.58</c:v>
                </c:pt>
                <c:pt idx="16">
                  <c:v>119501530214649.5</c:v>
                </c:pt>
                <c:pt idx="17">
                  <c:v>121175049253466.44</c:v>
                </c:pt>
                <c:pt idx="18">
                  <c:v>122848568292283.36</c:v>
                </c:pt>
                <c:pt idx="19">
                  <c:v>124522087331100.3</c:v>
                </c:pt>
                <c:pt idx="20">
                  <c:v>126195606369917.22</c:v>
                </c:pt>
                <c:pt idx="21">
                  <c:v>127119790922926.09</c:v>
                </c:pt>
                <c:pt idx="22">
                  <c:v>128043975475934.97</c:v>
                </c:pt>
                <c:pt idx="23">
                  <c:v>128968160028943.81</c:v>
                </c:pt>
                <c:pt idx="24">
                  <c:v>129892344581952.72</c:v>
                </c:pt>
                <c:pt idx="25">
                  <c:v>130816529134961.58</c:v>
                </c:pt>
                <c:pt idx="26">
                  <c:v>131740713687970.44</c:v>
                </c:pt>
                <c:pt idx="27">
                  <c:v>132664898240979.31</c:v>
                </c:pt>
                <c:pt idx="28">
                  <c:v>133589082793988.19</c:v>
                </c:pt>
                <c:pt idx="29">
                  <c:v>134513267346997.06</c:v>
                </c:pt>
                <c:pt idx="30">
                  <c:v>135437451900005.94</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83797014316588.797</c:v>
                </c:pt>
                <c:pt idx="1">
                  <c:v>85966888550765.125</c:v>
                </c:pt>
                <c:pt idx="2">
                  <c:v>88136762784941.453</c:v>
                </c:pt>
                <c:pt idx="3">
                  <c:v>90306637019117.906</c:v>
                </c:pt>
                <c:pt idx="4">
                  <c:v>94956937671174.344</c:v>
                </c:pt>
                <c:pt idx="5">
                  <c:v>99607238323230.781</c:v>
                </c:pt>
                <c:pt idx="6">
                  <c:v>104257538975287.23</c:v>
                </c:pt>
                <c:pt idx="7">
                  <c:v>108907839627343.69</c:v>
                </c:pt>
                <c:pt idx="8">
                  <c:v>113558140279400.14</c:v>
                </c:pt>
                <c:pt idx="9">
                  <c:v>118208440931456.58</c:v>
                </c:pt>
                <c:pt idx="10">
                  <c:v>122858741583513.02</c:v>
                </c:pt>
                <c:pt idx="11">
                  <c:v>124632558310526.33</c:v>
                </c:pt>
                <c:pt idx="12">
                  <c:v>126406375037539.63</c:v>
                </c:pt>
                <c:pt idx="13">
                  <c:v>128180191764552.92</c:v>
                </c:pt>
                <c:pt idx="14">
                  <c:v>129954008491566.22</c:v>
                </c:pt>
                <c:pt idx="15">
                  <c:v>131727825218579.53</c:v>
                </c:pt>
                <c:pt idx="16">
                  <c:v>133501641945592.81</c:v>
                </c:pt>
                <c:pt idx="17">
                  <c:v>135275458672606.13</c:v>
                </c:pt>
                <c:pt idx="18">
                  <c:v>137049275399619.42</c:v>
                </c:pt>
                <c:pt idx="19">
                  <c:v>138823092126632.72</c:v>
                </c:pt>
                <c:pt idx="20">
                  <c:v>140596908853646.03</c:v>
                </c:pt>
                <c:pt idx="21">
                  <c:v>141523804574214.78</c:v>
                </c:pt>
                <c:pt idx="22">
                  <c:v>142450700294783.53</c:v>
                </c:pt>
                <c:pt idx="23">
                  <c:v>143377596015352.28</c:v>
                </c:pt>
                <c:pt idx="24">
                  <c:v>144304491735921.03</c:v>
                </c:pt>
                <c:pt idx="25">
                  <c:v>145231387456489.78</c:v>
                </c:pt>
                <c:pt idx="26">
                  <c:v>146158283177058.53</c:v>
                </c:pt>
                <c:pt idx="27">
                  <c:v>147085178897627.31</c:v>
                </c:pt>
                <c:pt idx="28">
                  <c:v>148012074618196.06</c:v>
                </c:pt>
                <c:pt idx="29">
                  <c:v>148938970338764.81</c:v>
                </c:pt>
                <c:pt idx="30">
                  <c:v>149865866059333.56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2682074205787.5835</c:v>
                </c:pt>
                <c:pt idx="1">
                  <c:v>2729975615598.793</c:v>
                </c:pt>
                <c:pt idx="2">
                  <c:v>2777877025410.0024</c:v>
                </c:pt>
                <c:pt idx="3">
                  <c:v>2825778435221.2124</c:v>
                </c:pt>
                <c:pt idx="4">
                  <c:v>2887816962177.5239</c:v>
                </c:pt>
                <c:pt idx="5">
                  <c:v>2949855489133.812</c:v>
                </c:pt>
                <c:pt idx="6">
                  <c:v>3011894016090.1006</c:v>
                </c:pt>
                <c:pt idx="7">
                  <c:v>3073932543046.3892</c:v>
                </c:pt>
                <c:pt idx="8">
                  <c:v>3135971070002.6772</c:v>
                </c:pt>
                <c:pt idx="9">
                  <c:v>3198009596958.9663</c:v>
                </c:pt>
                <c:pt idx="10">
                  <c:v>3260048123915.2319</c:v>
                </c:pt>
                <c:pt idx="11">
                  <c:v>3290349256534.7173</c:v>
                </c:pt>
                <c:pt idx="12">
                  <c:v>3320650389154.2031</c:v>
                </c:pt>
                <c:pt idx="13">
                  <c:v>3350951521773.6899</c:v>
                </c:pt>
                <c:pt idx="14">
                  <c:v>3381252654393.1758</c:v>
                </c:pt>
                <c:pt idx="15">
                  <c:v>3411553787012.6621</c:v>
                </c:pt>
                <c:pt idx="16">
                  <c:v>3441854919632.1489</c:v>
                </c:pt>
                <c:pt idx="17">
                  <c:v>3472156052251.6343</c:v>
                </c:pt>
                <c:pt idx="18">
                  <c:v>3502457184871.1211</c:v>
                </c:pt>
                <c:pt idx="19">
                  <c:v>3532758317490.6069</c:v>
                </c:pt>
                <c:pt idx="20">
                  <c:v>3563059450110.0938</c:v>
                </c:pt>
                <c:pt idx="21">
                  <c:v>3545465244072.9722</c:v>
                </c:pt>
                <c:pt idx="22">
                  <c:v>3527871038035.8516</c:v>
                </c:pt>
                <c:pt idx="23">
                  <c:v>3510276831998.73</c:v>
                </c:pt>
                <c:pt idx="24">
                  <c:v>3492682625961.6089</c:v>
                </c:pt>
                <c:pt idx="25">
                  <c:v>3475088419924.4883</c:v>
                </c:pt>
                <c:pt idx="26">
                  <c:v>3457494213887.3672</c:v>
                </c:pt>
                <c:pt idx="27">
                  <c:v>3439900007850.2461</c:v>
                </c:pt>
                <c:pt idx="28">
                  <c:v>3422305801813.1255</c:v>
                </c:pt>
                <c:pt idx="29">
                  <c:v>3404711595776.0039</c:v>
                </c:pt>
                <c:pt idx="30">
                  <c:v>3387117389738.8813</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45187618166569.742</c:v>
                </c:pt>
                <c:pt idx="1">
                  <c:v>45126252684696.18</c:v>
                </c:pt>
                <c:pt idx="2">
                  <c:v>45064887202822.609</c:v>
                </c:pt>
                <c:pt idx="3">
                  <c:v>45003521720949.086</c:v>
                </c:pt>
                <c:pt idx="4">
                  <c:v>41325432907592.227</c:v>
                </c:pt>
                <c:pt idx="5">
                  <c:v>37647344094235.344</c:v>
                </c:pt>
                <c:pt idx="6">
                  <c:v>33969255280878.457</c:v>
                </c:pt>
                <c:pt idx="7">
                  <c:v>30291166467521.578</c:v>
                </c:pt>
                <c:pt idx="8">
                  <c:v>26613077654164.695</c:v>
                </c:pt>
                <c:pt idx="9">
                  <c:v>22934988840807.813</c:v>
                </c:pt>
                <c:pt idx="10">
                  <c:v>19256900027450.91</c:v>
                </c:pt>
                <c:pt idx="11">
                  <c:v>18229163976256.359</c:v>
                </c:pt>
                <c:pt idx="12">
                  <c:v>17201427925061.844</c:v>
                </c:pt>
                <c:pt idx="13">
                  <c:v>16173691873867.33</c:v>
                </c:pt>
                <c:pt idx="14">
                  <c:v>15145955822672.816</c:v>
                </c:pt>
                <c:pt idx="15">
                  <c:v>14118219771478.303</c:v>
                </c:pt>
                <c:pt idx="16">
                  <c:v>13090483720283.789</c:v>
                </c:pt>
                <c:pt idx="17">
                  <c:v>12062747669089.273</c:v>
                </c:pt>
                <c:pt idx="18">
                  <c:v>11035011617894.76</c:v>
                </c:pt>
                <c:pt idx="19">
                  <c:v>10007275566700.246</c:v>
                </c:pt>
                <c:pt idx="20">
                  <c:v>8979539515505.7344</c:v>
                </c:pt>
                <c:pt idx="21">
                  <c:v>8935199006859.6055</c:v>
                </c:pt>
                <c:pt idx="22">
                  <c:v>8890858498213.4746</c:v>
                </c:pt>
                <c:pt idx="23">
                  <c:v>8846517989567.3457</c:v>
                </c:pt>
                <c:pt idx="24">
                  <c:v>8802177480921.2168</c:v>
                </c:pt>
                <c:pt idx="25">
                  <c:v>8757836972275.0869</c:v>
                </c:pt>
                <c:pt idx="26">
                  <c:v>8713496463628.959</c:v>
                </c:pt>
                <c:pt idx="27">
                  <c:v>8669155954982.8301</c:v>
                </c:pt>
                <c:pt idx="28">
                  <c:v>8624815446336.7021</c:v>
                </c:pt>
                <c:pt idx="29">
                  <c:v>8580474937690.5732</c:v>
                </c:pt>
                <c:pt idx="30">
                  <c:v>8536134429044.4404</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863180711901089.5</c:v>
                </c:pt>
                <c:pt idx="1">
                  <c:v>878530907769881.5</c:v>
                </c:pt>
                <c:pt idx="2">
                  <c:v>893881103638669.5</c:v>
                </c:pt>
                <c:pt idx="3">
                  <c:v>909231299507457.5</c:v>
                </c:pt>
                <c:pt idx="4">
                  <c:v>923616057730881.88</c:v>
                </c:pt>
                <c:pt idx="5">
                  <c:v>938000815954302.38</c:v>
                </c:pt>
                <c:pt idx="6">
                  <c:v>952385574177722.75</c:v>
                </c:pt>
                <c:pt idx="7">
                  <c:v>966770332401143.13</c:v>
                </c:pt>
                <c:pt idx="8">
                  <c:v>981155090624563.5</c:v>
                </c:pt>
                <c:pt idx="9">
                  <c:v>995539848847984</c:v>
                </c:pt>
                <c:pt idx="10">
                  <c:v>1009924607071400.4</c:v>
                </c:pt>
                <c:pt idx="11">
                  <c:v>1003998792681692.6</c:v>
                </c:pt>
                <c:pt idx="12">
                  <c:v>998072978291984.88</c:v>
                </c:pt>
                <c:pt idx="13">
                  <c:v>992147163902277.13</c:v>
                </c:pt>
                <c:pt idx="14">
                  <c:v>986221349512569.5</c:v>
                </c:pt>
                <c:pt idx="15">
                  <c:v>980295535122861.75</c:v>
                </c:pt>
                <c:pt idx="16">
                  <c:v>974369720733154</c:v>
                </c:pt>
                <c:pt idx="17">
                  <c:v>968443906343446.25</c:v>
                </c:pt>
                <c:pt idx="18">
                  <c:v>962518091953738.5</c:v>
                </c:pt>
                <c:pt idx="19">
                  <c:v>956592277564030.75</c:v>
                </c:pt>
                <c:pt idx="20">
                  <c:v>950666463174323</c:v>
                </c:pt>
                <c:pt idx="21">
                  <c:v>939603502963052.25</c:v>
                </c:pt>
                <c:pt idx="22">
                  <c:v>928540542751781.38</c:v>
                </c:pt>
                <c:pt idx="23">
                  <c:v>917477582540514.5</c:v>
                </c:pt>
                <c:pt idx="24">
                  <c:v>906414622329243.63</c:v>
                </c:pt>
                <c:pt idx="25">
                  <c:v>895351662117972.75</c:v>
                </c:pt>
                <c:pt idx="26">
                  <c:v>884288701906705.88</c:v>
                </c:pt>
                <c:pt idx="27">
                  <c:v>873225741695435.13</c:v>
                </c:pt>
                <c:pt idx="28">
                  <c:v>862162781484164.25</c:v>
                </c:pt>
                <c:pt idx="29">
                  <c:v>851099821272893.38</c:v>
                </c:pt>
                <c:pt idx="30">
                  <c:v>840036861061624.5</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88997852257025.656</c:v>
                </c:pt>
                <c:pt idx="1">
                  <c:v>86579360410937.891</c:v>
                </c:pt>
                <c:pt idx="2">
                  <c:v>84160868564850.125</c:v>
                </c:pt>
                <c:pt idx="3">
                  <c:v>81742376718762.375</c:v>
                </c:pt>
                <c:pt idx="4">
                  <c:v>81286527815069.344</c:v>
                </c:pt>
                <c:pt idx="5">
                  <c:v>80830678911376.297</c:v>
                </c:pt>
                <c:pt idx="6">
                  <c:v>80374830007683.281</c:v>
                </c:pt>
                <c:pt idx="7">
                  <c:v>79918981103990.234</c:v>
                </c:pt>
                <c:pt idx="8">
                  <c:v>79463132200297.203</c:v>
                </c:pt>
                <c:pt idx="9">
                  <c:v>79007283296604.172</c:v>
                </c:pt>
                <c:pt idx="10">
                  <c:v>78551434392911.141</c:v>
                </c:pt>
                <c:pt idx="11">
                  <c:v>77974038197980.109</c:v>
                </c:pt>
                <c:pt idx="12">
                  <c:v>77396642003049.094</c:v>
                </c:pt>
                <c:pt idx="13">
                  <c:v>76819245808118.063</c:v>
                </c:pt>
                <c:pt idx="14">
                  <c:v>76241849613187.047</c:v>
                </c:pt>
                <c:pt idx="15">
                  <c:v>75664453418256.016</c:v>
                </c:pt>
                <c:pt idx="16">
                  <c:v>75087057223325</c:v>
                </c:pt>
                <c:pt idx="17">
                  <c:v>74509661028393.969</c:v>
                </c:pt>
                <c:pt idx="18">
                  <c:v>73932264833462.938</c:v>
                </c:pt>
                <c:pt idx="19">
                  <c:v>73354868638531.922</c:v>
                </c:pt>
                <c:pt idx="20">
                  <c:v>72777472443600.891</c:v>
                </c:pt>
                <c:pt idx="21">
                  <c:v>71682044407354.109</c:v>
                </c:pt>
                <c:pt idx="22">
                  <c:v>70586616371107.328</c:v>
                </c:pt>
                <c:pt idx="23">
                  <c:v>69491188334860.539</c:v>
                </c:pt>
                <c:pt idx="24">
                  <c:v>68395760298613.758</c:v>
                </c:pt>
                <c:pt idx="25">
                  <c:v>67300332262366.977</c:v>
                </c:pt>
                <c:pt idx="26">
                  <c:v>66204904226120.188</c:v>
                </c:pt>
                <c:pt idx="27">
                  <c:v>65109476189873.406</c:v>
                </c:pt>
                <c:pt idx="28">
                  <c:v>64014048153626.625</c:v>
                </c:pt>
                <c:pt idx="29">
                  <c:v>62918620117379.836</c:v>
                </c:pt>
                <c:pt idx="30">
                  <c:v>61823192081133.055</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8867650317480.7422</c:v>
                </c:pt>
                <c:pt idx="1">
                  <c:v>8852823980327.0801</c:v>
                </c:pt>
                <c:pt idx="2">
                  <c:v>8837997643173.418</c:v>
                </c:pt>
                <c:pt idx="3">
                  <c:v>8823171306019.7598</c:v>
                </c:pt>
                <c:pt idx="4">
                  <c:v>9053314754605.0508</c:v>
                </c:pt>
                <c:pt idx="5">
                  <c:v>9283458203190.3398</c:v>
                </c:pt>
                <c:pt idx="6">
                  <c:v>9513601651775.6309</c:v>
                </c:pt>
                <c:pt idx="7">
                  <c:v>9743745100360.9219</c:v>
                </c:pt>
                <c:pt idx="8">
                  <c:v>9973888548946.2148</c:v>
                </c:pt>
                <c:pt idx="9">
                  <c:v>10204031997531.506</c:v>
                </c:pt>
                <c:pt idx="10">
                  <c:v>10434175446116.797</c:v>
                </c:pt>
                <c:pt idx="11">
                  <c:v>10453114753423.66</c:v>
                </c:pt>
                <c:pt idx="12">
                  <c:v>10472054060730.521</c:v>
                </c:pt>
                <c:pt idx="13">
                  <c:v>10490993368037.385</c:v>
                </c:pt>
                <c:pt idx="14">
                  <c:v>10509932675344.246</c:v>
                </c:pt>
                <c:pt idx="15">
                  <c:v>10528871982651.111</c:v>
                </c:pt>
                <c:pt idx="16">
                  <c:v>10547811289957.973</c:v>
                </c:pt>
                <c:pt idx="17">
                  <c:v>10566750597264.836</c:v>
                </c:pt>
                <c:pt idx="18">
                  <c:v>10585689904571.697</c:v>
                </c:pt>
                <c:pt idx="19">
                  <c:v>10604629211878.561</c:v>
                </c:pt>
                <c:pt idx="20">
                  <c:v>10623568519185.426</c:v>
                </c:pt>
                <c:pt idx="21">
                  <c:v>10555347396370.361</c:v>
                </c:pt>
                <c:pt idx="22">
                  <c:v>10487126273555.297</c:v>
                </c:pt>
                <c:pt idx="23">
                  <c:v>10418905150740.232</c:v>
                </c:pt>
                <c:pt idx="24">
                  <c:v>10350684027925.168</c:v>
                </c:pt>
                <c:pt idx="25">
                  <c:v>10282462905110.105</c:v>
                </c:pt>
                <c:pt idx="26">
                  <c:v>10214241782295.043</c:v>
                </c:pt>
                <c:pt idx="27">
                  <c:v>10146020659479.979</c:v>
                </c:pt>
                <c:pt idx="28">
                  <c:v>10077799536664.916</c:v>
                </c:pt>
                <c:pt idx="29">
                  <c:v>10009578413849.852</c:v>
                </c:pt>
                <c:pt idx="30">
                  <c:v>9941357291034.7871</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52147353560134.008</c:v>
                </c:pt>
                <c:pt idx="1">
                  <c:v>53978240943099.727</c:v>
                </c:pt>
                <c:pt idx="2">
                  <c:v>55809128326065.453</c:v>
                </c:pt>
                <c:pt idx="3">
                  <c:v>57640015709031.156</c:v>
                </c:pt>
                <c:pt idx="4">
                  <c:v>58537556460072.711</c:v>
                </c:pt>
                <c:pt idx="5">
                  <c:v>59435097211114.273</c:v>
                </c:pt>
                <c:pt idx="6">
                  <c:v>60332637962155.82</c:v>
                </c:pt>
                <c:pt idx="7">
                  <c:v>61230178713197.375</c:v>
                </c:pt>
                <c:pt idx="8">
                  <c:v>62127719464238.922</c:v>
                </c:pt>
                <c:pt idx="9">
                  <c:v>63025260215280.477</c:v>
                </c:pt>
                <c:pt idx="10">
                  <c:v>63922800966322.031</c:v>
                </c:pt>
                <c:pt idx="11">
                  <c:v>64222701702876.578</c:v>
                </c:pt>
                <c:pt idx="12">
                  <c:v>64522602439431.125</c:v>
                </c:pt>
                <c:pt idx="13">
                  <c:v>64822503175985.68</c:v>
                </c:pt>
                <c:pt idx="14">
                  <c:v>65122403912540.227</c:v>
                </c:pt>
                <c:pt idx="15">
                  <c:v>65422304649094.781</c:v>
                </c:pt>
                <c:pt idx="16">
                  <c:v>65722205385649.328</c:v>
                </c:pt>
                <c:pt idx="17">
                  <c:v>66022106122203.883</c:v>
                </c:pt>
                <c:pt idx="18">
                  <c:v>66322006858758.43</c:v>
                </c:pt>
                <c:pt idx="19">
                  <c:v>66621907595312.977</c:v>
                </c:pt>
                <c:pt idx="20">
                  <c:v>66921808331867.523</c:v>
                </c:pt>
                <c:pt idx="21">
                  <c:v>66667793766309.266</c:v>
                </c:pt>
                <c:pt idx="22">
                  <c:v>66413779200751</c:v>
                </c:pt>
                <c:pt idx="23">
                  <c:v>66159764635192.734</c:v>
                </c:pt>
                <c:pt idx="24">
                  <c:v>65905750069634.477</c:v>
                </c:pt>
                <c:pt idx="25">
                  <c:v>65651735504076.211</c:v>
                </c:pt>
                <c:pt idx="26">
                  <c:v>65397720938517.945</c:v>
                </c:pt>
                <c:pt idx="27">
                  <c:v>65143706372959.68</c:v>
                </c:pt>
                <c:pt idx="28">
                  <c:v>64889691807401.422</c:v>
                </c:pt>
                <c:pt idx="29">
                  <c:v>64635677241843.164</c:v>
                </c:pt>
                <c:pt idx="30">
                  <c:v>64381662676284.914</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9080936055195.8145</c:v>
                </c:pt>
                <c:pt idx="1">
                  <c:v>9399766640333.8281</c:v>
                </c:pt>
                <c:pt idx="2">
                  <c:v>9718597225471.8477</c:v>
                </c:pt>
                <c:pt idx="3">
                  <c:v>10037427810609.863</c:v>
                </c:pt>
                <c:pt idx="4">
                  <c:v>10193725486535.869</c:v>
                </c:pt>
                <c:pt idx="5">
                  <c:v>10350023162461.877</c:v>
                </c:pt>
                <c:pt idx="6">
                  <c:v>10506320838387.885</c:v>
                </c:pt>
                <c:pt idx="7">
                  <c:v>10662618514313.893</c:v>
                </c:pt>
                <c:pt idx="8">
                  <c:v>10818916190239.9</c:v>
                </c:pt>
                <c:pt idx="9">
                  <c:v>10975213866165.908</c:v>
                </c:pt>
                <c:pt idx="10">
                  <c:v>11131511542091.914</c:v>
                </c:pt>
                <c:pt idx="11">
                  <c:v>11183736232812.176</c:v>
                </c:pt>
                <c:pt idx="12">
                  <c:v>11235960923532.436</c:v>
                </c:pt>
                <c:pt idx="13">
                  <c:v>11288185614252.691</c:v>
                </c:pt>
                <c:pt idx="14">
                  <c:v>11340410304972.953</c:v>
                </c:pt>
                <c:pt idx="15">
                  <c:v>11392634995693.211</c:v>
                </c:pt>
                <c:pt idx="16">
                  <c:v>11444859686413.471</c:v>
                </c:pt>
                <c:pt idx="17">
                  <c:v>11497084377133.729</c:v>
                </c:pt>
                <c:pt idx="18">
                  <c:v>11549309067853.988</c:v>
                </c:pt>
                <c:pt idx="19">
                  <c:v>11601533758574.244</c:v>
                </c:pt>
                <c:pt idx="20">
                  <c:v>11653758449294.504</c:v>
                </c:pt>
                <c:pt idx="21">
                  <c:v>11609524372789.299</c:v>
                </c:pt>
                <c:pt idx="22">
                  <c:v>11565290296284.096</c:v>
                </c:pt>
                <c:pt idx="23">
                  <c:v>11521056219778.887</c:v>
                </c:pt>
                <c:pt idx="24">
                  <c:v>11476822143273.686</c:v>
                </c:pt>
                <c:pt idx="25">
                  <c:v>11432588066768.482</c:v>
                </c:pt>
                <c:pt idx="26">
                  <c:v>11388353990263.275</c:v>
                </c:pt>
                <c:pt idx="27">
                  <c:v>11344119913758.07</c:v>
                </c:pt>
                <c:pt idx="28">
                  <c:v>11299885837252.863</c:v>
                </c:pt>
                <c:pt idx="29">
                  <c:v>11255651760747.66</c:v>
                </c:pt>
                <c:pt idx="30">
                  <c:v>11211417684242.459</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14176470579935.766</c:v>
                </c:pt>
                <c:pt idx="1">
                  <c:v>14674204776357.803</c:v>
                </c:pt>
                <c:pt idx="2">
                  <c:v>15171938972779.838</c:v>
                </c:pt>
                <c:pt idx="3">
                  <c:v>15669673169201.873</c:v>
                </c:pt>
                <c:pt idx="4">
                  <c:v>15913673280094.584</c:v>
                </c:pt>
                <c:pt idx="5">
                  <c:v>16157673390987.295</c:v>
                </c:pt>
                <c:pt idx="6">
                  <c:v>16401673501880.002</c:v>
                </c:pt>
                <c:pt idx="7">
                  <c:v>16645673612772.715</c:v>
                </c:pt>
                <c:pt idx="8">
                  <c:v>16889673723665.42</c:v>
                </c:pt>
                <c:pt idx="9">
                  <c:v>17133673834558.133</c:v>
                </c:pt>
                <c:pt idx="10">
                  <c:v>17377673945450.842</c:v>
                </c:pt>
                <c:pt idx="11">
                  <c:v>17459203182860.061</c:v>
                </c:pt>
                <c:pt idx="12">
                  <c:v>17540732420269.279</c:v>
                </c:pt>
                <c:pt idx="13">
                  <c:v>17622261657678.496</c:v>
                </c:pt>
                <c:pt idx="14">
                  <c:v>17703790895087.715</c:v>
                </c:pt>
                <c:pt idx="15">
                  <c:v>17785320132496.938</c:v>
                </c:pt>
                <c:pt idx="16">
                  <c:v>17866849369906.156</c:v>
                </c:pt>
                <c:pt idx="17">
                  <c:v>17948378607315.375</c:v>
                </c:pt>
                <c:pt idx="18">
                  <c:v>18029907844724.59</c:v>
                </c:pt>
                <c:pt idx="19">
                  <c:v>18111437082133.809</c:v>
                </c:pt>
                <c:pt idx="20">
                  <c:v>18192966319543.027</c:v>
                </c:pt>
                <c:pt idx="21">
                  <c:v>18123911424717.746</c:v>
                </c:pt>
                <c:pt idx="22">
                  <c:v>18054856529892.465</c:v>
                </c:pt>
                <c:pt idx="23">
                  <c:v>17985801635067.184</c:v>
                </c:pt>
                <c:pt idx="24">
                  <c:v>17916746740241.902</c:v>
                </c:pt>
                <c:pt idx="25">
                  <c:v>17847691845416.617</c:v>
                </c:pt>
                <c:pt idx="26">
                  <c:v>17778636950591.332</c:v>
                </c:pt>
                <c:pt idx="27">
                  <c:v>17709582055766.051</c:v>
                </c:pt>
                <c:pt idx="28">
                  <c:v>17640527160940.77</c:v>
                </c:pt>
                <c:pt idx="29">
                  <c:v>17571472266115.484</c:v>
                </c:pt>
                <c:pt idx="30">
                  <c:v>17502417371290.203</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14801371907520.834</c:v>
                </c:pt>
                <c:pt idx="1">
                  <c:v>15321046315251.096</c:v>
                </c:pt>
                <c:pt idx="2">
                  <c:v>15840720722981.355</c:v>
                </c:pt>
                <c:pt idx="3">
                  <c:v>16360395130711.615</c:v>
                </c:pt>
                <c:pt idx="4">
                  <c:v>16615150809597.643</c:v>
                </c:pt>
                <c:pt idx="5">
                  <c:v>16869906488483.672</c:v>
                </c:pt>
                <c:pt idx="6">
                  <c:v>17124662167369.697</c:v>
                </c:pt>
                <c:pt idx="7">
                  <c:v>17379417846255.723</c:v>
                </c:pt>
                <c:pt idx="8">
                  <c:v>17634173525141.75</c:v>
                </c:pt>
                <c:pt idx="9">
                  <c:v>17888929204027.777</c:v>
                </c:pt>
                <c:pt idx="10">
                  <c:v>18143684882913.805</c:v>
                </c:pt>
                <c:pt idx="11">
                  <c:v>18228807943511.012</c:v>
                </c:pt>
                <c:pt idx="12">
                  <c:v>18313931004108.223</c:v>
                </c:pt>
                <c:pt idx="13">
                  <c:v>18399054064705.43</c:v>
                </c:pt>
                <c:pt idx="14">
                  <c:v>18484177125302.633</c:v>
                </c:pt>
                <c:pt idx="15">
                  <c:v>18569300185899.844</c:v>
                </c:pt>
                <c:pt idx="16">
                  <c:v>18654423246497.055</c:v>
                </c:pt>
                <c:pt idx="17">
                  <c:v>18739546307094.262</c:v>
                </c:pt>
                <c:pt idx="18">
                  <c:v>18824669367691.469</c:v>
                </c:pt>
                <c:pt idx="19">
                  <c:v>18909792428288.68</c:v>
                </c:pt>
                <c:pt idx="20">
                  <c:v>18994915488885.883</c:v>
                </c:pt>
                <c:pt idx="21">
                  <c:v>18922816642097.438</c:v>
                </c:pt>
                <c:pt idx="22">
                  <c:v>18850717795308.988</c:v>
                </c:pt>
                <c:pt idx="23">
                  <c:v>18778618948520.539</c:v>
                </c:pt>
                <c:pt idx="24">
                  <c:v>18706520101732.09</c:v>
                </c:pt>
                <c:pt idx="25">
                  <c:v>18634421254943.641</c:v>
                </c:pt>
                <c:pt idx="26">
                  <c:v>18562322408155.191</c:v>
                </c:pt>
                <c:pt idx="27">
                  <c:v>18490223561366.738</c:v>
                </c:pt>
                <c:pt idx="28">
                  <c:v>18418124714578.289</c:v>
                </c:pt>
                <c:pt idx="29">
                  <c:v>18346025867789.844</c:v>
                </c:pt>
                <c:pt idx="30">
                  <c:v>18273927021001.395</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3790345624735.6709</c:v>
                </c:pt>
                <c:pt idx="1">
                  <c:v>3923424208932.7632</c:v>
                </c:pt>
                <c:pt idx="2">
                  <c:v>4056502793129.8564</c:v>
                </c:pt>
                <c:pt idx="3">
                  <c:v>4189581377326.9492</c:v>
                </c:pt>
                <c:pt idx="4">
                  <c:v>4254819388970.4229</c:v>
                </c:pt>
                <c:pt idx="5">
                  <c:v>4320057400613.895</c:v>
                </c:pt>
                <c:pt idx="6">
                  <c:v>4385295412257.3687</c:v>
                </c:pt>
                <c:pt idx="7">
                  <c:v>4450533423900.8408</c:v>
                </c:pt>
                <c:pt idx="8">
                  <c:v>4515771435544.3135</c:v>
                </c:pt>
                <c:pt idx="9">
                  <c:v>4581009447187.7861</c:v>
                </c:pt>
                <c:pt idx="10">
                  <c:v>4646247458831.2598</c:v>
                </c:pt>
                <c:pt idx="11">
                  <c:v>4668045831462.8389</c:v>
                </c:pt>
                <c:pt idx="12">
                  <c:v>4689844204094.4199</c:v>
                </c:pt>
                <c:pt idx="13">
                  <c:v>4711642576725.999</c:v>
                </c:pt>
                <c:pt idx="14">
                  <c:v>4733440949357.5791</c:v>
                </c:pt>
                <c:pt idx="15">
                  <c:v>4755239321989.1582</c:v>
                </c:pt>
                <c:pt idx="16">
                  <c:v>4777037694620.7383</c:v>
                </c:pt>
                <c:pt idx="17">
                  <c:v>4798836067252.3174</c:v>
                </c:pt>
                <c:pt idx="18">
                  <c:v>4820634439883.8984</c:v>
                </c:pt>
                <c:pt idx="19">
                  <c:v>4842432812515.4775</c:v>
                </c:pt>
                <c:pt idx="20">
                  <c:v>4864231185147.0566</c:v>
                </c:pt>
                <c:pt idx="21">
                  <c:v>4845768062256.792</c:v>
                </c:pt>
                <c:pt idx="22">
                  <c:v>4827304939366.5254</c:v>
                </c:pt>
                <c:pt idx="23">
                  <c:v>4808841816476.2607</c:v>
                </c:pt>
                <c:pt idx="24">
                  <c:v>4790378693585.9932</c:v>
                </c:pt>
                <c:pt idx="25">
                  <c:v>4771915570695.7285</c:v>
                </c:pt>
                <c:pt idx="26">
                  <c:v>4753452447805.4629</c:v>
                </c:pt>
                <c:pt idx="27">
                  <c:v>4734989324915.1963</c:v>
                </c:pt>
                <c:pt idx="28">
                  <c:v>4716526202024.9316</c:v>
                </c:pt>
                <c:pt idx="29">
                  <c:v>4698063079134.665</c:v>
                </c:pt>
                <c:pt idx="30">
                  <c:v>4679599956244.3994</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36652278758920.539</c:v>
                </c:pt>
                <c:pt idx="1">
                  <c:v>36558123334069.688</c:v>
                </c:pt>
                <c:pt idx="2">
                  <c:v>36463967909218.828</c:v>
                </c:pt>
                <c:pt idx="3">
                  <c:v>36369812484368.016</c:v>
                </c:pt>
                <c:pt idx="4">
                  <c:v>33145075113999.578</c:v>
                </c:pt>
                <c:pt idx="5">
                  <c:v>29920337743631.141</c:v>
                </c:pt>
                <c:pt idx="6">
                  <c:v>26695600373262.703</c:v>
                </c:pt>
                <c:pt idx="7">
                  <c:v>23470863002894.27</c:v>
                </c:pt>
                <c:pt idx="8">
                  <c:v>20246125632525.832</c:v>
                </c:pt>
                <c:pt idx="9">
                  <c:v>17021388262157.395</c:v>
                </c:pt>
                <c:pt idx="10">
                  <c:v>13796650891788.961</c:v>
                </c:pt>
                <c:pt idx="11">
                  <c:v>12884426423206.58</c:v>
                </c:pt>
                <c:pt idx="12">
                  <c:v>11972201954624.23</c:v>
                </c:pt>
                <c:pt idx="13">
                  <c:v>11059977486041.883</c:v>
                </c:pt>
                <c:pt idx="14">
                  <c:v>10147753017459.533</c:v>
                </c:pt>
                <c:pt idx="15">
                  <c:v>9235528548877.1836</c:v>
                </c:pt>
                <c:pt idx="16">
                  <c:v>8323304080294.834</c:v>
                </c:pt>
                <c:pt idx="17">
                  <c:v>7411079611712.4863</c:v>
                </c:pt>
                <c:pt idx="18">
                  <c:v>6498855143130.1357</c:v>
                </c:pt>
                <c:pt idx="19">
                  <c:v>5586630674547.7881</c:v>
                </c:pt>
                <c:pt idx="20">
                  <c:v>4674406205965.4395</c:v>
                </c:pt>
                <c:pt idx="21">
                  <c:v>4651324226267.791</c:v>
                </c:pt>
                <c:pt idx="22">
                  <c:v>4628242246570.1436</c:v>
                </c:pt>
                <c:pt idx="23">
                  <c:v>4605160266872.4961</c:v>
                </c:pt>
                <c:pt idx="24">
                  <c:v>4582078287174.8477</c:v>
                </c:pt>
                <c:pt idx="25">
                  <c:v>4558996307477.1992</c:v>
                </c:pt>
                <c:pt idx="26">
                  <c:v>4535914327779.5527</c:v>
                </c:pt>
                <c:pt idx="27">
                  <c:v>4512832348081.9043</c:v>
                </c:pt>
                <c:pt idx="28">
                  <c:v>4489750368384.2568</c:v>
                </c:pt>
                <c:pt idx="29">
                  <c:v>4466668388686.6084</c:v>
                </c:pt>
                <c:pt idx="30">
                  <c:v>4443586408988.959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1008304884121.5754</c:v>
                </c:pt>
                <c:pt idx="1">
                  <c:v>1009313189005.6969</c:v>
                </c:pt>
                <c:pt idx="2">
                  <c:v>1010322502194.7025</c:v>
                </c:pt>
                <c:pt idx="3">
                  <c:v>1011332824696.8971</c:v>
                </c:pt>
                <c:pt idx="4">
                  <c:v>1012344157521.5939</c:v>
                </c:pt>
                <c:pt idx="5">
                  <c:v>1013356501679.1154</c:v>
                </c:pt>
                <c:pt idx="6">
                  <c:v>1014369858180.7943</c:v>
                </c:pt>
                <c:pt idx="7">
                  <c:v>1015384228038.9751</c:v>
                </c:pt>
                <c:pt idx="8">
                  <c:v>1016399612267.014</c:v>
                </c:pt>
                <c:pt idx="9">
                  <c:v>1017416011879.2808</c:v>
                </c:pt>
                <c:pt idx="10">
                  <c:v>1018433427891.1602</c:v>
                </c:pt>
                <c:pt idx="11">
                  <c:v>1019451861319.0511</c:v>
                </c:pt>
                <c:pt idx="12">
                  <c:v>1020471313180.3701</c:v>
                </c:pt>
                <c:pt idx="13">
                  <c:v>1021491784493.5503</c:v>
                </c:pt>
                <c:pt idx="14">
                  <c:v>1022513276278.0438</c:v>
                </c:pt>
                <c:pt idx="15">
                  <c:v>1023535789554.3217</c:v>
                </c:pt>
                <c:pt idx="16">
                  <c:v>1024559325343.8759</c:v>
                </c:pt>
                <c:pt idx="17">
                  <c:v>1025583884669.2196</c:v>
                </c:pt>
                <c:pt idx="18">
                  <c:v>1026609468553.8885</c:v>
                </c:pt>
                <c:pt idx="19">
                  <c:v>1027636078022.4425</c:v>
                </c:pt>
                <c:pt idx="20">
                  <c:v>1028663714100.4647</c:v>
                </c:pt>
                <c:pt idx="21">
                  <c:v>1023520395529.9624</c:v>
                </c:pt>
                <c:pt idx="22">
                  <c:v>1018402793552.3125</c:v>
                </c:pt>
                <c:pt idx="23">
                  <c:v>1013310779584.551</c:v>
                </c:pt>
                <c:pt idx="24">
                  <c:v>1008244225686.6282</c:v>
                </c:pt>
                <c:pt idx="25">
                  <c:v>1003203004558.1951</c:v>
                </c:pt>
                <c:pt idx="26">
                  <c:v>998186989535.40405</c:v>
                </c:pt>
                <c:pt idx="27">
                  <c:v>993196054587.72705</c:v>
                </c:pt>
                <c:pt idx="28">
                  <c:v>988230074314.78845</c:v>
                </c:pt>
                <c:pt idx="29">
                  <c:v>983288923943.21448</c:v>
                </c:pt>
                <c:pt idx="30">
                  <c:v>978372479323.49829</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17218245459.879288</c:v>
                </c:pt>
                <c:pt idx="1">
                  <c:v>17313563269.678101</c:v>
                </c:pt>
                <c:pt idx="2">
                  <c:v>17408881079.476921</c:v>
                </c:pt>
                <c:pt idx="3">
                  <c:v>17504198889.275749</c:v>
                </c:pt>
                <c:pt idx="4">
                  <c:v>16748320521.027225</c:v>
                </c:pt>
                <c:pt idx="5">
                  <c:v>15992442152.778646</c:v>
                </c:pt>
                <c:pt idx="6">
                  <c:v>15236563784.530067</c:v>
                </c:pt>
                <c:pt idx="7">
                  <c:v>14480685416.281487</c:v>
                </c:pt>
                <c:pt idx="8">
                  <c:v>13724807048.032909</c:v>
                </c:pt>
                <c:pt idx="9">
                  <c:v>12968928679.784327</c:v>
                </c:pt>
                <c:pt idx="10">
                  <c:v>12213050311.53569</c:v>
                </c:pt>
                <c:pt idx="11">
                  <c:v>12031701952.403292</c:v>
                </c:pt>
                <c:pt idx="12">
                  <c:v>11850353593.270905</c:v>
                </c:pt>
                <c:pt idx="13">
                  <c:v>11669005234.138514</c:v>
                </c:pt>
                <c:pt idx="14">
                  <c:v>11487656875.006128</c:v>
                </c:pt>
                <c:pt idx="15">
                  <c:v>11306308515.873739</c:v>
                </c:pt>
                <c:pt idx="16">
                  <c:v>11124960156.741348</c:v>
                </c:pt>
                <c:pt idx="17">
                  <c:v>10943611797.608963</c:v>
                </c:pt>
                <c:pt idx="18">
                  <c:v>10762263438.476576</c:v>
                </c:pt>
                <c:pt idx="19">
                  <c:v>10580915079.344187</c:v>
                </c:pt>
                <c:pt idx="20">
                  <c:v>10399566720.2118</c:v>
                </c:pt>
                <c:pt idx="21">
                  <c:v>10348214189.57509</c:v>
                </c:pt>
                <c:pt idx="22">
                  <c:v>10296861658.938381</c:v>
                </c:pt>
                <c:pt idx="23">
                  <c:v>10245509128.301672</c:v>
                </c:pt>
                <c:pt idx="24">
                  <c:v>10194156597.664963</c:v>
                </c:pt>
                <c:pt idx="25">
                  <c:v>10142804067.028254</c:v>
                </c:pt>
                <c:pt idx="26">
                  <c:v>10091451536.391546</c:v>
                </c:pt>
                <c:pt idx="27">
                  <c:v>10040099005.754837</c:v>
                </c:pt>
                <c:pt idx="28">
                  <c:v>9988746475.1181278</c:v>
                </c:pt>
                <c:pt idx="29">
                  <c:v>9937393944.4814186</c:v>
                </c:pt>
                <c:pt idx="30">
                  <c:v>9886041413.8447075</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23179249222728.234</c:v>
                </c:pt>
                <c:pt idx="1">
                  <c:v>23593245688782.977</c:v>
                </c:pt>
                <c:pt idx="2">
                  <c:v>24007242154837.727</c:v>
                </c:pt>
                <c:pt idx="3">
                  <c:v>24421238620892.48</c:v>
                </c:pt>
                <c:pt idx="4">
                  <c:v>24957401757473.805</c:v>
                </c:pt>
                <c:pt idx="5">
                  <c:v>25493564894054.934</c:v>
                </c:pt>
                <c:pt idx="6">
                  <c:v>26029728030636.066</c:v>
                </c:pt>
                <c:pt idx="7">
                  <c:v>26565891167217.195</c:v>
                </c:pt>
                <c:pt idx="8">
                  <c:v>27102054303798.328</c:v>
                </c:pt>
                <c:pt idx="9">
                  <c:v>27638217440379.461</c:v>
                </c:pt>
                <c:pt idx="10">
                  <c:v>28174380576960.398</c:v>
                </c:pt>
                <c:pt idx="11">
                  <c:v>28436324126300.77</c:v>
                </c:pt>
                <c:pt idx="12">
                  <c:v>28698267675641.148</c:v>
                </c:pt>
                <c:pt idx="13">
                  <c:v>28960211224981.531</c:v>
                </c:pt>
                <c:pt idx="14">
                  <c:v>29222154774321.91</c:v>
                </c:pt>
                <c:pt idx="15">
                  <c:v>29484098323662.289</c:v>
                </c:pt>
                <c:pt idx="16">
                  <c:v>29746041873002.668</c:v>
                </c:pt>
                <c:pt idx="17">
                  <c:v>30007985422343.051</c:v>
                </c:pt>
                <c:pt idx="18">
                  <c:v>30269928971683.43</c:v>
                </c:pt>
                <c:pt idx="19">
                  <c:v>30531872521023.809</c:v>
                </c:pt>
                <c:pt idx="20">
                  <c:v>30793816070364.195</c:v>
                </c:pt>
                <c:pt idx="21">
                  <c:v>30641821968027.066</c:v>
                </c:pt>
                <c:pt idx="22">
                  <c:v>30489827865689.941</c:v>
                </c:pt>
                <c:pt idx="23">
                  <c:v>30337833763352.82</c:v>
                </c:pt>
                <c:pt idx="24">
                  <c:v>30185839661015.699</c:v>
                </c:pt>
                <c:pt idx="25">
                  <c:v>30033845558678.574</c:v>
                </c:pt>
                <c:pt idx="26">
                  <c:v>29881851456341.449</c:v>
                </c:pt>
                <c:pt idx="27">
                  <c:v>29729857354004.324</c:v>
                </c:pt>
                <c:pt idx="28">
                  <c:v>29577863251667.207</c:v>
                </c:pt>
                <c:pt idx="29">
                  <c:v>29425869149330.086</c:v>
                </c:pt>
                <c:pt idx="30">
                  <c:v>29273875046992.945</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1999020524851.3303</c:v>
                </c:pt>
                <c:pt idx="1">
                  <c:v>2034722706832.4602</c:v>
                </c:pt>
                <c:pt idx="2">
                  <c:v>2070424888813.5903</c:v>
                </c:pt>
                <c:pt idx="3">
                  <c:v>2106127070794.7205</c:v>
                </c:pt>
                <c:pt idx="4">
                  <c:v>2152366018415.7808</c:v>
                </c:pt>
                <c:pt idx="5">
                  <c:v>2198604966036.824</c:v>
                </c:pt>
                <c:pt idx="6">
                  <c:v>2244843913657.8672</c:v>
                </c:pt>
                <c:pt idx="7">
                  <c:v>2291082861278.9102</c:v>
                </c:pt>
                <c:pt idx="8">
                  <c:v>2337321808899.9536</c:v>
                </c:pt>
                <c:pt idx="9">
                  <c:v>2383560756520.9966</c:v>
                </c:pt>
                <c:pt idx="10">
                  <c:v>2429799704142.0234</c:v>
                </c:pt>
                <c:pt idx="11">
                  <c:v>2452383936115.1299</c:v>
                </c:pt>
                <c:pt idx="12">
                  <c:v>2474968168088.2378</c:v>
                </c:pt>
                <c:pt idx="13">
                  <c:v>2497552400061.3457</c:v>
                </c:pt>
                <c:pt idx="14">
                  <c:v>2520136632034.4526</c:v>
                </c:pt>
                <c:pt idx="15">
                  <c:v>2542720864007.5605</c:v>
                </c:pt>
                <c:pt idx="16">
                  <c:v>2565305095980.6685</c:v>
                </c:pt>
                <c:pt idx="17">
                  <c:v>2587889327953.7759</c:v>
                </c:pt>
                <c:pt idx="18">
                  <c:v>2610473559926.8833</c:v>
                </c:pt>
                <c:pt idx="19">
                  <c:v>2633057791899.9907</c:v>
                </c:pt>
                <c:pt idx="20">
                  <c:v>2655642023873.0991</c:v>
                </c:pt>
                <c:pt idx="21">
                  <c:v>2642528598856.4551</c:v>
                </c:pt>
                <c:pt idx="22">
                  <c:v>2629415173839.8125</c:v>
                </c:pt>
                <c:pt idx="23">
                  <c:v>2616301748823.1694</c:v>
                </c:pt>
                <c:pt idx="24">
                  <c:v>2603188323806.5259</c:v>
                </c:pt>
                <c:pt idx="25">
                  <c:v>2590074898789.8828</c:v>
                </c:pt>
                <c:pt idx="26">
                  <c:v>2576961473773.2402</c:v>
                </c:pt>
                <c:pt idx="27">
                  <c:v>2563848048756.5967</c:v>
                </c:pt>
                <c:pt idx="28">
                  <c:v>2550734623739.9536</c:v>
                </c:pt>
                <c:pt idx="29">
                  <c:v>2537621198723.3101</c:v>
                </c:pt>
                <c:pt idx="30">
                  <c:v>2524507773706.6665</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57168592477097.375</c:v>
                </c:pt>
                <c:pt idx="1">
                  <c:v>58562914800925.031</c:v>
                </c:pt>
                <c:pt idx="2">
                  <c:v>59957237124752.695</c:v>
                </c:pt>
                <c:pt idx="3">
                  <c:v>61351559448580.359</c:v>
                </c:pt>
                <c:pt idx="4">
                  <c:v>62842668050975.859</c:v>
                </c:pt>
                <c:pt idx="5">
                  <c:v>64333776653371.016</c:v>
                </c:pt>
                <c:pt idx="6">
                  <c:v>65824885255766.344</c:v>
                </c:pt>
                <c:pt idx="7">
                  <c:v>67315993858161.688</c:v>
                </c:pt>
                <c:pt idx="8">
                  <c:v>68807102460557.016</c:v>
                </c:pt>
                <c:pt idx="9">
                  <c:v>70298211062952.352</c:v>
                </c:pt>
                <c:pt idx="10">
                  <c:v>71789319665347.516</c:v>
                </c:pt>
                <c:pt idx="11">
                  <c:v>73872429362561.828</c:v>
                </c:pt>
                <c:pt idx="12">
                  <c:v>75955539059776.125</c:v>
                </c:pt>
                <c:pt idx="13">
                  <c:v>78038648756990.422</c:v>
                </c:pt>
                <c:pt idx="14">
                  <c:v>80121758454204.734</c:v>
                </c:pt>
                <c:pt idx="15">
                  <c:v>82204868151419.031</c:v>
                </c:pt>
                <c:pt idx="16">
                  <c:v>84287977848633.344</c:v>
                </c:pt>
                <c:pt idx="17">
                  <c:v>86371087545847.641</c:v>
                </c:pt>
                <c:pt idx="18">
                  <c:v>88454197243061.938</c:v>
                </c:pt>
                <c:pt idx="19">
                  <c:v>90537306940276.25</c:v>
                </c:pt>
                <c:pt idx="20">
                  <c:v>92620416637490.547</c:v>
                </c:pt>
                <c:pt idx="21">
                  <c:v>93435078080453.609</c:v>
                </c:pt>
                <c:pt idx="22">
                  <c:v>94249739523416.672</c:v>
                </c:pt>
                <c:pt idx="23">
                  <c:v>95064400966379.734</c:v>
                </c:pt>
                <c:pt idx="24">
                  <c:v>95879062409342.813</c:v>
                </c:pt>
                <c:pt idx="25">
                  <c:v>96693723852305.859</c:v>
                </c:pt>
                <c:pt idx="26">
                  <c:v>97508385295268.922</c:v>
                </c:pt>
                <c:pt idx="27">
                  <c:v>98323046738231.969</c:v>
                </c:pt>
                <c:pt idx="28">
                  <c:v>99137708181195.031</c:v>
                </c:pt>
                <c:pt idx="29">
                  <c:v>99952369624158.109</c:v>
                </c:pt>
                <c:pt idx="30">
                  <c:v>100767031067121.14</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26301090196209.703</c:v>
                </c:pt>
                <c:pt idx="1">
                  <c:v>26890733022657.086</c:v>
                </c:pt>
                <c:pt idx="2">
                  <c:v>27480375849104.59</c:v>
                </c:pt>
                <c:pt idx="3">
                  <c:v>28070018675551.977</c:v>
                </c:pt>
                <c:pt idx="4">
                  <c:v>28732589997049.73</c:v>
                </c:pt>
                <c:pt idx="5">
                  <c:v>29395161318547.352</c:v>
                </c:pt>
                <c:pt idx="6">
                  <c:v>30057732640045.004</c:v>
                </c:pt>
                <c:pt idx="7">
                  <c:v>30720303961542.656</c:v>
                </c:pt>
                <c:pt idx="8">
                  <c:v>31382875283040.305</c:v>
                </c:pt>
                <c:pt idx="9">
                  <c:v>32045446604537.957</c:v>
                </c:pt>
                <c:pt idx="10">
                  <c:v>32708017926035.488</c:v>
                </c:pt>
                <c:pt idx="11">
                  <c:v>33466820720368.352</c:v>
                </c:pt>
                <c:pt idx="12">
                  <c:v>34225623514701.219</c:v>
                </c:pt>
                <c:pt idx="13">
                  <c:v>34984426309034.082</c:v>
                </c:pt>
                <c:pt idx="14">
                  <c:v>35743229103366.945</c:v>
                </c:pt>
                <c:pt idx="15">
                  <c:v>36502031897699.813</c:v>
                </c:pt>
                <c:pt idx="16">
                  <c:v>37260834692032.672</c:v>
                </c:pt>
                <c:pt idx="17">
                  <c:v>38019637486365.547</c:v>
                </c:pt>
                <c:pt idx="18">
                  <c:v>38778440280698.406</c:v>
                </c:pt>
                <c:pt idx="19">
                  <c:v>39537243075031.273</c:v>
                </c:pt>
                <c:pt idx="20">
                  <c:v>40296045869364.141</c:v>
                </c:pt>
                <c:pt idx="21">
                  <c:v>40505656407778.594</c:v>
                </c:pt>
                <c:pt idx="22">
                  <c:v>40715266946193.055</c:v>
                </c:pt>
                <c:pt idx="23">
                  <c:v>40924877484607.508</c:v>
                </c:pt>
                <c:pt idx="24">
                  <c:v>41134488023021.961</c:v>
                </c:pt>
                <c:pt idx="25">
                  <c:v>41344098561436.422</c:v>
                </c:pt>
                <c:pt idx="26">
                  <c:v>41553709099850.875</c:v>
                </c:pt>
                <c:pt idx="27">
                  <c:v>41763319638265.328</c:v>
                </c:pt>
                <c:pt idx="28">
                  <c:v>41972930176679.781</c:v>
                </c:pt>
                <c:pt idx="29">
                  <c:v>42182540715094.242</c:v>
                </c:pt>
                <c:pt idx="30">
                  <c:v>42392151253508.688</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3612855324907.4634</c:v>
                </c:pt>
                <c:pt idx="1">
                  <c:v>3689786299497.874</c:v>
                </c:pt>
                <c:pt idx="2">
                  <c:v>3766717274088.2842</c:v>
                </c:pt>
                <c:pt idx="3">
                  <c:v>3843648248678.6797</c:v>
                </c:pt>
                <c:pt idx="4">
                  <c:v>3932824695761.7983</c:v>
                </c:pt>
                <c:pt idx="5">
                  <c:v>4022001142844.8936</c:v>
                </c:pt>
                <c:pt idx="6">
                  <c:v>4111177589927.9873</c:v>
                </c:pt>
                <c:pt idx="7">
                  <c:v>4200354037011.0815</c:v>
                </c:pt>
                <c:pt idx="8">
                  <c:v>4289530484094.1763</c:v>
                </c:pt>
                <c:pt idx="9">
                  <c:v>4378706931177.2705</c:v>
                </c:pt>
                <c:pt idx="10">
                  <c:v>4467883378260.3447</c:v>
                </c:pt>
                <c:pt idx="11">
                  <c:v>4556464175512.8936</c:v>
                </c:pt>
                <c:pt idx="12">
                  <c:v>4645044972765.4434</c:v>
                </c:pt>
                <c:pt idx="13">
                  <c:v>4733625770017.9922</c:v>
                </c:pt>
                <c:pt idx="14">
                  <c:v>4822206567270.541</c:v>
                </c:pt>
                <c:pt idx="15">
                  <c:v>4910787364523.0908</c:v>
                </c:pt>
                <c:pt idx="16">
                  <c:v>4999368161775.6406</c:v>
                </c:pt>
                <c:pt idx="17">
                  <c:v>5087948959028.1895</c:v>
                </c:pt>
                <c:pt idx="18">
                  <c:v>5176529756280.7393</c:v>
                </c:pt>
                <c:pt idx="19">
                  <c:v>5265110553533.2881</c:v>
                </c:pt>
                <c:pt idx="20">
                  <c:v>5353691350785.8379</c:v>
                </c:pt>
                <c:pt idx="21">
                  <c:v>5369528246836.5488</c:v>
                </c:pt>
                <c:pt idx="22">
                  <c:v>5385365142887.2578</c:v>
                </c:pt>
                <c:pt idx="23">
                  <c:v>5401202038937.9688</c:v>
                </c:pt>
                <c:pt idx="24">
                  <c:v>5417038934988.6777</c:v>
                </c:pt>
                <c:pt idx="25">
                  <c:v>5432875831039.3887</c:v>
                </c:pt>
                <c:pt idx="26">
                  <c:v>5448712727090.0977</c:v>
                </c:pt>
                <c:pt idx="27">
                  <c:v>5464549623140.8076</c:v>
                </c:pt>
                <c:pt idx="28">
                  <c:v>5480386519191.5176</c:v>
                </c:pt>
                <c:pt idx="29">
                  <c:v>5496223415242.2275</c:v>
                </c:pt>
                <c:pt idx="30">
                  <c:v>5512060311292.9355</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27241890024881.969</c:v>
                </c:pt>
                <c:pt idx="1">
                  <c:v>27862894013324.195</c:v>
                </c:pt>
                <c:pt idx="2">
                  <c:v>28483898001766.422</c:v>
                </c:pt>
                <c:pt idx="3">
                  <c:v>29104901990208.656</c:v>
                </c:pt>
                <c:pt idx="4">
                  <c:v>29795816100303.719</c:v>
                </c:pt>
                <c:pt idx="5">
                  <c:v>30486730210398.609</c:v>
                </c:pt>
                <c:pt idx="6">
                  <c:v>31177644320493.555</c:v>
                </c:pt>
                <c:pt idx="7">
                  <c:v>31868558430588.492</c:v>
                </c:pt>
                <c:pt idx="8">
                  <c:v>32559472540683.441</c:v>
                </c:pt>
                <c:pt idx="9">
                  <c:v>33250386650778.383</c:v>
                </c:pt>
                <c:pt idx="10">
                  <c:v>33941300760873.211</c:v>
                </c:pt>
                <c:pt idx="11">
                  <c:v>34766784350796.805</c:v>
                </c:pt>
                <c:pt idx="12">
                  <c:v>35592267940720.398</c:v>
                </c:pt>
                <c:pt idx="13">
                  <c:v>36417751530643.992</c:v>
                </c:pt>
                <c:pt idx="14">
                  <c:v>37243235120567.586</c:v>
                </c:pt>
                <c:pt idx="15">
                  <c:v>38068718710491.188</c:v>
                </c:pt>
                <c:pt idx="16">
                  <c:v>38894202300414.773</c:v>
                </c:pt>
                <c:pt idx="17">
                  <c:v>39719685890338.367</c:v>
                </c:pt>
                <c:pt idx="18">
                  <c:v>40545169480261.969</c:v>
                </c:pt>
                <c:pt idx="19">
                  <c:v>41370653070185.555</c:v>
                </c:pt>
                <c:pt idx="20">
                  <c:v>42196136660109.156</c:v>
                </c:pt>
                <c:pt idx="21">
                  <c:v>42445972972755.773</c:v>
                </c:pt>
                <c:pt idx="22">
                  <c:v>42695809285402.391</c:v>
                </c:pt>
                <c:pt idx="23">
                  <c:v>42945645598049.016</c:v>
                </c:pt>
                <c:pt idx="24">
                  <c:v>43195481910695.633</c:v>
                </c:pt>
                <c:pt idx="25">
                  <c:v>43445318223342.25</c:v>
                </c:pt>
                <c:pt idx="26">
                  <c:v>43695154535988.867</c:v>
                </c:pt>
                <c:pt idx="27">
                  <c:v>43944990848635.492</c:v>
                </c:pt>
                <c:pt idx="28">
                  <c:v>44194827161282.109</c:v>
                </c:pt>
                <c:pt idx="29">
                  <c:v>44444663473928.734</c:v>
                </c:pt>
                <c:pt idx="30">
                  <c:v>44694499786575.336</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62542946804069.789</c:v>
                </c:pt>
                <c:pt idx="1">
                  <c:v>67044129696957.352</c:v>
                </c:pt>
                <c:pt idx="2">
                  <c:v>71545312589843.906</c:v>
                </c:pt>
                <c:pt idx="3">
                  <c:v>76046495482730.719</c:v>
                </c:pt>
                <c:pt idx="4">
                  <c:v>81149268506640.719</c:v>
                </c:pt>
                <c:pt idx="5">
                  <c:v>86252041530552.313</c:v>
                </c:pt>
                <c:pt idx="6">
                  <c:v>91354814554462.625</c:v>
                </c:pt>
                <c:pt idx="7">
                  <c:v>96457587578372.953</c:v>
                </c:pt>
                <c:pt idx="8">
                  <c:v>101560360602283.28</c:v>
                </c:pt>
                <c:pt idx="9">
                  <c:v>106663133626193.59</c:v>
                </c:pt>
                <c:pt idx="10">
                  <c:v>111765906650103.94</c:v>
                </c:pt>
                <c:pt idx="11">
                  <c:v>113938015369784.05</c:v>
                </c:pt>
                <c:pt idx="12">
                  <c:v>116110124089464.16</c:v>
                </c:pt>
                <c:pt idx="13">
                  <c:v>118282232809144.28</c:v>
                </c:pt>
                <c:pt idx="14">
                  <c:v>120454341528824.39</c:v>
                </c:pt>
                <c:pt idx="15">
                  <c:v>122626450248504.5</c:v>
                </c:pt>
                <c:pt idx="16">
                  <c:v>124798558968184.63</c:v>
                </c:pt>
                <c:pt idx="17">
                  <c:v>126970667687864.73</c:v>
                </c:pt>
                <c:pt idx="18">
                  <c:v>129142776407544.84</c:v>
                </c:pt>
                <c:pt idx="19">
                  <c:v>131314885127224.97</c:v>
                </c:pt>
                <c:pt idx="20">
                  <c:v>133486993846905.08</c:v>
                </c:pt>
                <c:pt idx="21">
                  <c:v>134999873250388.53</c:v>
                </c:pt>
                <c:pt idx="22">
                  <c:v>136512752653872</c:v>
                </c:pt>
                <c:pt idx="23">
                  <c:v>138025632057355.44</c:v>
                </c:pt>
                <c:pt idx="24">
                  <c:v>139538511460838.89</c:v>
                </c:pt>
                <c:pt idx="25">
                  <c:v>141051390864322.34</c:v>
                </c:pt>
                <c:pt idx="26">
                  <c:v>142564270267805.81</c:v>
                </c:pt>
                <c:pt idx="27">
                  <c:v>144077149671289.25</c:v>
                </c:pt>
                <c:pt idx="28">
                  <c:v>145590029074772.69</c:v>
                </c:pt>
                <c:pt idx="29">
                  <c:v>147102908478256.13</c:v>
                </c:pt>
                <c:pt idx="30">
                  <c:v>148615787881739.63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56555289594767.125</c:v>
                </c:pt>
                <c:pt idx="1">
                  <c:v>61047520108692.477</c:v>
                </c:pt>
                <c:pt idx="2">
                  <c:v>65539750622618.828</c:v>
                </c:pt>
                <c:pt idx="3">
                  <c:v>70031981136545.375</c:v>
                </c:pt>
                <c:pt idx="4">
                  <c:v>75012269061904.234</c:v>
                </c:pt>
                <c:pt idx="5">
                  <c:v>79992556987261.531</c:v>
                </c:pt>
                <c:pt idx="6">
                  <c:v>84972844912620.094</c:v>
                </c:pt>
                <c:pt idx="7">
                  <c:v>89953132837978.656</c:v>
                </c:pt>
                <c:pt idx="8">
                  <c:v>94933420763337.219</c:v>
                </c:pt>
                <c:pt idx="9">
                  <c:v>99913708688695.766</c:v>
                </c:pt>
                <c:pt idx="10">
                  <c:v>104893996614054.33</c:v>
                </c:pt>
                <c:pt idx="11">
                  <c:v>106889844694713.98</c:v>
                </c:pt>
                <c:pt idx="12">
                  <c:v>108885692775373.66</c:v>
                </c:pt>
                <c:pt idx="13">
                  <c:v>110881540856033.3</c:v>
                </c:pt>
                <c:pt idx="14">
                  <c:v>112877388936692.97</c:v>
                </c:pt>
                <c:pt idx="15">
                  <c:v>114873237017352.63</c:v>
                </c:pt>
                <c:pt idx="16">
                  <c:v>116869085098012.28</c:v>
                </c:pt>
                <c:pt idx="17">
                  <c:v>118864933178671.94</c:v>
                </c:pt>
                <c:pt idx="18">
                  <c:v>120860781259331.59</c:v>
                </c:pt>
                <c:pt idx="19">
                  <c:v>122856629339991.25</c:v>
                </c:pt>
                <c:pt idx="20">
                  <c:v>124852477420650.91</c:v>
                </c:pt>
                <c:pt idx="21">
                  <c:v>126236398174251.28</c:v>
                </c:pt>
                <c:pt idx="22">
                  <c:v>127620318927851.64</c:v>
                </c:pt>
                <c:pt idx="23">
                  <c:v>129004239681452.02</c:v>
                </c:pt>
                <c:pt idx="24">
                  <c:v>130388160435052.38</c:v>
                </c:pt>
                <c:pt idx="25">
                  <c:v>131772081188652.75</c:v>
                </c:pt>
                <c:pt idx="26">
                  <c:v>133156001942253.09</c:v>
                </c:pt>
                <c:pt idx="27">
                  <c:v>134539922695853.48</c:v>
                </c:pt>
                <c:pt idx="28">
                  <c:v>135923843449453.84</c:v>
                </c:pt>
                <c:pt idx="29">
                  <c:v>137307764203054.22</c:v>
                </c:pt>
                <c:pt idx="30">
                  <c:v>138691684956654.58</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15652331466307.918</c:v>
                </c:pt>
                <c:pt idx="1">
                  <c:v>16039536853141.156</c:v>
                </c:pt>
                <c:pt idx="2">
                  <c:v>16426742239974.393</c:v>
                </c:pt>
                <c:pt idx="3">
                  <c:v>16813947626807.631</c:v>
                </c:pt>
                <c:pt idx="4">
                  <c:v>17224665862191.047</c:v>
                </c:pt>
                <c:pt idx="5">
                  <c:v>17635384097574.316</c:v>
                </c:pt>
                <c:pt idx="6">
                  <c:v>18046102332957.676</c:v>
                </c:pt>
                <c:pt idx="7">
                  <c:v>18456820568341.039</c:v>
                </c:pt>
                <c:pt idx="8">
                  <c:v>18867538803724.398</c:v>
                </c:pt>
                <c:pt idx="9">
                  <c:v>19278257039107.758</c:v>
                </c:pt>
                <c:pt idx="10">
                  <c:v>19688975274491.078</c:v>
                </c:pt>
                <c:pt idx="11">
                  <c:v>20280299583769.219</c:v>
                </c:pt>
                <c:pt idx="12">
                  <c:v>20871623893047.355</c:v>
                </c:pt>
                <c:pt idx="13">
                  <c:v>21462948202325.496</c:v>
                </c:pt>
                <c:pt idx="14">
                  <c:v>22054272511603.633</c:v>
                </c:pt>
                <c:pt idx="15">
                  <c:v>22645596820881.773</c:v>
                </c:pt>
                <c:pt idx="16">
                  <c:v>23236921130159.91</c:v>
                </c:pt>
                <c:pt idx="17">
                  <c:v>23828245439438.047</c:v>
                </c:pt>
                <c:pt idx="18">
                  <c:v>24419569748716.188</c:v>
                </c:pt>
                <c:pt idx="19">
                  <c:v>25010894057994.324</c:v>
                </c:pt>
                <c:pt idx="20">
                  <c:v>25602218367272.461</c:v>
                </c:pt>
                <c:pt idx="21">
                  <c:v>25842636609053.258</c:v>
                </c:pt>
                <c:pt idx="22">
                  <c:v>26083054850834.055</c:v>
                </c:pt>
                <c:pt idx="23">
                  <c:v>26323473092614.852</c:v>
                </c:pt>
                <c:pt idx="24">
                  <c:v>26563891334395.648</c:v>
                </c:pt>
                <c:pt idx="25">
                  <c:v>26804309576176.445</c:v>
                </c:pt>
                <c:pt idx="26">
                  <c:v>27044727817957.238</c:v>
                </c:pt>
                <c:pt idx="27">
                  <c:v>27285146059738.039</c:v>
                </c:pt>
                <c:pt idx="28">
                  <c:v>27525564301518.832</c:v>
                </c:pt>
                <c:pt idx="29">
                  <c:v>27765982543299.629</c:v>
                </c:pt>
                <c:pt idx="30">
                  <c:v>28006400785080.422</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28627019299909.406</c:v>
                </c:pt>
                <c:pt idx="1">
                  <c:v>29305528681611.766</c:v>
                </c:pt>
                <c:pt idx="2">
                  <c:v>29984038063314.121</c:v>
                </c:pt>
                <c:pt idx="3">
                  <c:v>30662547445016.359</c:v>
                </c:pt>
                <c:pt idx="4">
                  <c:v>31400313360502.32</c:v>
                </c:pt>
                <c:pt idx="5">
                  <c:v>32138079275988.176</c:v>
                </c:pt>
                <c:pt idx="6">
                  <c:v>32875845191474.008</c:v>
                </c:pt>
                <c:pt idx="7">
                  <c:v>33613611106959.836</c:v>
                </c:pt>
                <c:pt idx="8">
                  <c:v>34351377022445.672</c:v>
                </c:pt>
                <c:pt idx="9">
                  <c:v>35089142937931.504</c:v>
                </c:pt>
                <c:pt idx="10">
                  <c:v>35826908853417.234</c:v>
                </c:pt>
                <c:pt idx="11">
                  <c:v>36794197704798.922</c:v>
                </c:pt>
                <c:pt idx="12">
                  <c:v>37761486556180.594</c:v>
                </c:pt>
                <c:pt idx="13">
                  <c:v>38728775407562.273</c:v>
                </c:pt>
                <c:pt idx="14">
                  <c:v>39696064258943.953</c:v>
                </c:pt>
                <c:pt idx="15">
                  <c:v>40663353110325.641</c:v>
                </c:pt>
                <c:pt idx="16">
                  <c:v>41630641961707.32</c:v>
                </c:pt>
                <c:pt idx="17">
                  <c:v>42597930813089</c:v>
                </c:pt>
                <c:pt idx="18">
                  <c:v>43565219664470.672</c:v>
                </c:pt>
                <c:pt idx="19">
                  <c:v>44532508515852.359</c:v>
                </c:pt>
                <c:pt idx="20">
                  <c:v>45499797367234.039</c:v>
                </c:pt>
                <c:pt idx="21">
                  <c:v>45844974175190.75</c:v>
                </c:pt>
                <c:pt idx="22">
                  <c:v>46190150983147.461</c:v>
                </c:pt>
                <c:pt idx="23">
                  <c:v>46535327791104.18</c:v>
                </c:pt>
                <c:pt idx="24">
                  <c:v>46880504599060.891</c:v>
                </c:pt>
                <c:pt idx="25">
                  <c:v>47225681407017.602</c:v>
                </c:pt>
                <c:pt idx="26">
                  <c:v>47570858214974.313</c:v>
                </c:pt>
                <c:pt idx="27">
                  <c:v>47916035022931.031</c:v>
                </c:pt>
                <c:pt idx="28">
                  <c:v>48261211830887.742</c:v>
                </c:pt>
                <c:pt idx="29">
                  <c:v>48606388638844.453</c:v>
                </c:pt>
                <c:pt idx="30">
                  <c:v>48951565446801.156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117285989327133.73</c:v>
                </c:pt>
                <c:pt idx="1">
                  <c:v>117968407500505.66</c:v>
                </c:pt>
                <c:pt idx="2">
                  <c:v>118650825673877.56</c:v>
                </c:pt>
                <c:pt idx="3">
                  <c:v>119333243847249.47</c:v>
                </c:pt>
                <c:pt idx="4">
                  <c:v>120893778957304.14</c:v>
                </c:pt>
                <c:pt idx="5">
                  <c:v>122454314067358.81</c:v>
                </c:pt>
                <c:pt idx="6">
                  <c:v>124014849177413.5</c:v>
                </c:pt>
                <c:pt idx="7">
                  <c:v>125575384287468.17</c:v>
                </c:pt>
                <c:pt idx="8">
                  <c:v>127135919397522.84</c:v>
                </c:pt>
                <c:pt idx="9">
                  <c:v>128696454507577.52</c:v>
                </c:pt>
                <c:pt idx="10">
                  <c:v>130256989617632.19</c:v>
                </c:pt>
                <c:pt idx="11">
                  <c:v>130187647722693.17</c:v>
                </c:pt>
                <c:pt idx="12">
                  <c:v>130118305827754.16</c:v>
                </c:pt>
                <c:pt idx="13">
                  <c:v>130048963932815.14</c:v>
                </c:pt>
                <c:pt idx="14">
                  <c:v>129979622037876.13</c:v>
                </c:pt>
                <c:pt idx="15">
                  <c:v>129910280142937.11</c:v>
                </c:pt>
                <c:pt idx="16">
                  <c:v>129840938247998.09</c:v>
                </c:pt>
                <c:pt idx="17">
                  <c:v>129771596353059.08</c:v>
                </c:pt>
                <c:pt idx="18">
                  <c:v>129702254458120.08</c:v>
                </c:pt>
                <c:pt idx="19">
                  <c:v>129632912563181.06</c:v>
                </c:pt>
                <c:pt idx="20">
                  <c:v>129563570668242.03</c:v>
                </c:pt>
                <c:pt idx="21">
                  <c:v>128829536673853.81</c:v>
                </c:pt>
                <c:pt idx="22">
                  <c:v>128095502679465.58</c:v>
                </c:pt>
                <c:pt idx="23">
                  <c:v>127361468685077.34</c:v>
                </c:pt>
                <c:pt idx="24">
                  <c:v>126627434690689.13</c:v>
                </c:pt>
                <c:pt idx="25">
                  <c:v>125893400696300.91</c:v>
                </c:pt>
                <c:pt idx="26">
                  <c:v>125159366701912.69</c:v>
                </c:pt>
                <c:pt idx="27">
                  <c:v>124425332707524.45</c:v>
                </c:pt>
                <c:pt idx="28">
                  <c:v>123691298713136.22</c:v>
                </c:pt>
                <c:pt idx="29">
                  <c:v>122957264718748</c:v>
                </c:pt>
                <c:pt idx="30">
                  <c:v>122223230724359.78</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11664477393583.145</c:v>
                </c:pt>
                <c:pt idx="1">
                  <c:v>12253593018887.922</c:v>
                </c:pt>
                <c:pt idx="2">
                  <c:v>12842708644192.699</c:v>
                </c:pt>
                <c:pt idx="3">
                  <c:v>13431824269497.477</c:v>
                </c:pt>
                <c:pt idx="4">
                  <c:v>14180715491121.637</c:v>
                </c:pt>
                <c:pt idx="5">
                  <c:v>14929606712745.836</c:v>
                </c:pt>
                <c:pt idx="6">
                  <c:v>15678497934369.988</c:v>
                </c:pt>
                <c:pt idx="7">
                  <c:v>16427389155994.135</c:v>
                </c:pt>
                <c:pt idx="8">
                  <c:v>17176280377618.285</c:v>
                </c:pt>
                <c:pt idx="9">
                  <c:v>17925171599242.438</c:v>
                </c:pt>
                <c:pt idx="10">
                  <c:v>18674062820866.586</c:v>
                </c:pt>
                <c:pt idx="11">
                  <c:v>18738166610080.449</c:v>
                </c:pt>
                <c:pt idx="12">
                  <c:v>18802270399294.313</c:v>
                </c:pt>
                <c:pt idx="13">
                  <c:v>18866374188508.176</c:v>
                </c:pt>
                <c:pt idx="14">
                  <c:v>18930477977722.039</c:v>
                </c:pt>
                <c:pt idx="15">
                  <c:v>18994581766935.902</c:v>
                </c:pt>
                <c:pt idx="16">
                  <c:v>19058685556149.766</c:v>
                </c:pt>
                <c:pt idx="17">
                  <c:v>19122789345363.629</c:v>
                </c:pt>
                <c:pt idx="18">
                  <c:v>19186893134577.492</c:v>
                </c:pt>
                <c:pt idx="19">
                  <c:v>19250996923791.355</c:v>
                </c:pt>
                <c:pt idx="20">
                  <c:v>19315100713005.219</c:v>
                </c:pt>
                <c:pt idx="21">
                  <c:v>19152028729667.602</c:v>
                </c:pt>
                <c:pt idx="22">
                  <c:v>18988956746329.98</c:v>
                </c:pt>
                <c:pt idx="23">
                  <c:v>18825884762992.363</c:v>
                </c:pt>
                <c:pt idx="24">
                  <c:v>18662812779654.746</c:v>
                </c:pt>
                <c:pt idx="25">
                  <c:v>18499740796317.129</c:v>
                </c:pt>
                <c:pt idx="26">
                  <c:v>18336668812979.512</c:v>
                </c:pt>
                <c:pt idx="27">
                  <c:v>18173596829641.891</c:v>
                </c:pt>
                <c:pt idx="28">
                  <c:v>18010524846304.273</c:v>
                </c:pt>
                <c:pt idx="29">
                  <c:v>17847452862966.656</c:v>
                </c:pt>
                <c:pt idx="30">
                  <c:v>17684380879629.039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19552664583836.305</c:v>
                </c:pt>
                <c:pt idx="1">
                  <c:v>20429093990478.531</c:v>
                </c:pt>
                <c:pt idx="2">
                  <c:v>21305523397120.758</c:v>
                </c:pt>
                <c:pt idx="3">
                  <c:v>22181952803762.988</c:v>
                </c:pt>
                <c:pt idx="4">
                  <c:v>23370780422926.391</c:v>
                </c:pt>
                <c:pt idx="5">
                  <c:v>24559608042089.883</c:v>
                </c:pt>
                <c:pt idx="6">
                  <c:v>25748435661253.297</c:v>
                </c:pt>
                <c:pt idx="7">
                  <c:v>26937263280416.707</c:v>
                </c:pt>
                <c:pt idx="8">
                  <c:v>28126090899580.121</c:v>
                </c:pt>
                <c:pt idx="9">
                  <c:v>29314918518743.539</c:v>
                </c:pt>
                <c:pt idx="10">
                  <c:v>30503746137906.945</c:v>
                </c:pt>
                <c:pt idx="11">
                  <c:v>30612463217547.219</c:v>
                </c:pt>
                <c:pt idx="12">
                  <c:v>30721180297187.492</c:v>
                </c:pt>
                <c:pt idx="13">
                  <c:v>30829897376827.762</c:v>
                </c:pt>
                <c:pt idx="14">
                  <c:v>30938614456468.031</c:v>
                </c:pt>
                <c:pt idx="15">
                  <c:v>31047331536108.305</c:v>
                </c:pt>
                <c:pt idx="16">
                  <c:v>31156048615748.578</c:v>
                </c:pt>
                <c:pt idx="17">
                  <c:v>31264765695388.848</c:v>
                </c:pt>
                <c:pt idx="18">
                  <c:v>31373482775029.117</c:v>
                </c:pt>
                <c:pt idx="19">
                  <c:v>31482199854669.391</c:v>
                </c:pt>
                <c:pt idx="20">
                  <c:v>31590916934309.66</c:v>
                </c:pt>
                <c:pt idx="21">
                  <c:v>31340218154336.098</c:v>
                </c:pt>
                <c:pt idx="22">
                  <c:v>31089519374362.539</c:v>
                </c:pt>
                <c:pt idx="23">
                  <c:v>30838820594388.977</c:v>
                </c:pt>
                <c:pt idx="24">
                  <c:v>30588121814415.414</c:v>
                </c:pt>
                <c:pt idx="25">
                  <c:v>30337423034441.852</c:v>
                </c:pt>
                <c:pt idx="26">
                  <c:v>30086724254468.289</c:v>
                </c:pt>
                <c:pt idx="27">
                  <c:v>29836025474494.727</c:v>
                </c:pt>
                <c:pt idx="28">
                  <c:v>29585326694521.164</c:v>
                </c:pt>
                <c:pt idx="29">
                  <c:v>29334627914547.602</c:v>
                </c:pt>
                <c:pt idx="30">
                  <c:v>29083929134574.039</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131822253763599.22</c:v>
                </c:pt>
                <c:pt idx="1">
                  <c:v>134663314561087.89</c:v>
                </c:pt>
                <c:pt idx="2">
                  <c:v>137504375358576.55</c:v>
                </c:pt>
                <c:pt idx="3">
                  <c:v>140345436156065.19</c:v>
                </c:pt>
                <c:pt idx="4">
                  <c:v>141869159532260.38</c:v>
                </c:pt>
                <c:pt idx="5">
                  <c:v>143392882908455.56</c:v>
                </c:pt>
                <c:pt idx="6">
                  <c:v>144916606284650.78</c:v>
                </c:pt>
                <c:pt idx="7">
                  <c:v>146440329660845.97</c:v>
                </c:pt>
                <c:pt idx="8">
                  <c:v>147964053037041.13</c:v>
                </c:pt>
                <c:pt idx="9">
                  <c:v>149487776413236.34</c:v>
                </c:pt>
                <c:pt idx="10">
                  <c:v>151011499789431.53</c:v>
                </c:pt>
                <c:pt idx="11">
                  <c:v>151666357681947.41</c:v>
                </c:pt>
                <c:pt idx="12">
                  <c:v>152321215574463.25</c:v>
                </c:pt>
                <c:pt idx="13">
                  <c:v>152976073466979.13</c:v>
                </c:pt>
                <c:pt idx="14">
                  <c:v>153630931359495</c:v>
                </c:pt>
                <c:pt idx="15">
                  <c:v>154285789252010.88</c:v>
                </c:pt>
                <c:pt idx="16">
                  <c:v>154940647144526.72</c:v>
                </c:pt>
                <c:pt idx="17">
                  <c:v>155595505037042.63</c:v>
                </c:pt>
                <c:pt idx="18">
                  <c:v>156250362929558.47</c:v>
                </c:pt>
                <c:pt idx="19">
                  <c:v>156905220822074.38</c:v>
                </c:pt>
                <c:pt idx="20">
                  <c:v>157560078714590.22</c:v>
                </c:pt>
                <c:pt idx="21">
                  <c:v>156931780838995.75</c:v>
                </c:pt>
                <c:pt idx="22">
                  <c:v>156303482963401.31</c:v>
                </c:pt>
                <c:pt idx="23">
                  <c:v>155675185087806.88</c:v>
                </c:pt>
                <c:pt idx="24">
                  <c:v>155046887212212.44</c:v>
                </c:pt>
                <c:pt idx="25">
                  <c:v>154418589336617.97</c:v>
                </c:pt>
                <c:pt idx="26">
                  <c:v>153790291461023.56</c:v>
                </c:pt>
                <c:pt idx="27">
                  <c:v>153161993585429.09</c:v>
                </c:pt>
                <c:pt idx="28">
                  <c:v>152533695709834.66</c:v>
                </c:pt>
                <c:pt idx="29">
                  <c:v>151905397834240.22</c:v>
                </c:pt>
                <c:pt idx="30">
                  <c:v>151277099958645.81</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21588346934622.961</c:v>
                </c:pt>
                <c:pt idx="1">
                  <c:v>22081124375434.18</c:v>
                </c:pt>
                <c:pt idx="2">
                  <c:v>22573901816245.406</c:v>
                </c:pt>
                <c:pt idx="3">
                  <c:v>23066679257056.633</c:v>
                </c:pt>
                <c:pt idx="4">
                  <c:v>23330055662739.813</c:v>
                </c:pt>
                <c:pt idx="5">
                  <c:v>23593432068422.996</c:v>
                </c:pt>
                <c:pt idx="6">
                  <c:v>23856808474106.176</c:v>
                </c:pt>
                <c:pt idx="7">
                  <c:v>24120184879789.359</c:v>
                </c:pt>
                <c:pt idx="8">
                  <c:v>24383561285472.547</c:v>
                </c:pt>
                <c:pt idx="9">
                  <c:v>24646937691155.73</c:v>
                </c:pt>
                <c:pt idx="10">
                  <c:v>24910314096838.914</c:v>
                </c:pt>
                <c:pt idx="11">
                  <c:v>25019840131598.984</c:v>
                </c:pt>
                <c:pt idx="12">
                  <c:v>25129366166359.055</c:v>
                </c:pt>
                <c:pt idx="13">
                  <c:v>25238892201119.125</c:v>
                </c:pt>
                <c:pt idx="14">
                  <c:v>25348418235879.188</c:v>
                </c:pt>
                <c:pt idx="15">
                  <c:v>25457944270639.266</c:v>
                </c:pt>
                <c:pt idx="16">
                  <c:v>25567470305399.332</c:v>
                </c:pt>
                <c:pt idx="17">
                  <c:v>25676996340159.402</c:v>
                </c:pt>
                <c:pt idx="18">
                  <c:v>25786522374919.473</c:v>
                </c:pt>
                <c:pt idx="19">
                  <c:v>25896048409679.539</c:v>
                </c:pt>
                <c:pt idx="20">
                  <c:v>26005574444439.605</c:v>
                </c:pt>
                <c:pt idx="21">
                  <c:v>25902708960253.988</c:v>
                </c:pt>
                <c:pt idx="22">
                  <c:v>25799843476068.367</c:v>
                </c:pt>
                <c:pt idx="23">
                  <c:v>25696977991882.746</c:v>
                </c:pt>
                <c:pt idx="24">
                  <c:v>25594112507697.121</c:v>
                </c:pt>
                <c:pt idx="25">
                  <c:v>25491247023511.5</c:v>
                </c:pt>
                <c:pt idx="26">
                  <c:v>25388381539325.883</c:v>
                </c:pt>
                <c:pt idx="27">
                  <c:v>25285516055140.258</c:v>
                </c:pt>
                <c:pt idx="28">
                  <c:v>25182650570954.641</c:v>
                </c:pt>
                <c:pt idx="29">
                  <c:v>25079785086769.02</c:v>
                </c:pt>
                <c:pt idx="30">
                  <c:v>24976919602583.398</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27992489481392.383</c:v>
                </c:pt>
                <c:pt idx="1">
                  <c:v>28753571483188.117</c:v>
                </c:pt>
                <c:pt idx="2">
                  <c:v>29514653484983.844</c:v>
                </c:pt>
                <c:pt idx="3">
                  <c:v>30275735486779.582</c:v>
                </c:pt>
                <c:pt idx="4">
                  <c:v>30678693942089.305</c:v>
                </c:pt>
                <c:pt idx="5">
                  <c:v>31081652397399.023</c:v>
                </c:pt>
                <c:pt idx="6">
                  <c:v>31484610852708.738</c:v>
                </c:pt>
                <c:pt idx="7">
                  <c:v>31887569308018.461</c:v>
                </c:pt>
                <c:pt idx="8">
                  <c:v>32290527763328.184</c:v>
                </c:pt>
                <c:pt idx="9">
                  <c:v>32693486218637.906</c:v>
                </c:pt>
                <c:pt idx="10">
                  <c:v>33096444673947.621</c:v>
                </c:pt>
                <c:pt idx="11">
                  <c:v>33248590054149.316</c:v>
                </c:pt>
                <c:pt idx="12">
                  <c:v>33400735434351.008</c:v>
                </c:pt>
                <c:pt idx="13">
                  <c:v>33552880814552.703</c:v>
                </c:pt>
                <c:pt idx="14">
                  <c:v>33705026194754.391</c:v>
                </c:pt>
                <c:pt idx="15">
                  <c:v>33857171574956.086</c:v>
                </c:pt>
                <c:pt idx="16">
                  <c:v>34009316955157.781</c:v>
                </c:pt>
                <c:pt idx="17">
                  <c:v>34161462335359.473</c:v>
                </c:pt>
                <c:pt idx="18">
                  <c:v>34313607715561.16</c:v>
                </c:pt>
                <c:pt idx="19">
                  <c:v>34465753095762.852</c:v>
                </c:pt>
                <c:pt idx="20">
                  <c:v>34617898475964.539</c:v>
                </c:pt>
                <c:pt idx="21">
                  <c:v>34484651289044.727</c:v>
                </c:pt>
                <c:pt idx="22">
                  <c:v>34351404102124.906</c:v>
                </c:pt>
                <c:pt idx="23">
                  <c:v>34218156915205.094</c:v>
                </c:pt>
                <c:pt idx="24">
                  <c:v>34084909728285.273</c:v>
                </c:pt>
                <c:pt idx="25">
                  <c:v>33951662541365.457</c:v>
                </c:pt>
                <c:pt idx="26">
                  <c:v>33818415354445.637</c:v>
                </c:pt>
                <c:pt idx="27">
                  <c:v>33685168167525.82</c:v>
                </c:pt>
                <c:pt idx="28">
                  <c:v>33551920980606</c:v>
                </c:pt>
                <c:pt idx="29">
                  <c:v>33418673793686.184</c:v>
                </c:pt>
                <c:pt idx="30">
                  <c:v>33285426606766.375</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54145198871405.266</c:v>
                </c:pt>
                <c:pt idx="1">
                  <c:v>54975638543375.75</c:v>
                </c:pt>
                <c:pt idx="2">
                  <c:v>55806078215346.266</c:v>
                </c:pt>
                <c:pt idx="3">
                  <c:v>56636517887316.75</c:v>
                </c:pt>
                <c:pt idx="4">
                  <c:v>57093047863605.859</c:v>
                </c:pt>
                <c:pt idx="5">
                  <c:v>57549577839894.977</c:v>
                </c:pt>
                <c:pt idx="6">
                  <c:v>58006107816184.094</c:v>
                </c:pt>
                <c:pt idx="7">
                  <c:v>58462637792473.203</c:v>
                </c:pt>
                <c:pt idx="8">
                  <c:v>58919167768762.32</c:v>
                </c:pt>
                <c:pt idx="9">
                  <c:v>59375697745051.438</c:v>
                </c:pt>
                <c:pt idx="10">
                  <c:v>59832227721340.547</c:v>
                </c:pt>
                <c:pt idx="11">
                  <c:v>60073297255105.078</c:v>
                </c:pt>
                <c:pt idx="12">
                  <c:v>60314366788869.617</c:v>
                </c:pt>
                <c:pt idx="13">
                  <c:v>60555436322634.141</c:v>
                </c:pt>
                <c:pt idx="14">
                  <c:v>60796505856398.672</c:v>
                </c:pt>
                <c:pt idx="15">
                  <c:v>61037575390163.203</c:v>
                </c:pt>
                <c:pt idx="16">
                  <c:v>61278644923927.734</c:v>
                </c:pt>
                <c:pt idx="17">
                  <c:v>61519714457692.266</c:v>
                </c:pt>
                <c:pt idx="18">
                  <c:v>61760783991456.797</c:v>
                </c:pt>
                <c:pt idx="19">
                  <c:v>62001853525221.328</c:v>
                </c:pt>
                <c:pt idx="20">
                  <c:v>62242923058985.859</c:v>
                </c:pt>
                <c:pt idx="21">
                  <c:v>61984486587640.133</c:v>
                </c:pt>
                <c:pt idx="22">
                  <c:v>61726050116294.406</c:v>
                </c:pt>
                <c:pt idx="23">
                  <c:v>61467613644948.688</c:v>
                </c:pt>
                <c:pt idx="24">
                  <c:v>61209177173602.953</c:v>
                </c:pt>
                <c:pt idx="25">
                  <c:v>60950740702257.234</c:v>
                </c:pt>
                <c:pt idx="26">
                  <c:v>60692304230911.516</c:v>
                </c:pt>
                <c:pt idx="27">
                  <c:v>60433867759565.789</c:v>
                </c:pt>
                <c:pt idx="28">
                  <c:v>60175431288220.063</c:v>
                </c:pt>
                <c:pt idx="29">
                  <c:v>59916994816874.344</c:v>
                </c:pt>
                <c:pt idx="30">
                  <c:v>59658558345528.617</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9365198325883.3203</c:v>
                </c:pt>
                <c:pt idx="1">
                  <c:v>9571390771838.418</c:v>
                </c:pt>
                <c:pt idx="2">
                  <c:v>9777583217793.5156</c:v>
                </c:pt>
                <c:pt idx="3">
                  <c:v>9983775663748.6172</c:v>
                </c:pt>
                <c:pt idx="4">
                  <c:v>10094217054468.625</c:v>
                </c:pt>
                <c:pt idx="5">
                  <c:v>10204658445188.635</c:v>
                </c:pt>
                <c:pt idx="6">
                  <c:v>10315099835908.641</c:v>
                </c:pt>
                <c:pt idx="7">
                  <c:v>10425541226628.648</c:v>
                </c:pt>
                <c:pt idx="8">
                  <c:v>10535982617348.656</c:v>
                </c:pt>
                <c:pt idx="9">
                  <c:v>10646424008068.664</c:v>
                </c:pt>
                <c:pt idx="10">
                  <c:v>10756865398788.672</c:v>
                </c:pt>
                <c:pt idx="11">
                  <c:v>10803750137293.707</c:v>
                </c:pt>
                <c:pt idx="12">
                  <c:v>10850634875798.742</c:v>
                </c:pt>
                <c:pt idx="13">
                  <c:v>10897519614303.777</c:v>
                </c:pt>
                <c:pt idx="14">
                  <c:v>10944404352808.813</c:v>
                </c:pt>
                <c:pt idx="15">
                  <c:v>10991289091313.85</c:v>
                </c:pt>
                <c:pt idx="16">
                  <c:v>11038173829818.885</c:v>
                </c:pt>
                <c:pt idx="17">
                  <c:v>11085058568323.92</c:v>
                </c:pt>
                <c:pt idx="18">
                  <c:v>11131943306828.957</c:v>
                </c:pt>
                <c:pt idx="19">
                  <c:v>11178828045333.992</c:v>
                </c:pt>
                <c:pt idx="20">
                  <c:v>11225712783839.027</c:v>
                </c:pt>
                <c:pt idx="21">
                  <c:v>11181080647815.406</c:v>
                </c:pt>
                <c:pt idx="22">
                  <c:v>11136448511791.783</c:v>
                </c:pt>
                <c:pt idx="23">
                  <c:v>11091816375768.162</c:v>
                </c:pt>
                <c:pt idx="24">
                  <c:v>11047184239744.539</c:v>
                </c:pt>
                <c:pt idx="25">
                  <c:v>11002552103720.918</c:v>
                </c:pt>
                <c:pt idx="26">
                  <c:v>10957919967697.297</c:v>
                </c:pt>
                <c:pt idx="27">
                  <c:v>10913287831673.674</c:v>
                </c:pt>
                <c:pt idx="28">
                  <c:v>10868655695650.053</c:v>
                </c:pt>
                <c:pt idx="29">
                  <c:v>10824023559626.43</c:v>
                </c:pt>
                <c:pt idx="30">
                  <c:v>10779391423602.809</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24117378494919.246</c:v>
                </c:pt>
                <c:pt idx="1">
                  <c:v>24723813885986.457</c:v>
                </c:pt>
                <c:pt idx="2">
                  <c:v>25330249277053.547</c:v>
                </c:pt>
                <c:pt idx="3">
                  <c:v>25936684668120.633</c:v>
                </c:pt>
                <c:pt idx="4">
                  <c:v>26573966753362.16</c:v>
                </c:pt>
                <c:pt idx="5">
                  <c:v>27211248838603.715</c:v>
                </c:pt>
                <c:pt idx="6">
                  <c:v>27848530923845.219</c:v>
                </c:pt>
                <c:pt idx="7">
                  <c:v>28485813009086.727</c:v>
                </c:pt>
                <c:pt idx="8">
                  <c:v>29123095094328.23</c:v>
                </c:pt>
                <c:pt idx="9">
                  <c:v>29760377179569.738</c:v>
                </c:pt>
                <c:pt idx="10">
                  <c:v>30397659264811.188</c:v>
                </c:pt>
                <c:pt idx="11">
                  <c:v>31346600230021.316</c:v>
                </c:pt>
                <c:pt idx="12">
                  <c:v>32295541195231.438</c:v>
                </c:pt>
                <c:pt idx="13">
                  <c:v>33244482160441.563</c:v>
                </c:pt>
                <c:pt idx="14">
                  <c:v>34193423125651.688</c:v>
                </c:pt>
                <c:pt idx="15">
                  <c:v>35142364090861.813</c:v>
                </c:pt>
                <c:pt idx="16">
                  <c:v>36091305056071.938</c:v>
                </c:pt>
                <c:pt idx="17">
                  <c:v>37040246021282.063</c:v>
                </c:pt>
                <c:pt idx="18">
                  <c:v>37989186986492.18</c:v>
                </c:pt>
                <c:pt idx="19">
                  <c:v>38938127951702.305</c:v>
                </c:pt>
                <c:pt idx="20">
                  <c:v>39887068916912.43</c:v>
                </c:pt>
                <c:pt idx="21">
                  <c:v>40288813848942.922</c:v>
                </c:pt>
                <c:pt idx="22">
                  <c:v>40690558780973.422</c:v>
                </c:pt>
                <c:pt idx="23">
                  <c:v>41092303713003.914</c:v>
                </c:pt>
                <c:pt idx="24">
                  <c:v>41494048645034.406</c:v>
                </c:pt>
                <c:pt idx="25">
                  <c:v>41895793577064.898</c:v>
                </c:pt>
                <c:pt idx="26">
                  <c:v>42297538509095.398</c:v>
                </c:pt>
                <c:pt idx="27">
                  <c:v>42699283441125.891</c:v>
                </c:pt>
                <c:pt idx="28">
                  <c:v>43101028373156.383</c:v>
                </c:pt>
                <c:pt idx="29">
                  <c:v>43502773305186.875</c:v>
                </c:pt>
                <c:pt idx="30">
                  <c:v>43904518237217.359</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7183565586857.6172</c:v>
                </c:pt>
                <c:pt idx="1">
                  <c:v>7190749152444.4746</c:v>
                </c:pt>
                <c:pt idx="2">
                  <c:v>7197939901596.918</c:v>
                </c:pt>
                <c:pt idx="3">
                  <c:v>7205137841498.5137</c:v>
                </c:pt>
                <c:pt idx="4">
                  <c:v>7212342979340.0117</c:v>
                </c:pt>
                <c:pt idx="5">
                  <c:v>7219555322319.3506</c:v>
                </c:pt>
                <c:pt idx="6">
                  <c:v>7226774877641.6689</c:v>
                </c:pt>
                <c:pt idx="7">
                  <c:v>7234001652519.3105</c:v>
                </c:pt>
                <c:pt idx="8">
                  <c:v>7241235654171.8291</c:v>
                </c:pt>
                <c:pt idx="9">
                  <c:v>7248476889826</c:v>
                </c:pt>
                <c:pt idx="10">
                  <c:v>7255725366715.8252</c:v>
                </c:pt>
                <c:pt idx="11">
                  <c:v>7262981092082.54</c:v>
                </c:pt>
                <c:pt idx="12">
                  <c:v>7270244073174.6221</c:v>
                </c:pt>
                <c:pt idx="13">
                  <c:v>7277514317247.7959</c:v>
                </c:pt>
                <c:pt idx="14">
                  <c:v>7284791831565.043</c:v>
                </c:pt>
                <c:pt idx="15">
                  <c:v>7292076623396.6064</c:v>
                </c:pt>
                <c:pt idx="16">
                  <c:v>7299368700020.002</c:v>
                </c:pt>
                <c:pt idx="17">
                  <c:v>7306668068720.0215</c:v>
                </c:pt>
                <c:pt idx="18">
                  <c:v>7313974736788.7402</c:v>
                </c:pt>
                <c:pt idx="19">
                  <c:v>7321288711525.5293</c:v>
                </c:pt>
                <c:pt idx="20">
                  <c:v>7328610000237.0547</c:v>
                </c:pt>
                <c:pt idx="21">
                  <c:v>7291966950235.8691</c:v>
                </c:pt>
                <c:pt idx="22">
                  <c:v>7255507115484.6895</c:v>
                </c:pt>
                <c:pt idx="23">
                  <c:v>7219229579907.2656</c:v>
                </c:pt>
                <c:pt idx="24">
                  <c:v>7183133432007.7295</c:v>
                </c:pt>
                <c:pt idx="25">
                  <c:v>7147217764847.6914</c:v>
                </c:pt>
                <c:pt idx="26">
                  <c:v>7111481676023.4521</c:v>
                </c:pt>
                <c:pt idx="27">
                  <c:v>7075924267643.3359</c:v>
                </c:pt>
                <c:pt idx="28">
                  <c:v>7040544646305.1191</c:v>
                </c:pt>
                <c:pt idx="29">
                  <c:v>7005341923073.5938</c:v>
                </c:pt>
                <c:pt idx="30">
                  <c:v>6970315213458.2246</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19229371621.867493</c:v>
                </c:pt>
                <c:pt idx="1">
                  <c:v>19632537501.338848</c:v>
                </c:pt>
                <c:pt idx="2">
                  <c:v>20035703380.810265</c:v>
                </c:pt>
                <c:pt idx="3">
                  <c:v>20438869260.281624</c:v>
                </c:pt>
                <c:pt idx="4">
                  <c:v>20910662520.436249</c:v>
                </c:pt>
                <c:pt idx="5">
                  <c:v>21382455780.590786</c:v>
                </c:pt>
                <c:pt idx="6">
                  <c:v>21854249040.745316</c:v>
                </c:pt>
                <c:pt idx="7">
                  <c:v>22326042300.899845</c:v>
                </c:pt>
                <c:pt idx="8">
                  <c:v>22797835561.054379</c:v>
                </c:pt>
                <c:pt idx="9">
                  <c:v>23269628821.208904</c:v>
                </c:pt>
                <c:pt idx="10">
                  <c:v>23741422081.363327</c:v>
                </c:pt>
                <c:pt idx="11">
                  <c:v>24188643711.736366</c:v>
                </c:pt>
                <c:pt idx="12">
                  <c:v>24635865342.109417</c:v>
                </c:pt>
                <c:pt idx="13">
                  <c:v>25083086972.482464</c:v>
                </c:pt>
                <c:pt idx="14">
                  <c:v>25530308602.855515</c:v>
                </c:pt>
                <c:pt idx="15">
                  <c:v>25977530233.228561</c:v>
                </c:pt>
                <c:pt idx="16">
                  <c:v>26424751863.601604</c:v>
                </c:pt>
                <c:pt idx="17">
                  <c:v>26871973493.974655</c:v>
                </c:pt>
                <c:pt idx="18">
                  <c:v>27319195124.347702</c:v>
                </c:pt>
                <c:pt idx="19">
                  <c:v>27766416754.720749</c:v>
                </c:pt>
                <c:pt idx="20">
                  <c:v>28213638385.093796</c:v>
                </c:pt>
                <c:pt idx="21">
                  <c:v>28277858270.749741</c:v>
                </c:pt>
                <c:pt idx="22">
                  <c:v>28342078156.405685</c:v>
                </c:pt>
                <c:pt idx="23">
                  <c:v>28406298042.061626</c:v>
                </c:pt>
                <c:pt idx="24">
                  <c:v>28470517927.717575</c:v>
                </c:pt>
                <c:pt idx="25">
                  <c:v>28534737813.37352</c:v>
                </c:pt>
                <c:pt idx="26">
                  <c:v>28598957699.029465</c:v>
                </c:pt>
                <c:pt idx="27">
                  <c:v>28663177584.68541</c:v>
                </c:pt>
                <c:pt idx="28">
                  <c:v>28727397470.341354</c:v>
                </c:pt>
                <c:pt idx="29">
                  <c:v>28791617355.997299</c:v>
                </c:pt>
                <c:pt idx="30">
                  <c:v>28855837241.653236</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1264851209875.7288</c:v>
                </c:pt>
                <c:pt idx="1">
                  <c:v>1287441247102.7822</c:v>
                </c:pt>
                <c:pt idx="2">
                  <c:v>1310031284329.8357</c:v>
                </c:pt>
                <c:pt idx="3">
                  <c:v>1332621321556.8894</c:v>
                </c:pt>
                <c:pt idx="4">
                  <c:v>1361878344241.1501</c:v>
                </c:pt>
                <c:pt idx="5">
                  <c:v>1391135366925.4004</c:v>
                </c:pt>
                <c:pt idx="6">
                  <c:v>1420392389609.6506</c:v>
                </c:pt>
                <c:pt idx="7">
                  <c:v>1449649412293.9006</c:v>
                </c:pt>
                <c:pt idx="8">
                  <c:v>1478906434978.1509</c:v>
                </c:pt>
                <c:pt idx="9">
                  <c:v>1508163457662.4011</c:v>
                </c:pt>
                <c:pt idx="10">
                  <c:v>1537420480346.6406</c:v>
                </c:pt>
                <c:pt idx="11">
                  <c:v>1551710325188.24</c:v>
                </c:pt>
                <c:pt idx="12">
                  <c:v>1566000170029.8398</c:v>
                </c:pt>
                <c:pt idx="13">
                  <c:v>1580290014871.4399</c:v>
                </c:pt>
                <c:pt idx="14">
                  <c:v>1594579859713.0398</c:v>
                </c:pt>
                <c:pt idx="15">
                  <c:v>1608869704554.6399</c:v>
                </c:pt>
                <c:pt idx="16">
                  <c:v>1623159549396.2397</c:v>
                </c:pt>
                <c:pt idx="17">
                  <c:v>1637449394237.8398</c:v>
                </c:pt>
                <c:pt idx="18">
                  <c:v>1651739239079.4399</c:v>
                </c:pt>
                <c:pt idx="19">
                  <c:v>1666029083921.0398</c:v>
                </c:pt>
                <c:pt idx="20">
                  <c:v>1680318928762.6401</c:v>
                </c:pt>
                <c:pt idx="21">
                  <c:v>1672021599499.7754</c:v>
                </c:pt>
                <c:pt idx="22">
                  <c:v>1663724270236.9109</c:v>
                </c:pt>
                <c:pt idx="23">
                  <c:v>1655426940974.0464</c:v>
                </c:pt>
                <c:pt idx="24">
                  <c:v>1647129611711.1819</c:v>
                </c:pt>
                <c:pt idx="25">
                  <c:v>1638832282448.3171</c:v>
                </c:pt>
                <c:pt idx="26">
                  <c:v>1630534953185.4529</c:v>
                </c:pt>
                <c:pt idx="27">
                  <c:v>1622237623922.5881</c:v>
                </c:pt>
                <c:pt idx="28">
                  <c:v>1613940294659.7236</c:v>
                </c:pt>
                <c:pt idx="29">
                  <c:v>1605642965396.8594</c:v>
                </c:pt>
                <c:pt idx="30">
                  <c:v>1597345636133.9941</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109092281146.70601</c:v>
                </c:pt>
                <c:pt idx="1">
                  <c:v>111040651574.03114</c:v>
                </c:pt>
                <c:pt idx="2">
                  <c:v>112989022001.35626</c:v>
                </c:pt>
                <c:pt idx="3">
                  <c:v>114937392428.68141</c:v>
                </c:pt>
                <c:pt idx="4">
                  <c:v>117460784365.42986</c:v>
                </c:pt>
                <c:pt idx="5">
                  <c:v>119984176302.1774</c:v>
                </c:pt>
                <c:pt idx="6">
                  <c:v>122507568238.92491</c:v>
                </c:pt>
                <c:pt idx="7">
                  <c:v>125030960175.67245</c:v>
                </c:pt>
                <c:pt idx="8">
                  <c:v>127554352112.41998</c:v>
                </c:pt>
                <c:pt idx="9">
                  <c:v>130077744049.1675</c:v>
                </c:pt>
                <c:pt idx="10">
                  <c:v>132601135985.91412</c:v>
                </c:pt>
                <c:pt idx="11">
                  <c:v>133833622272.70493</c:v>
                </c:pt>
                <c:pt idx="12">
                  <c:v>135066108559.49577</c:v>
                </c:pt>
                <c:pt idx="13">
                  <c:v>136298594846.28661</c:v>
                </c:pt>
                <c:pt idx="14">
                  <c:v>137531081133.07742</c:v>
                </c:pt>
                <c:pt idx="15">
                  <c:v>138763567419.86826</c:v>
                </c:pt>
                <c:pt idx="16">
                  <c:v>139996053706.65909</c:v>
                </c:pt>
                <c:pt idx="17">
                  <c:v>141228539993.44995</c:v>
                </c:pt>
                <c:pt idx="18">
                  <c:v>142461026280.24078</c:v>
                </c:pt>
                <c:pt idx="19">
                  <c:v>143693512567.03159</c:v>
                </c:pt>
                <c:pt idx="20">
                  <c:v>144925998853.82245</c:v>
                </c:pt>
                <c:pt idx="21">
                  <c:v>144210361655.04065</c:v>
                </c:pt>
                <c:pt idx="22">
                  <c:v>143494724456.25891</c:v>
                </c:pt>
                <c:pt idx="23">
                  <c:v>142779087257.47711</c:v>
                </c:pt>
                <c:pt idx="24">
                  <c:v>142063450058.69531</c:v>
                </c:pt>
                <c:pt idx="25">
                  <c:v>141347812859.91354</c:v>
                </c:pt>
                <c:pt idx="26">
                  <c:v>140632175661.13181</c:v>
                </c:pt>
                <c:pt idx="27">
                  <c:v>139916538462.35001</c:v>
                </c:pt>
                <c:pt idx="28">
                  <c:v>139200901263.56824</c:v>
                </c:pt>
                <c:pt idx="29">
                  <c:v>138485264064.78644</c:v>
                </c:pt>
                <c:pt idx="30">
                  <c:v>137769626866.00461</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1002075615372.1984</c:v>
                </c:pt>
                <c:pt idx="1">
                  <c:v>1019972523149.837</c:v>
                </c:pt>
                <c:pt idx="2">
                  <c:v>1037869430927.4755</c:v>
                </c:pt>
                <c:pt idx="3">
                  <c:v>1055766338705.1144</c:v>
                </c:pt>
                <c:pt idx="4">
                  <c:v>1078945151186.2832</c:v>
                </c:pt>
                <c:pt idx="5">
                  <c:v>1102123963667.4436</c:v>
                </c:pt>
                <c:pt idx="6">
                  <c:v>1125302776148.604</c:v>
                </c:pt>
                <c:pt idx="7">
                  <c:v>1148481588629.7642</c:v>
                </c:pt>
                <c:pt idx="8">
                  <c:v>1171660401110.9246</c:v>
                </c:pt>
                <c:pt idx="9">
                  <c:v>1194839213592.085</c:v>
                </c:pt>
                <c:pt idx="10">
                  <c:v>1218018026073.2368</c:v>
                </c:pt>
                <c:pt idx="11">
                  <c:v>1229339124516.6072</c:v>
                </c:pt>
                <c:pt idx="12">
                  <c:v>1240660222959.9775</c:v>
                </c:pt>
                <c:pt idx="13">
                  <c:v>1251981321403.3481</c:v>
                </c:pt>
                <c:pt idx="14">
                  <c:v>1263302419846.719</c:v>
                </c:pt>
                <c:pt idx="15">
                  <c:v>1274623518290.0896</c:v>
                </c:pt>
                <c:pt idx="16">
                  <c:v>1285944616733.4602</c:v>
                </c:pt>
                <c:pt idx="17">
                  <c:v>1297265715176.8308</c:v>
                </c:pt>
                <c:pt idx="18">
                  <c:v>1308586813620.2012</c:v>
                </c:pt>
                <c:pt idx="19">
                  <c:v>1319907912063.572</c:v>
                </c:pt>
                <c:pt idx="20">
                  <c:v>1331229010506.9429</c:v>
                </c:pt>
                <c:pt idx="21">
                  <c:v>1324655469475.3081</c:v>
                </c:pt>
                <c:pt idx="22">
                  <c:v>1318081928443.6733</c:v>
                </c:pt>
                <c:pt idx="23">
                  <c:v>1311508387412.0388</c:v>
                </c:pt>
                <c:pt idx="24">
                  <c:v>1304934846380.4045</c:v>
                </c:pt>
                <c:pt idx="25">
                  <c:v>1298361305348.7698</c:v>
                </c:pt>
                <c:pt idx="26">
                  <c:v>1291787764317.1353</c:v>
                </c:pt>
                <c:pt idx="27">
                  <c:v>1285214223285.5007</c:v>
                </c:pt>
                <c:pt idx="28">
                  <c:v>1278640682253.866</c:v>
                </c:pt>
                <c:pt idx="29">
                  <c:v>1272067141222.2317</c:v>
                </c:pt>
                <c:pt idx="30">
                  <c:v>1265493600190.5967</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755064329749.50842</c:v>
                </c:pt>
                <c:pt idx="1">
                  <c:v>768549656074.60034</c:v>
                </c:pt>
                <c:pt idx="2">
                  <c:v>782034982399.69238</c:v>
                </c:pt>
                <c:pt idx="3">
                  <c:v>795520308724.78442</c:v>
                </c:pt>
                <c:pt idx="4">
                  <c:v>812985552107.62305</c:v>
                </c:pt>
                <c:pt idx="5">
                  <c:v>830450795490.45532</c:v>
                </c:pt>
                <c:pt idx="6">
                  <c:v>847916038873.2876</c:v>
                </c:pt>
                <c:pt idx="7">
                  <c:v>865381282256.11987</c:v>
                </c:pt>
                <c:pt idx="8">
                  <c:v>882846525638.95227</c:v>
                </c:pt>
                <c:pt idx="9">
                  <c:v>900311769021.78455</c:v>
                </c:pt>
                <c:pt idx="10">
                  <c:v>917777012404.6106</c:v>
                </c:pt>
                <c:pt idx="11">
                  <c:v>926307464076.16077</c:v>
                </c:pt>
                <c:pt idx="12">
                  <c:v>934837915747.7113</c:v>
                </c:pt>
                <c:pt idx="13">
                  <c:v>943368367419.26184</c:v>
                </c:pt>
                <c:pt idx="14">
                  <c:v>951898819090.8125</c:v>
                </c:pt>
                <c:pt idx="15">
                  <c:v>960429270762.36316</c:v>
                </c:pt>
                <c:pt idx="16">
                  <c:v>968959722433.91357</c:v>
                </c:pt>
                <c:pt idx="17">
                  <c:v>977490174105.46411</c:v>
                </c:pt>
                <c:pt idx="18">
                  <c:v>986020625777.01465</c:v>
                </c:pt>
                <c:pt idx="19">
                  <c:v>994551077448.56531</c:v>
                </c:pt>
                <c:pt idx="20">
                  <c:v>1003081529120.1161</c:v>
                </c:pt>
                <c:pt idx="21">
                  <c:v>998128363633.40906</c:v>
                </c:pt>
                <c:pt idx="22">
                  <c:v>993175198146.70227</c:v>
                </c:pt>
                <c:pt idx="23">
                  <c:v>988222032659.99561</c:v>
                </c:pt>
                <c:pt idx="24">
                  <c:v>983268867173.2887</c:v>
                </c:pt>
                <c:pt idx="25">
                  <c:v>978315701686.58191</c:v>
                </c:pt>
                <c:pt idx="26">
                  <c:v>973362536199.87524</c:v>
                </c:pt>
                <c:pt idx="27">
                  <c:v>968409370713.16846</c:v>
                </c:pt>
                <c:pt idx="28">
                  <c:v>963456205226.46155</c:v>
                </c:pt>
                <c:pt idx="29">
                  <c:v>958503039739.75488</c:v>
                </c:pt>
                <c:pt idx="30">
                  <c:v>953549874253.04761</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126783357777.8622</c:v>
                </c:pt>
                <c:pt idx="1">
                  <c:v>129047687961.21567</c:v>
                </c:pt>
                <c:pt idx="2">
                  <c:v>131312018144.56911</c:v>
                </c:pt>
                <c:pt idx="3">
                  <c:v>133576348327.92259</c:v>
                </c:pt>
                <c:pt idx="4">
                  <c:v>136508949052.44426</c:v>
                </c:pt>
                <c:pt idx="5">
                  <c:v>139441549776.96487</c:v>
                </c:pt>
                <c:pt idx="6">
                  <c:v>142374150501.48547</c:v>
                </c:pt>
                <c:pt idx="7">
                  <c:v>145306751226.00604</c:v>
                </c:pt>
                <c:pt idx="8">
                  <c:v>148239351950.52664</c:v>
                </c:pt>
                <c:pt idx="9">
                  <c:v>151171952675.04724</c:v>
                </c:pt>
                <c:pt idx="10">
                  <c:v>154104553399.56677</c:v>
                </c:pt>
                <c:pt idx="11">
                  <c:v>155536907258.26346</c:v>
                </c:pt>
                <c:pt idx="12">
                  <c:v>156969261116.96017</c:v>
                </c:pt>
                <c:pt idx="13">
                  <c:v>158401614975.65689</c:v>
                </c:pt>
                <c:pt idx="14">
                  <c:v>159833968834.35361</c:v>
                </c:pt>
                <c:pt idx="15">
                  <c:v>161266322693.05029</c:v>
                </c:pt>
                <c:pt idx="16">
                  <c:v>162698676551.74704</c:v>
                </c:pt>
                <c:pt idx="17">
                  <c:v>164131030410.44373</c:v>
                </c:pt>
                <c:pt idx="18">
                  <c:v>165563384269.14044</c:v>
                </c:pt>
                <c:pt idx="19">
                  <c:v>166995738127.83716</c:v>
                </c:pt>
                <c:pt idx="20">
                  <c:v>168428091986.53391</c:v>
                </c:pt>
                <c:pt idx="21">
                  <c:v>167596402649.22614</c:v>
                </c:pt>
                <c:pt idx="22">
                  <c:v>166764713311.91833</c:v>
                </c:pt>
                <c:pt idx="23">
                  <c:v>165933023974.61057</c:v>
                </c:pt>
                <c:pt idx="24">
                  <c:v>165101334637.30283</c:v>
                </c:pt>
                <c:pt idx="25">
                  <c:v>164269645299.99503</c:v>
                </c:pt>
                <c:pt idx="26">
                  <c:v>163437955962.68726</c:v>
                </c:pt>
                <c:pt idx="27">
                  <c:v>162606266625.37949</c:v>
                </c:pt>
                <c:pt idx="28">
                  <c:v>161774577288.07175</c:v>
                </c:pt>
                <c:pt idx="29">
                  <c:v>160942887950.76395</c:v>
                </c:pt>
                <c:pt idx="30">
                  <c:v>160111198613.45609</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723813635699.49719</c:v>
                </c:pt>
                <c:pt idx="1">
                  <c:v>736740829703.21497</c:v>
                </c:pt>
                <c:pt idx="2">
                  <c:v>749668023706.93262</c:v>
                </c:pt>
                <c:pt idx="3">
                  <c:v>762595217710.65051</c:v>
                </c:pt>
                <c:pt idx="4">
                  <c:v>779337607482.26477</c:v>
                </c:pt>
                <c:pt idx="5">
                  <c:v>796079997253.87305</c:v>
                </c:pt>
                <c:pt idx="6">
                  <c:v>812822387025.48145</c:v>
                </c:pt>
                <c:pt idx="7">
                  <c:v>829564776797.0896</c:v>
                </c:pt>
                <c:pt idx="8">
                  <c:v>846307166568.69788</c:v>
                </c:pt>
                <c:pt idx="9">
                  <c:v>863049556340.30615</c:v>
                </c:pt>
                <c:pt idx="10">
                  <c:v>879791946111.9082</c:v>
                </c:pt>
                <c:pt idx="11">
                  <c:v>887969338415.14697</c:v>
                </c:pt>
                <c:pt idx="12">
                  <c:v>896146730718.38599</c:v>
                </c:pt>
                <c:pt idx="13">
                  <c:v>904324123021.62476</c:v>
                </c:pt>
                <c:pt idx="14">
                  <c:v>912501515324.86365</c:v>
                </c:pt>
                <c:pt idx="15">
                  <c:v>920678907628.10266</c:v>
                </c:pt>
                <c:pt idx="16">
                  <c:v>928856299931.34143</c:v>
                </c:pt>
                <c:pt idx="17">
                  <c:v>937033692234.58044</c:v>
                </c:pt>
                <c:pt idx="18">
                  <c:v>945211084537.81934</c:v>
                </c:pt>
                <c:pt idx="19">
                  <c:v>953388476841.05811</c:v>
                </c:pt>
                <c:pt idx="20">
                  <c:v>961565869144.29724</c:v>
                </c:pt>
                <c:pt idx="21">
                  <c:v>956817705871.44861</c:v>
                </c:pt>
                <c:pt idx="22">
                  <c:v>952069542598.60022</c:v>
                </c:pt>
                <c:pt idx="23">
                  <c:v>947321379325.75195</c:v>
                </c:pt>
                <c:pt idx="24">
                  <c:v>942573216052.90356</c:v>
                </c:pt>
                <c:pt idx="25">
                  <c:v>937825052780.05518</c:v>
                </c:pt>
                <c:pt idx="26">
                  <c:v>933076889507.20667</c:v>
                </c:pt>
                <c:pt idx="27">
                  <c:v>928328726234.3584</c:v>
                </c:pt>
                <c:pt idx="28">
                  <c:v>923580562961.50989</c:v>
                </c:pt>
                <c:pt idx="29">
                  <c:v>918832399688.66162</c:v>
                </c:pt>
                <c:pt idx="30">
                  <c:v>914084236415.81274</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52390618920178.461</c:v>
                </c:pt>
                <c:pt idx="1">
                  <c:v>54961143117817.43</c:v>
                </c:pt>
                <c:pt idx="2">
                  <c:v>57531667315456.406</c:v>
                </c:pt>
                <c:pt idx="3">
                  <c:v>60102191513095.383</c:v>
                </c:pt>
                <c:pt idx="4">
                  <c:v>63601063762818.945</c:v>
                </c:pt>
                <c:pt idx="5">
                  <c:v>67099936012542.492</c:v>
                </c:pt>
                <c:pt idx="6">
                  <c:v>70598808262266.031</c:v>
                </c:pt>
                <c:pt idx="7">
                  <c:v>74097680511989.578</c:v>
                </c:pt>
                <c:pt idx="8">
                  <c:v>77596552761713.125</c:v>
                </c:pt>
                <c:pt idx="9">
                  <c:v>81095425011436.672</c:v>
                </c:pt>
                <c:pt idx="10">
                  <c:v>84594297261160.234</c:v>
                </c:pt>
                <c:pt idx="11">
                  <c:v>86429263708523.484</c:v>
                </c:pt>
                <c:pt idx="12">
                  <c:v>88264230155886.734</c:v>
                </c:pt>
                <c:pt idx="13">
                  <c:v>90099196603249.984</c:v>
                </c:pt>
                <c:pt idx="14">
                  <c:v>91934163050613.234</c:v>
                </c:pt>
                <c:pt idx="15">
                  <c:v>93769129497976.5</c:v>
                </c:pt>
                <c:pt idx="16">
                  <c:v>95604095945339.75</c:v>
                </c:pt>
                <c:pt idx="17">
                  <c:v>97439062392703</c:v>
                </c:pt>
                <c:pt idx="18">
                  <c:v>99274028840066.266</c:v>
                </c:pt>
                <c:pt idx="19">
                  <c:v>101108995287429.52</c:v>
                </c:pt>
                <c:pt idx="20">
                  <c:v>102943961734792.78</c:v>
                </c:pt>
                <c:pt idx="21">
                  <c:v>104422635592795.34</c:v>
                </c:pt>
                <c:pt idx="22">
                  <c:v>105901309450797.94</c:v>
                </c:pt>
                <c:pt idx="23">
                  <c:v>107379983308800.52</c:v>
                </c:pt>
                <c:pt idx="24">
                  <c:v>108858657166803.09</c:v>
                </c:pt>
                <c:pt idx="25">
                  <c:v>110337331024805.69</c:v>
                </c:pt>
                <c:pt idx="26">
                  <c:v>111816004882808.27</c:v>
                </c:pt>
                <c:pt idx="27">
                  <c:v>113294678740810.86</c:v>
                </c:pt>
                <c:pt idx="28">
                  <c:v>114773352598813.44</c:v>
                </c:pt>
                <c:pt idx="29">
                  <c:v>116252026456816.02</c:v>
                </c:pt>
                <c:pt idx="30">
                  <c:v>117730700314818.59</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3383225764476.9785</c:v>
                </c:pt>
                <c:pt idx="1">
                  <c:v>3512628909209.5596</c:v>
                </c:pt>
                <c:pt idx="2">
                  <c:v>3642032053942.1401</c:v>
                </c:pt>
                <c:pt idx="3">
                  <c:v>3771435198674.7314</c:v>
                </c:pt>
                <c:pt idx="4">
                  <c:v>3957359847157.04</c:v>
                </c:pt>
                <c:pt idx="5">
                  <c:v>4143284495639.3481</c:v>
                </c:pt>
                <c:pt idx="6">
                  <c:v>4329209144121.6563</c:v>
                </c:pt>
                <c:pt idx="7">
                  <c:v>4515133792603.9648</c:v>
                </c:pt>
                <c:pt idx="8">
                  <c:v>4701058441086.2734</c:v>
                </c:pt>
                <c:pt idx="9">
                  <c:v>4886983089568.582</c:v>
                </c:pt>
                <c:pt idx="10">
                  <c:v>5072907738050.8906</c:v>
                </c:pt>
                <c:pt idx="11">
                  <c:v>5185362147543.7793</c:v>
                </c:pt>
                <c:pt idx="12">
                  <c:v>5297816557036.667</c:v>
                </c:pt>
                <c:pt idx="13">
                  <c:v>5410270966529.5547</c:v>
                </c:pt>
                <c:pt idx="14">
                  <c:v>5522725376022.4434</c:v>
                </c:pt>
                <c:pt idx="15">
                  <c:v>5635179785515.332</c:v>
                </c:pt>
                <c:pt idx="16">
                  <c:v>5747634195008.2188</c:v>
                </c:pt>
                <c:pt idx="17">
                  <c:v>5860088604501.1074</c:v>
                </c:pt>
                <c:pt idx="18">
                  <c:v>5972543013993.9961</c:v>
                </c:pt>
                <c:pt idx="19">
                  <c:v>6084997423486.8838</c:v>
                </c:pt>
                <c:pt idx="20">
                  <c:v>6197451832979.7715</c:v>
                </c:pt>
                <c:pt idx="21">
                  <c:v>6283558426711.5684</c:v>
                </c:pt>
                <c:pt idx="22">
                  <c:v>6369665020443.3652</c:v>
                </c:pt>
                <c:pt idx="23">
                  <c:v>6455771614175.1611</c:v>
                </c:pt>
                <c:pt idx="24">
                  <c:v>6541878207906.958</c:v>
                </c:pt>
                <c:pt idx="25">
                  <c:v>6627984801638.7539</c:v>
                </c:pt>
                <c:pt idx="26">
                  <c:v>6714091395370.5508</c:v>
                </c:pt>
                <c:pt idx="27">
                  <c:v>6800197989102.3477</c:v>
                </c:pt>
                <c:pt idx="28">
                  <c:v>6886304582834.1426</c:v>
                </c:pt>
                <c:pt idx="29">
                  <c:v>6972411176565.9395</c:v>
                </c:pt>
                <c:pt idx="30">
                  <c:v>7058517770297.7363</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243440005429.69833</c:v>
                </c:pt>
                <c:pt idx="1">
                  <c:v>247787804397.88788</c:v>
                </c:pt>
                <c:pt idx="2">
                  <c:v>252135603366.07739</c:v>
                </c:pt>
                <c:pt idx="3">
                  <c:v>256483402334.26703</c:v>
                </c:pt>
                <c:pt idx="4">
                  <c:v>262114364858.16187</c:v>
                </c:pt>
                <c:pt idx="5">
                  <c:v>267745327382.05466</c:v>
                </c:pt>
                <c:pt idx="6">
                  <c:v>273376289905.94739</c:v>
                </c:pt>
                <c:pt idx="7">
                  <c:v>279007252429.84015</c:v>
                </c:pt>
                <c:pt idx="8">
                  <c:v>284638214953.73291</c:v>
                </c:pt>
                <c:pt idx="9">
                  <c:v>290269177477.62567</c:v>
                </c:pt>
                <c:pt idx="10">
                  <c:v>295900140001.51642</c:v>
                </c:pt>
                <c:pt idx="11">
                  <c:v>298650439703.70062</c:v>
                </c:pt>
                <c:pt idx="12">
                  <c:v>301400739405.88489</c:v>
                </c:pt>
                <c:pt idx="13">
                  <c:v>304151039108.06921</c:v>
                </c:pt>
                <c:pt idx="14">
                  <c:v>306901338810.25348</c:v>
                </c:pt>
                <c:pt idx="15">
                  <c:v>309651638512.43774</c:v>
                </c:pt>
                <c:pt idx="16">
                  <c:v>312401938214.62207</c:v>
                </c:pt>
                <c:pt idx="17">
                  <c:v>315152237916.80634</c:v>
                </c:pt>
                <c:pt idx="18">
                  <c:v>317902537618.9906</c:v>
                </c:pt>
                <c:pt idx="19">
                  <c:v>320652837321.17487</c:v>
                </c:pt>
                <c:pt idx="20">
                  <c:v>323403137023.35919</c:v>
                </c:pt>
                <c:pt idx="21">
                  <c:v>321806188809.18762</c:v>
                </c:pt>
                <c:pt idx="22">
                  <c:v>320209240595.01611</c:v>
                </c:pt>
                <c:pt idx="23">
                  <c:v>318612292380.8446</c:v>
                </c:pt>
                <c:pt idx="24">
                  <c:v>317015344166.6731</c:v>
                </c:pt>
                <c:pt idx="25">
                  <c:v>315418395952.50159</c:v>
                </c:pt>
                <c:pt idx="26">
                  <c:v>313821447738.33008</c:v>
                </c:pt>
                <c:pt idx="27">
                  <c:v>312224499524.15857</c:v>
                </c:pt>
                <c:pt idx="28">
                  <c:v>310627551309.98706</c:v>
                </c:pt>
                <c:pt idx="29">
                  <c:v>309030603095.81549</c:v>
                </c:pt>
                <c:pt idx="30">
                  <c:v>307433654881.6438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613511836953.31348</c:v>
                </c:pt>
                <c:pt idx="1">
                  <c:v>624469058741.77588</c:v>
                </c:pt>
                <c:pt idx="2">
                  <c:v>635426280530.23816</c:v>
                </c:pt>
                <c:pt idx="3">
                  <c:v>646383502318.70068</c:v>
                </c:pt>
                <c:pt idx="4">
                  <c:v>660574523041.65918</c:v>
                </c:pt>
                <c:pt idx="5">
                  <c:v>674765543764.61255</c:v>
                </c:pt>
                <c:pt idx="6">
                  <c:v>688956564487.56592</c:v>
                </c:pt>
                <c:pt idx="7">
                  <c:v>703147585210.51917</c:v>
                </c:pt>
                <c:pt idx="8">
                  <c:v>717338605933.47253</c:v>
                </c:pt>
                <c:pt idx="9">
                  <c:v>731529626656.42578</c:v>
                </c:pt>
                <c:pt idx="10">
                  <c:v>745720647379.37402</c:v>
                </c:pt>
                <c:pt idx="11">
                  <c:v>752651888690.68127</c:v>
                </c:pt>
                <c:pt idx="12">
                  <c:v>759583130001.98865</c:v>
                </c:pt>
                <c:pt idx="13">
                  <c:v>766514371313.29602</c:v>
                </c:pt>
                <c:pt idx="14">
                  <c:v>773445612624.60364</c:v>
                </c:pt>
                <c:pt idx="15">
                  <c:v>780376853935.91101</c:v>
                </c:pt>
                <c:pt idx="16">
                  <c:v>787308095247.21838</c:v>
                </c:pt>
                <c:pt idx="17">
                  <c:v>794239336558.52576</c:v>
                </c:pt>
                <c:pt idx="18">
                  <c:v>801170577869.83313</c:v>
                </c:pt>
                <c:pt idx="19">
                  <c:v>808101819181.14075</c:v>
                </c:pt>
                <c:pt idx="20">
                  <c:v>815033060492.44824</c:v>
                </c:pt>
                <c:pt idx="21">
                  <c:v>811008468763.302</c:v>
                </c:pt>
                <c:pt idx="22">
                  <c:v>806983877034.15552</c:v>
                </c:pt>
                <c:pt idx="23">
                  <c:v>802959285305.0094</c:v>
                </c:pt>
                <c:pt idx="24">
                  <c:v>798934693575.86316</c:v>
                </c:pt>
                <c:pt idx="25">
                  <c:v>794910101846.7168</c:v>
                </c:pt>
                <c:pt idx="26">
                  <c:v>790885510117.57056</c:v>
                </c:pt>
                <c:pt idx="27">
                  <c:v>786860918388.42432</c:v>
                </c:pt>
                <c:pt idx="28">
                  <c:v>782836326659.2782</c:v>
                </c:pt>
                <c:pt idx="29">
                  <c:v>778811734930.13184</c:v>
                </c:pt>
                <c:pt idx="30">
                  <c:v>774787143200.98523</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2240914776938.8604</c:v>
                </c:pt>
                <c:pt idx="1">
                  <c:v>2275968274736.2363</c:v>
                </c:pt>
                <c:pt idx="2">
                  <c:v>2311021772533.6123</c:v>
                </c:pt>
                <c:pt idx="3">
                  <c:v>2346075270330.9888</c:v>
                </c:pt>
                <c:pt idx="4">
                  <c:v>2414024929576.502</c:v>
                </c:pt>
                <c:pt idx="5">
                  <c:v>2481974588822.0156</c:v>
                </c:pt>
                <c:pt idx="6">
                  <c:v>2549924248067.5288</c:v>
                </c:pt>
                <c:pt idx="7">
                  <c:v>2617873907313.042</c:v>
                </c:pt>
                <c:pt idx="8">
                  <c:v>2685823566558.5557</c:v>
                </c:pt>
                <c:pt idx="9">
                  <c:v>2753773225804.0688</c:v>
                </c:pt>
                <c:pt idx="10">
                  <c:v>2821722885049.582</c:v>
                </c:pt>
                <c:pt idx="11">
                  <c:v>2823781979868.3496</c:v>
                </c:pt>
                <c:pt idx="12">
                  <c:v>2825841074687.1172</c:v>
                </c:pt>
                <c:pt idx="13">
                  <c:v>2827900169505.8843</c:v>
                </c:pt>
                <c:pt idx="14">
                  <c:v>2829959264324.6519</c:v>
                </c:pt>
                <c:pt idx="15">
                  <c:v>2832018359143.4194</c:v>
                </c:pt>
                <c:pt idx="16">
                  <c:v>2834077453962.187</c:v>
                </c:pt>
                <c:pt idx="17">
                  <c:v>2836136548780.9546</c:v>
                </c:pt>
                <c:pt idx="18">
                  <c:v>2838195643599.7227</c:v>
                </c:pt>
                <c:pt idx="19">
                  <c:v>2840254738418.4897</c:v>
                </c:pt>
                <c:pt idx="20">
                  <c:v>2842313833237.2573</c:v>
                </c:pt>
                <c:pt idx="21">
                  <c:v>2837748014291.2944</c:v>
                </c:pt>
                <c:pt idx="22">
                  <c:v>2833182195345.3315</c:v>
                </c:pt>
                <c:pt idx="23">
                  <c:v>2828616376399.3687</c:v>
                </c:pt>
                <c:pt idx="24">
                  <c:v>2824050557453.4063</c:v>
                </c:pt>
                <c:pt idx="25">
                  <c:v>2819484738507.4434</c:v>
                </c:pt>
                <c:pt idx="26">
                  <c:v>2814918919561.481</c:v>
                </c:pt>
                <c:pt idx="27">
                  <c:v>2810353100615.5181</c:v>
                </c:pt>
                <c:pt idx="28">
                  <c:v>2805787281669.5557</c:v>
                </c:pt>
                <c:pt idx="29">
                  <c:v>2801221462723.5928</c:v>
                </c:pt>
                <c:pt idx="30">
                  <c:v>2796655643777.6304</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20862076780160.223</c:v>
                </c:pt>
                <c:pt idx="1">
                  <c:v>21893487123255.855</c:v>
                </c:pt>
                <c:pt idx="2">
                  <c:v>22924897466351.484</c:v>
                </c:pt>
                <c:pt idx="3">
                  <c:v>23956307809447.113</c:v>
                </c:pt>
                <c:pt idx="4">
                  <c:v>24210779382465.977</c:v>
                </c:pt>
                <c:pt idx="5">
                  <c:v>24465250955484.836</c:v>
                </c:pt>
                <c:pt idx="6">
                  <c:v>24719722528503.695</c:v>
                </c:pt>
                <c:pt idx="7">
                  <c:v>24974194101522.555</c:v>
                </c:pt>
                <c:pt idx="8">
                  <c:v>25228665674541.414</c:v>
                </c:pt>
                <c:pt idx="9">
                  <c:v>25483137247560.273</c:v>
                </c:pt>
                <c:pt idx="10">
                  <c:v>25737608820579.133</c:v>
                </c:pt>
                <c:pt idx="11">
                  <c:v>25760594566451.234</c:v>
                </c:pt>
                <c:pt idx="12">
                  <c:v>25783580312323.336</c:v>
                </c:pt>
                <c:pt idx="13">
                  <c:v>25806566058195.438</c:v>
                </c:pt>
                <c:pt idx="14">
                  <c:v>25829551804067.539</c:v>
                </c:pt>
                <c:pt idx="15">
                  <c:v>25852537549939.641</c:v>
                </c:pt>
                <c:pt idx="16">
                  <c:v>25875523295811.742</c:v>
                </c:pt>
                <c:pt idx="17">
                  <c:v>25898509041683.84</c:v>
                </c:pt>
                <c:pt idx="18">
                  <c:v>25921494787555.941</c:v>
                </c:pt>
                <c:pt idx="19">
                  <c:v>25944480533428.043</c:v>
                </c:pt>
                <c:pt idx="20">
                  <c:v>25967466279300.145</c:v>
                </c:pt>
                <c:pt idx="21">
                  <c:v>25911164437343.023</c:v>
                </c:pt>
                <c:pt idx="22">
                  <c:v>25854862595385.906</c:v>
                </c:pt>
                <c:pt idx="23">
                  <c:v>25798560753428.789</c:v>
                </c:pt>
                <c:pt idx="24">
                  <c:v>25742258911471.668</c:v>
                </c:pt>
                <c:pt idx="25">
                  <c:v>25685957069514.551</c:v>
                </c:pt>
                <c:pt idx="26">
                  <c:v>25629655227557.43</c:v>
                </c:pt>
                <c:pt idx="27">
                  <c:v>25573353385600.309</c:v>
                </c:pt>
                <c:pt idx="28">
                  <c:v>25517051543643.191</c:v>
                </c:pt>
                <c:pt idx="29">
                  <c:v>25460749701686.074</c:v>
                </c:pt>
                <c:pt idx="30">
                  <c:v>25404447859728.953</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6857184124455.0801</c:v>
                </c:pt>
                <c:pt idx="1">
                  <c:v>7177179843979.5957</c:v>
                </c:pt>
                <c:pt idx="2">
                  <c:v>7497175563504.1104</c:v>
                </c:pt>
                <c:pt idx="3">
                  <c:v>7817171283028.626</c:v>
                </c:pt>
                <c:pt idx="4">
                  <c:v>7913972883930.2725</c:v>
                </c:pt>
                <c:pt idx="5">
                  <c:v>8010774484831.9189</c:v>
                </c:pt>
                <c:pt idx="6">
                  <c:v>8107576085733.5654</c:v>
                </c:pt>
                <c:pt idx="7">
                  <c:v>8204377686635.2119</c:v>
                </c:pt>
                <c:pt idx="8">
                  <c:v>8301179287536.8584</c:v>
                </c:pt>
                <c:pt idx="9">
                  <c:v>8397980888438.5049</c:v>
                </c:pt>
                <c:pt idx="10">
                  <c:v>8494782489340.1514</c:v>
                </c:pt>
                <c:pt idx="11">
                  <c:v>8504659385401.126</c:v>
                </c:pt>
                <c:pt idx="12">
                  <c:v>8514536281462.1016</c:v>
                </c:pt>
                <c:pt idx="13">
                  <c:v>8524413177523.0752</c:v>
                </c:pt>
                <c:pt idx="14">
                  <c:v>8534290073584.0508</c:v>
                </c:pt>
                <c:pt idx="15">
                  <c:v>8544166969645.0254</c:v>
                </c:pt>
                <c:pt idx="16">
                  <c:v>8554043865706</c:v>
                </c:pt>
                <c:pt idx="17">
                  <c:v>8563920761766.9756</c:v>
                </c:pt>
                <c:pt idx="18">
                  <c:v>8573797657827.9492</c:v>
                </c:pt>
                <c:pt idx="19">
                  <c:v>8583674553888.9248</c:v>
                </c:pt>
                <c:pt idx="20">
                  <c:v>8593551449949.8994</c:v>
                </c:pt>
                <c:pt idx="21">
                  <c:v>8573636892417.999</c:v>
                </c:pt>
                <c:pt idx="22">
                  <c:v>8553722334886.0986</c:v>
                </c:pt>
                <c:pt idx="23">
                  <c:v>8533807777354.1992</c:v>
                </c:pt>
                <c:pt idx="24">
                  <c:v>8513893219822.2988</c:v>
                </c:pt>
                <c:pt idx="25">
                  <c:v>8493978662290.3984</c:v>
                </c:pt>
                <c:pt idx="26">
                  <c:v>8474064104758.498</c:v>
                </c:pt>
                <c:pt idx="27">
                  <c:v>8454149547226.5977</c:v>
                </c:pt>
                <c:pt idx="28">
                  <c:v>8434234989694.6973</c:v>
                </c:pt>
                <c:pt idx="29">
                  <c:v>8414320432162.7979</c:v>
                </c:pt>
                <c:pt idx="30">
                  <c:v>8394405874630.8975</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18364758864862.277</c:v>
                </c:pt>
                <c:pt idx="1">
                  <c:v>19212519128243.688</c:v>
                </c:pt>
                <c:pt idx="2">
                  <c:v>20060279391625.098</c:v>
                </c:pt>
                <c:pt idx="3">
                  <c:v>20908039655006.508</c:v>
                </c:pt>
                <c:pt idx="4">
                  <c:v>21571450978774.027</c:v>
                </c:pt>
                <c:pt idx="5">
                  <c:v>22234862302541.547</c:v>
                </c:pt>
                <c:pt idx="6">
                  <c:v>22898273626309.066</c:v>
                </c:pt>
                <c:pt idx="7">
                  <c:v>23561684950076.586</c:v>
                </c:pt>
                <c:pt idx="8">
                  <c:v>24225096273844.105</c:v>
                </c:pt>
                <c:pt idx="9">
                  <c:v>24888507597611.625</c:v>
                </c:pt>
                <c:pt idx="10">
                  <c:v>25551918921379.145</c:v>
                </c:pt>
                <c:pt idx="11">
                  <c:v>25771866769528.43</c:v>
                </c:pt>
                <c:pt idx="12">
                  <c:v>25991814617677.715</c:v>
                </c:pt>
                <c:pt idx="13">
                  <c:v>26211762465827</c:v>
                </c:pt>
                <c:pt idx="14">
                  <c:v>26431710313976.289</c:v>
                </c:pt>
                <c:pt idx="15">
                  <c:v>26651658162125.574</c:v>
                </c:pt>
                <c:pt idx="16">
                  <c:v>26871606010274.859</c:v>
                </c:pt>
                <c:pt idx="17">
                  <c:v>27091553858424.145</c:v>
                </c:pt>
                <c:pt idx="18">
                  <c:v>27311501706573.434</c:v>
                </c:pt>
                <c:pt idx="19">
                  <c:v>27531449554722.719</c:v>
                </c:pt>
                <c:pt idx="20">
                  <c:v>27751397402872.004</c:v>
                </c:pt>
                <c:pt idx="21">
                  <c:v>27786105722872.258</c:v>
                </c:pt>
                <c:pt idx="22">
                  <c:v>27820814042872.508</c:v>
                </c:pt>
                <c:pt idx="23">
                  <c:v>27855522362872.762</c:v>
                </c:pt>
                <c:pt idx="24">
                  <c:v>27890230682873.012</c:v>
                </c:pt>
                <c:pt idx="25">
                  <c:v>27924939002873.266</c:v>
                </c:pt>
                <c:pt idx="26">
                  <c:v>27959647322873.52</c:v>
                </c:pt>
                <c:pt idx="27">
                  <c:v>27994355642873.77</c:v>
                </c:pt>
                <c:pt idx="28">
                  <c:v>28029063962874.023</c:v>
                </c:pt>
                <c:pt idx="29">
                  <c:v>28063772282874.273</c:v>
                </c:pt>
                <c:pt idx="30">
                  <c:v>28098480602874.527</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771621587009.75378</c:v>
                </c:pt>
                <c:pt idx="1">
                  <c:v>797929688721.89075</c:v>
                </c:pt>
                <c:pt idx="2">
                  <c:v>824237790434.02783</c:v>
                </c:pt>
                <c:pt idx="3">
                  <c:v>850545892146.16479</c:v>
                </c:pt>
                <c:pt idx="4">
                  <c:v>864334921688.4978</c:v>
                </c:pt>
                <c:pt idx="5">
                  <c:v>878123951230.83069</c:v>
                </c:pt>
                <c:pt idx="6">
                  <c:v>891912980773.1637</c:v>
                </c:pt>
                <c:pt idx="7">
                  <c:v>905702010315.49683</c:v>
                </c:pt>
                <c:pt idx="8">
                  <c:v>919491039857.82996</c:v>
                </c:pt>
                <c:pt idx="9">
                  <c:v>933280069400.16272</c:v>
                </c:pt>
                <c:pt idx="10">
                  <c:v>947069098942.49585</c:v>
                </c:pt>
                <c:pt idx="11">
                  <c:v>951704980559.23718</c:v>
                </c:pt>
                <c:pt idx="12">
                  <c:v>956340862175.97864</c:v>
                </c:pt>
                <c:pt idx="13">
                  <c:v>960976743792.71973</c:v>
                </c:pt>
                <c:pt idx="14">
                  <c:v>965612625409.46118</c:v>
                </c:pt>
                <c:pt idx="15">
                  <c:v>970248507026.20251</c:v>
                </c:pt>
                <c:pt idx="16">
                  <c:v>974884388642.94385</c:v>
                </c:pt>
                <c:pt idx="17">
                  <c:v>979520270259.6853</c:v>
                </c:pt>
                <c:pt idx="18">
                  <c:v>984156151876.42664</c:v>
                </c:pt>
                <c:pt idx="19">
                  <c:v>988792033493.16797</c:v>
                </c:pt>
                <c:pt idx="20">
                  <c:v>993427915109.90906</c:v>
                </c:pt>
                <c:pt idx="21">
                  <c:v>989760725174.27808</c:v>
                </c:pt>
                <c:pt idx="22">
                  <c:v>986093535238.64697</c:v>
                </c:pt>
                <c:pt idx="23">
                  <c:v>982426345303.0155</c:v>
                </c:pt>
                <c:pt idx="24">
                  <c:v>978759155367.3844</c:v>
                </c:pt>
                <c:pt idx="25">
                  <c:v>975091965431.75317</c:v>
                </c:pt>
                <c:pt idx="26">
                  <c:v>971424775496.12207</c:v>
                </c:pt>
                <c:pt idx="27">
                  <c:v>967757585560.49072</c:v>
                </c:pt>
                <c:pt idx="28">
                  <c:v>964090395624.8595</c:v>
                </c:pt>
                <c:pt idx="29">
                  <c:v>960423205689.22839</c:v>
                </c:pt>
                <c:pt idx="30">
                  <c:v>956756015753.59717</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2133511614135.8748</c:v>
                </c:pt>
                <c:pt idx="1">
                  <c:v>2221027550356.5986</c:v>
                </c:pt>
                <c:pt idx="2">
                  <c:v>2308543486577.3218</c:v>
                </c:pt>
                <c:pt idx="3">
                  <c:v>2396059422798.0454</c:v>
                </c:pt>
                <c:pt idx="4">
                  <c:v>2456534326376.6509</c:v>
                </c:pt>
                <c:pt idx="5">
                  <c:v>2517009229955.2559</c:v>
                </c:pt>
                <c:pt idx="6">
                  <c:v>2577484133533.8613</c:v>
                </c:pt>
                <c:pt idx="7">
                  <c:v>2637959037112.4668</c:v>
                </c:pt>
                <c:pt idx="8">
                  <c:v>2698433940691.0723</c:v>
                </c:pt>
                <c:pt idx="9">
                  <c:v>2758908844269.6777</c:v>
                </c:pt>
                <c:pt idx="10">
                  <c:v>2819383747848.2827</c:v>
                </c:pt>
                <c:pt idx="11">
                  <c:v>2839509352818.2598</c:v>
                </c:pt>
                <c:pt idx="12">
                  <c:v>2859634957788.2373</c:v>
                </c:pt>
                <c:pt idx="13">
                  <c:v>2879760562758.2148</c:v>
                </c:pt>
                <c:pt idx="14">
                  <c:v>2899886167728.1924</c:v>
                </c:pt>
                <c:pt idx="15">
                  <c:v>2920011772698.1694</c:v>
                </c:pt>
                <c:pt idx="16">
                  <c:v>2940137377668.147</c:v>
                </c:pt>
                <c:pt idx="17">
                  <c:v>2960262982638.124</c:v>
                </c:pt>
                <c:pt idx="18">
                  <c:v>2980388587608.1016</c:v>
                </c:pt>
                <c:pt idx="19">
                  <c:v>3000514192578.0786</c:v>
                </c:pt>
                <c:pt idx="20">
                  <c:v>3020639797548.0562</c:v>
                </c:pt>
                <c:pt idx="21">
                  <c:v>3018632670623.4761</c:v>
                </c:pt>
                <c:pt idx="22">
                  <c:v>3016625543698.896</c:v>
                </c:pt>
                <c:pt idx="23">
                  <c:v>3014618416774.3164</c:v>
                </c:pt>
                <c:pt idx="24">
                  <c:v>3012611289849.7363</c:v>
                </c:pt>
                <c:pt idx="25">
                  <c:v>3010604162925.1563</c:v>
                </c:pt>
                <c:pt idx="26">
                  <c:v>3008597036000.5762</c:v>
                </c:pt>
                <c:pt idx="27">
                  <c:v>3006589909075.9961</c:v>
                </c:pt>
                <c:pt idx="28">
                  <c:v>3004582782151.416</c:v>
                </c:pt>
                <c:pt idx="29">
                  <c:v>3002575655226.8359</c:v>
                </c:pt>
                <c:pt idx="30">
                  <c:v>3000568528302.2559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1257696124252.3071</c:v>
                </c:pt>
                <c:pt idx="1">
                  <c:v>1300576725465.1553</c:v>
                </c:pt>
                <c:pt idx="2">
                  <c:v>1343457326678.0032</c:v>
                </c:pt>
                <c:pt idx="3">
                  <c:v>1386337927890.8513</c:v>
                </c:pt>
                <c:pt idx="4">
                  <c:v>1408813205027.4065</c:v>
                </c:pt>
                <c:pt idx="5">
                  <c:v>1431288482163.9619</c:v>
                </c:pt>
                <c:pt idx="6">
                  <c:v>1453763759300.5168</c:v>
                </c:pt>
                <c:pt idx="7">
                  <c:v>1476239036437.0723</c:v>
                </c:pt>
                <c:pt idx="8">
                  <c:v>1498714313573.6274</c:v>
                </c:pt>
                <c:pt idx="9">
                  <c:v>1521189590710.1829</c:v>
                </c:pt>
                <c:pt idx="10">
                  <c:v>1543664867846.7383</c:v>
                </c:pt>
                <c:pt idx="11">
                  <c:v>1551221072131.3577</c:v>
                </c:pt>
                <c:pt idx="12">
                  <c:v>1558777276415.9773</c:v>
                </c:pt>
                <c:pt idx="13">
                  <c:v>1566333480700.5969</c:v>
                </c:pt>
                <c:pt idx="14">
                  <c:v>1573889684985.2168</c:v>
                </c:pt>
                <c:pt idx="15">
                  <c:v>1581445889269.8362</c:v>
                </c:pt>
                <c:pt idx="16">
                  <c:v>1589002093554.4561</c:v>
                </c:pt>
                <c:pt idx="17">
                  <c:v>1596558297839.0757</c:v>
                </c:pt>
                <c:pt idx="18">
                  <c:v>1604114502123.6953</c:v>
                </c:pt>
                <c:pt idx="19">
                  <c:v>1611670706408.3149</c:v>
                </c:pt>
                <c:pt idx="20">
                  <c:v>1619226910692.9343</c:v>
                </c:pt>
                <c:pt idx="21">
                  <c:v>1613249614766.2952</c:v>
                </c:pt>
                <c:pt idx="22">
                  <c:v>1607272318839.6558</c:v>
                </c:pt>
                <c:pt idx="23">
                  <c:v>1601295022913.0164</c:v>
                </c:pt>
                <c:pt idx="24">
                  <c:v>1595317726986.377</c:v>
                </c:pt>
                <c:pt idx="25">
                  <c:v>1589340431059.7373</c:v>
                </c:pt>
                <c:pt idx="26">
                  <c:v>1583363135133.0981</c:v>
                </c:pt>
                <c:pt idx="27">
                  <c:v>1577385839206.4585</c:v>
                </c:pt>
                <c:pt idx="28">
                  <c:v>1571408543279.8193</c:v>
                </c:pt>
                <c:pt idx="29">
                  <c:v>1565431247353.1797</c:v>
                </c:pt>
                <c:pt idx="30">
                  <c:v>1559453951426.5405</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322071699271.63947</c:v>
                </c:pt>
                <c:pt idx="1">
                  <c:v>333052593489.328</c:v>
                </c:pt>
                <c:pt idx="2">
                  <c:v>344033487707.01666</c:v>
                </c:pt>
                <c:pt idx="3">
                  <c:v>355014381924.7052</c:v>
                </c:pt>
                <c:pt idx="4">
                  <c:v>360769866544.07196</c:v>
                </c:pt>
                <c:pt idx="5">
                  <c:v>366525351163.43884</c:v>
                </c:pt>
                <c:pt idx="6">
                  <c:v>372280835782.8056</c:v>
                </c:pt>
                <c:pt idx="7">
                  <c:v>378036320402.17236</c:v>
                </c:pt>
                <c:pt idx="8">
                  <c:v>383791805021.53912</c:v>
                </c:pt>
                <c:pt idx="9">
                  <c:v>389547289640.90594</c:v>
                </c:pt>
                <c:pt idx="10">
                  <c:v>395302774260.27271</c:v>
                </c:pt>
                <c:pt idx="11">
                  <c:v>397237772315.09924</c:v>
                </c:pt>
                <c:pt idx="12">
                  <c:v>399172770369.92578</c:v>
                </c:pt>
                <c:pt idx="13">
                  <c:v>401107768424.75232</c:v>
                </c:pt>
                <c:pt idx="14">
                  <c:v>403042766479.57886</c:v>
                </c:pt>
                <c:pt idx="15">
                  <c:v>404977764534.40546</c:v>
                </c:pt>
                <c:pt idx="16">
                  <c:v>406912762589.23193</c:v>
                </c:pt>
                <c:pt idx="17">
                  <c:v>408847760644.05847</c:v>
                </c:pt>
                <c:pt idx="18">
                  <c:v>410782758698.88501</c:v>
                </c:pt>
                <c:pt idx="19">
                  <c:v>412717756753.71155</c:v>
                </c:pt>
                <c:pt idx="20">
                  <c:v>414652754808.53802</c:v>
                </c:pt>
                <c:pt idx="21">
                  <c:v>413122084705.46637</c:v>
                </c:pt>
                <c:pt idx="22">
                  <c:v>411591414602.39459</c:v>
                </c:pt>
                <c:pt idx="23">
                  <c:v>410060744499.32288</c:v>
                </c:pt>
                <c:pt idx="24">
                  <c:v>408530074396.2511</c:v>
                </c:pt>
                <c:pt idx="25">
                  <c:v>406999404293.17944</c:v>
                </c:pt>
                <c:pt idx="26">
                  <c:v>405468734190.10767</c:v>
                </c:pt>
                <c:pt idx="27">
                  <c:v>403938064087.03589</c:v>
                </c:pt>
                <c:pt idx="28">
                  <c:v>402407393983.96417</c:v>
                </c:pt>
                <c:pt idx="29">
                  <c:v>400876723880.8924</c:v>
                </c:pt>
                <c:pt idx="30">
                  <c:v>399346053777.82074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319370891250.68665</c:v>
                </c:pt>
                <c:pt idx="1">
                  <c:v>325074803510.29474</c:v>
                </c:pt>
                <c:pt idx="2">
                  <c:v>330778715769.90277</c:v>
                </c:pt>
                <c:pt idx="3">
                  <c:v>336482628029.51086</c:v>
                </c:pt>
                <c:pt idx="4">
                  <c:v>343869932826.35895</c:v>
                </c:pt>
                <c:pt idx="5">
                  <c:v>351257237623.20416</c:v>
                </c:pt>
                <c:pt idx="6">
                  <c:v>358644542420.04944</c:v>
                </c:pt>
                <c:pt idx="7">
                  <c:v>366031847216.89478</c:v>
                </c:pt>
                <c:pt idx="8">
                  <c:v>373419152013.74005</c:v>
                </c:pt>
                <c:pt idx="9">
                  <c:v>380806456810.58533</c:v>
                </c:pt>
                <c:pt idx="10">
                  <c:v>388193761607.42786</c:v>
                </c:pt>
                <c:pt idx="11">
                  <c:v>391801901795.98334</c:v>
                </c:pt>
                <c:pt idx="12">
                  <c:v>395410041984.53894</c:v>
                </c:pt>
                <c:pt idx="13">
                  <c:v>399018182173.09467</c:v>
                </c:pt>
                <c:pt idx="14">
                  <c:v>402626322361.65021</c:v>
                </c:pt>
                <c:pt idx="15">
                  <c:v>406234462550.20587</c:v>
                </c:pt>
                <c:pt idx="16">
                  <c:v>409842602738.76141</c:v>
                </c:pt>
                <c:pt idx="17">
                  <c:v>413450742927.31714</c:v>
                </c:pt>
                <c:pt idx="18">
                  <c:v>417058883115.87268</c:v>
                </c:pt>
                <c:pt idx="19">
                  <c:v>420667023304.42834</c:v>
                </c:pt>
                <c:pt idx="20">
                  <c:v>424275163492.98395</c:v>
                </c:pt>
                <c:pt idx="21">
                  <c:v>422180114351.24194</c:v>
                </c:pt>
                <c:pt idx="22">
                  <c:v>420085065209.49994</c:v>
                </c:pt>
                <c:pt idx="23">
                  <c:v>417990016067.75806</c:v>
                </c:pt>
                <c:pt idx="24">
                  <c:v>415894966926.01605</c:v>
                </c:pt>
                <c:pt idx="25">
                  <c:v>413799917784.27405</c:v>
                </c:pt>
                <c:pt idx="26">
                  <c:v>411704868642.5321</c:v>
                </c:pt>
                <c:pt idx="27">
                  <c:v>409609819500.7901</c:v>
                </c:pt>
                <c:pt idx="28">
                  <c:v>407514770359.04822</c:v>
                </c:pt>
                <c:pt idx="29">
                  <c:v>405419721217.30621</c:v>
                </c:pt>
                <c:pt idx="30">
                  <c:v>403324672075.56403</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117131849851.57123</c:v>
                </c:pt>
                <c:pt idx="1">
                  <c:v>117248981701.42278</c:v>
                </c:pt>
                <c:pt idx="2">
                  <c:v>117366230683.12422</c:v>
                </c:pt>
                <c:pt idx="3">
                  <c:v>117483596913.80731</c:v>
                </c:pt>
                <c:pt idx="4">
                  <c:v>117601080510.7211</c:v>
                </c:pt>
                <c:pt idx="5">
                  <c:v>117718681591.23183</c:v>
                </c:pt>
                <c:pt idx="6">
                  <c:v>117836400272.82303</c:v>
                </c:pt>
                <c:pt idx="7">
                  <c:v>117954236673.09586</c:v>
                </c:pt>
                <c:pt idx="8">
                  <c:v>118072190909.76895</c:v>
                </c:pt>
                <c:pt idx="9">
                  <c:v>118190263100.6787</c:v>
                </c:pt>
                <c:pt idx="10">
                  <c:v>118308453363.77936</c:v>
                </c:pt>
                <c:pt idx="11">
                  <c:v>118426761817.14311</c:v>
                </c:pt>
                <c:pt idx="12">
                  <c:v>118545188578.96025</c:v>
                </c:pt>
                <c:pt idx="13">
                  <c:v>118663733767.53918</c:v>
                </c:pt>
                <c:pt idx="14">
                  <c:v>118782397501.30672</c:v>
                </c:pt>
                <c:pt idx="15">
                  <c:v>118901179898.80801</c:v>
                </c:pt>
                <c:pt idx="16">
                  <c:v>119020081078.7068</c:v>
                </c:pt>
                <c:pt idx="17">
                  <c:v>119139101159.78549</c:v>
                </c:pt>
                <c:pt idx="18">
                  <c:v>119258240260.94527</c:v>
                </c:pt>
                <c:pt idx="19">
                  <c:v>119377498501.20619</c:v>
                </c:pt>
                <c:pt idx="20">
                  <c:v>119496875999.7074</c:v>
                </c:pt>
                <c:pt idx="21">
                  <c:v>118899391619.70886</c:v>
                </c:pt>
                <c:pt idx="22">
                  <c:v>118304894661.61031</c:v>
                </c:pt>
                <c:pt idx="23">
                  <c:v>117713370188.30225</c:v>
                </c:pt>
                <c:pt idx="24">
                  <c:v>117124803337.36075</c:v>
                </c:pt>
                <c:pt idx="25">
                  <c:v>116539179320.67392</c:v>
                </c:pt>
                <c:pt idx="26">
                  <c:v>115956483424.07057</c:v>
                </c:pt>
                <c:pt idx="27">
                  <c:v>115376701006.95021</c:v>
                </c:pt>
                <c:pt idx="28">
                  <c:v>114799817501.91545</c:v>
                </c:pt>
                <c:pt idx="29">
                  <c:v>114225818414.40588</c:v>
                </c:pt>
                <c:pt idx="30">
                  <c:v>113654689322.33385</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710532791.91191864</c:v>
                </c:pt>
                <c:pt idx="1">
                  <c:v>723222792.20207882</c:v>
                </c:pt>
                <c:pt idx="2">
                  <c:v>735912792.492239</c:v>
                </c:pt>
                <c:pt idx="3">
                  <c:v>748602792.78239942</c:v>
                </c:pt>
                <c:pt idx="4">
                  <c:v>765037985.98818409</c:v>
                </c:pt>
                <c:pt idx="5">
                  <c:v>781473179.19396293</c:v>
                </c:pt>
                <c:pt idx="6">
                  <c:v>797908372.39974153</c:v>
                </c:pt>
                <c:pt idx="7">
                  <c:v>814343565.60552025</c:v>
                </c:pt>
                <c:pt idx="8">
                  <c:v>830778758.81129909</c:v>
                </c:pt>
                <c:pt idx="9">
                  <c:v>847213952.01707768</c:v>
                </c:pt>
                <c:pt idx="10">
                  <c:v>863649145.22285044</c:v>
                </c:pt>
                <c:pt idx="11">
                  <c:v>871676495.21628356</c:v>
                </c:pt>
                <c:pt idx="12">
                  <c:v>879703845.20971727</c:v>
                </c:pt>
                <c:pt idx="13">
                  <c:v>887731195.20315051</c:v>
                </c:pt>
                <c:pt idx="14">
                  <c:v>895758545.19658387</c:v>
                </c:pt>
                <c:pt idx="15">
                  <c:v>903785895.19001722</c:v>
                </c:pt>
                <c:pt idx="16">
                  <c:v>911813245.18345058</c:v>
                </c:pt>
                <c:pt idx="17">
                  <c:v>919840595.17688417</c:v>
                </c:pt>
                <c:pt idx="18">
                  <c:v>927867945.17031753</c:v>
                </c:pt>
                <c:pt idx="19">
                  <c:v>935895295.16375089</c:v>
                </c:pt>
                <c:pt idx="20">
                  <c:v>943922645.15718436</c:v>
                </c:pt>
                <c:pt idx="21">
                  <c:v>939261603.22551334</c:v>
                </c:pt>
                <c:pt idx="22">
                  <c:v>934600561.29384232</c:v>
                </c:pt>
                <c:pt idx="23">
                  <c:v>929939519.36217129</c:v>
                </c:pt>
                <c:pt idx="24">
                  <c:v>925278477.43050039</c:v>
                </c:pt>
                <c:pt idx="25">
                  <c:v>920617435.49882913</c:v>
                </c:pt>
                <c:pt idx="26">
                  <c:v>915956393.56715822</c:v>
                </c:pt>
                <c:pt idx="27">
                  <c:v>911295351.6354872</c:v>
                </c:pt>
                <c:pt idx="28">
                  <c:v>906634309.70381618</c:v>
                </c:pt>
                <c:pt idx="29">
                  <c:v>901973267.77214527</c:v>
                </c:pt>
                <c:pt idx="30">
                  <c:v>897312225.84047377</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118076179180665.56</c:v>
                </c:pt>
                <c:pt idx="1">
                  <c:v>116566122031459.75</c:v>
                </c:pt>
                <c:pt idx="2">
                  <c:v>115056064882253.97</c:v>
                </c:pt>
                <c:pt idx="3">
                  <c:v>113546007733048.2</c:v>
                </c:pt>
                <c:pt idx="4">
                  <c:v>109992840875530.48</c:v>
                </c:pt>
                <c:pt idx="5">
                  <c:v>106439674018013.42</c:v>
                </c:pt>
                <c:pt idx="6">
                  <c:v>102886507160495.03</c:v>
                </c:pt>
                <c:pt idx="7">
                  <c:v>99333340302977.969</c:v>
                </c:pt>
                <c:pt idx="8">
                  <c:v>95780173445459.594</c:v>
                </c:pt>
                <c:pt idx="9">
                  <c:v>92227006587942.531</c:v>
                </c:pt>
                <c:pt idx="10">
                  <c:v>88673839730424.078</c:v>
                </c:pt>
                <c:pt idx="11">
                  <c:v>85551574119746.609</c:v>
                </c:pt>
                <c:pt idx="12">
                  <c:v>82429308509069.109</c:v>
                </c:pt>
                <c:pt idx="13">
                  <c:v>79307042898391.625</c:v>
                </c:pt>
                <c:pt idx="14">
                  <c:v>76184777287714.094</c:v>
                </c:pt>
                <c:pt idx="15">
                  <c:v>73062511677035.297</c:v>
                </c:pt>
                <c:pt idx="16">
                  <c:v>69940246066357.797</c:v>
                </c:pt>
                <c:pt idx="17">
                  <c:v>66817980455680.289</c:v>
                </c:pt>
                <c:pt idx="18">
                  <c:v>63695714845002.789</c:v>
                </c:pt>
                <c:pt idx="19">
                  <c:v>60573449234323.977</c:v>
                </c:pt>
                <c:pt idx="20">
                  <c:v>57451183623645.766</c:v>
                </c:pt>
                <c:pt idx="21">
                  <c:v>56768792671205.188</c:v>
                </c:pt>
                <c:pt idx="22">
                  <c:v>56086401718764.695</c:v>
                </c:pt>
                <c:pt idx="23">
                  <c:v>55404010766324.375</c:v>
                </c:pt>
                <c:pt idx="24">
                  <c:v>54721619813883.898</c:v>
                </c:pt>
                <c:pt idx="25">
                  <c:v>54039228861443.414</c:v>
                </c:pt>
                <c:pt idx="26">
                  <c:v>53356837909002.938</c:v>
                </c:pt>
                <c:pt idx="27">
                  <c:v>52674446956562.453</c:v>
                </c:pt>
                <c:pt idx="28">
                  <c:v>51992056004121.977</c:v>
                </c:pt>
                <c:pt idx="29">
                  <c:v>51309665051681.5</c:v>
                </c:pt>
                <c:pt idx="30">
                  <c:v>50627274099241.109</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3272747110519.9604</c:v>
                </c:pt>
                <c:pt idx="1">
                  <c:v>3237320623423.5586</c:v>
                </c:pt>
                <c:pt idx="2">
                  <c:v>3201894136327.1572</c:v>
                </c:pt>
                <c:pt idx="3">
                  <c:v>3166467649230.7559</c:v>
                </c:pt>
                <c:pt idx="4">
                  <c:v>3079146428361.4102</c:v>
                </c:pt>
                <c:pt idx="5">
                  <c:v>2991825207492.0811</c:v>
                </c:pt>
                <c:pt idx="6">
                  <c:v>2904503986622.7168</c:v>
                </c:pt>
                <c:pt idx="7">
                  <c:v>2817182765753.3872</c:v>
                </c:pt>
                <c:pt idx="8">
                  <c:v>2729861544884.0234</c:v>
                </c:pt>
                <c:pt idx="9">
                  <c:v>2642540324014.6934</c:v>
                </c:pt>
                <c:pt idx="10">
                  <c:v>2555219103145.3262</c:v>
                </c:pt>
                <c:pt idx="11">
                  <c:v>2476594034399.2856</c:v>
                </c:pt>
                <c:pt idx="12">
                  <c:v>2397968965653.2441</c:v>
                </c:pt>
                <c:pt idx="13">
                  <c:v>2319343896907.2031</c:v>
                </c:pt>
                <c:pt idx="14">
                  <c:v>2240718828161.1611</c:v>
                </c:pt>
                <c:pt idx="15">
                  <c:v>2162093759415.0859</c:v>
                </c:pt>
                <c:pt idx="16">
                  <c:v>2083468690669.0444</c:v>
                </c:pt>
                <c:pt idx="17">
                  <c:v>2004843621923.0029</c:v>
                </c:pt>
                <c:pt idx="18">
                  <c:v>1926218553176.9617</c:v>
                </c:pt>
                <c:pt idx="19">
                  <c:v>1847593484430.8862</c:v>
                </c:pt>
                <c:pt idx="20">
                  <c:v>1768968415684.8262</c:v>
                </c:pt>
                <c:pt idx="21">
                  <c:v>1749890676780.1299</c:v>
                </c:pt>
                <c:pt idx="22">
                  <c:v>1730812937875.436</c:v>
                </c:pt>
                <c:pt idx="23">
                  <c:v>1711735198970.7461</c:v>
                </c:pt>
                <c:pt idx="24">
                  <c:v>1692657460066.0522</c:v>
                </c:pt>
                <c:pt idx="25">
                  <c:v>1673579721161.3582</c:v>
                </c:pt>
                <c:pt idx="26">
                  <c:v>1654501982256.6641</c:v>
                </c:pt>
                <c:pt idx="27">
                  <c:v>1635424243351.9702</c:v>
                </c:pt>
                <c:pt idx="28">
                  <c:v>1616346504447.2761</c:v>
                </c:pt>
                <c:pt idx="29">
                  <c:v>1597268765542.5825</c:v>
                </c:pt>
                <c:pt idx="30">
                  <c:v>1578191026637.8906</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6181583068531.251</c:v>
                </c:pt>
                <c:pt idx="1">
                  <c:v>6183785360468.6992</c:v>
                </c:pt>
                <c:pt idx="2">
                  <c:v>6185987652406.1475</c:v>
                </c:pt>
                <c:pt idx="3">
                  <c:v>6188189944343.5977</c:v>
                </c:pt>
                <c:pt idx="4">
                  <c:v>6143280591866.459</c:v>
                </c:pt>
                <c:pt idx="5">
                  <c:v>6098371239389.3184</c:v>
                </c:pt>
                <c:pt idx="6">
                  <c:v>6053461886912.1387</c:v>
                </c:pt>
                <c:pt idx="7">
                  <c:v>6008552534434.9971</c:v>
                </c:pt>
                <c:pt idx="8">
                  <c:v>5963643181957.8184</c:v>
                </c:pt>
                <c:pt idx="9">
                  <c:v>5918733829480.6768</c:v>
                </c:pt>
                <c:pt idx="10">
                  <c:v>5873824477003.4727</c:v>
                </c:pt>
                <c:pt idx="11">
                  <c:v>5810425767774.4727</c:v>
                </c:pt>
                <c:pt idx="12">
                  <c:v>5747027058545.4736</c:v>
                </c:pt>
                <c:pt idx="13">
                  <c:v>5683628349316.4746</c:v>
                </c:pt>
                <c:pt idx="14">
                  <c:v>5620229640087.4746</c:v>
                </c:pt>
                <c:pt idx="15">
                  <c:v>5556830930858.4375</c:v>
                </c:pt>
                <c:pt idx="16">
                  <c:v>5493432221629.4375</c:v>
                </c:pt>
                <c:pt idx="17">
                  <c:v>5430033512400.4375</c:v>
                </c:pt>
                <c:pt idx="18">
                  <c:v>5366634803171.4385</c:v>
                </c:pt>
                <c:pt idx="19">
                  <c:v>5303236093942.4004</c:v>
                </c:pt>
                <c:pt idx="20">
                  <c:v>5239837384713.3809</c:v>
                </c:pt>
                <c:pt idx="21">
                  <c:v>5202042723358.2363</c:v>
                </c:pt>
                <c:pt idx="22">
                  <c:v>5164248062003.0977</c:v>
                </c:pt>
                <c:pt idx="23">
                  <c:v>5126453400647.9619</c:v>
                </c:pt>
                <c:pt idx="24">
                  <c:v>5088658739292.8223</c:v>
                </c:pt>
                <c:pt idx="25">
                  <c:v>5050864077937.6836</c:v>
                </c:pt>
                <c:pt idx="26">
                  <c:v>5013069416582.5439</c:v>
                </c:pt>
                <c:pt idx="27">
                  <c:v>4975274755227.4033</c:v>
                </c:pt>
                <c:pt idx="28">
                  <c:v>4937480093872.2637</c:v>
                </c:pt>
                <c:pt idx="29">
                  <c:v>4899685432517.124</c:v>
                </c:pt>
                <c:pt idx="30">
                  <c:v>4861890771161.9854</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2696777382247.6523</c:v>
                </c:pt>
                <c:pt idx="1">
                  <c:v>2725340307862.1006</c:v>
                </c:pt>
                <c:pt idx="2">
                  <c:v>2753903233476.5483</c:v>
                </c:pt>
                <c:pt idx="3">
                  <c:v>2782466159090.9971</c:v>
                </c:pt>
                <c:pt idx="4">
                  <c:v>2810806525696.9971</c:v>
                </c:pt>
                <c:pt idx="5">
                  <c:v>2839146892302.9839</c:v>
                </c:pt>
                <c:pt idx="6">
                  <c:v>2867487258908.9634</c:v>
                </c:pt>
                <c:pt idx="7">
                  <c:v>2895827625514.9497</c:v>
                </c:pt>
                <c:pt idx="8">
                  <c:v>2924167992120.9287</c:v>
                </c:pt>
                <c:pt idx="9">
                  <c:v>2952508358726.9155</c:v>
                </c:pt>
                <c:pt idx="10">
                  <c:v>2980848725332.877</c:v>
                </c:pt>
                <c:pt idx="11">
                  <c:v>2987179405641.8628</c:v>
                </c:pt>
                <c:pt idx="12">
                  <c:v>2993510085950.8486</c:v>
                </c:pt>
                <c:pt idx="13">
                  <c:v>2999840766259.834</c:v>
                </c:pt>
                <c:pt idx="14">
                  <c:v>3006171446568.8203</c:v>
                </c:pt>
                <c:pt idx="15">
                  <c:v>3012502126877.7993</c:v>
                </c:pt>
                <c:pt idx="16">
                  <c:v>3018832807186.7852</c:v>
                </c:pt>
                <c:pt idx="17">
                  <c:v>3025163487495.771</c:v>
                </c:pt>
                <c:pt idx="18">
                  <c:v>3031494167804.7563</c:v>
                </c:pt>
                <c:pt idx="19">
                  <c:v>3037824848113.7354</c:v>
                </c:pt>
                <c:pt idx="20">
                  <c:v>3044155528422.7178</c:v>
                </c:pt>
                <c:pt idx="21">
                  <c:v>3026964148672.9185</c:v>
                </c:pt>
                <c:pt idx="22">
                  <c:v>3009772768923.1196</c:v>
                </c:pt>
                <c:pt idx="23">
                  <c:v>2992581389173.3228</c:v>
                </c:pt>
                <c:pt idx="24">
                  <c:v>2975390009423.5239</c:v>
                </c:pt>
                <c:pt idx="25">
                  <c:v>2958198629673.7251</c:v>
                </c:pt>
                <c:pt idx="26">
                  <c:v>2941007249923.9272</c:v>
                </c:pt>
                <c:pt idx="27">
                  <c:v>2923815870174.1289</c:v>
                </c:pt>
                <c:pt idx="28">
                  <c:v>2906624490424.3301</c:v>
                </c:pt>
                <c:pt idx="29">
                  <c:v>2889433110674.5317</c:v>
                </c:pt>
                <c:pt idx="30">
                  <c:v>2872241730924.7324</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445764924947.82092</c:v>
                </c:pt>
                <c:pt idx="1">
                  <c:v>450657701517.39026</c:v>
                </c:pt>
                <c:pt idx="2">
                  <c:v>455550478086.95959</c:v>
                </c:pt>
                <c:pt idx="3">
                  <c:v>460443254656.52899</c:v>
                </c:pt>
                <c:pt idx="4">
                  <c:v>465425529198.3985</c:v>
                </c:pt>
                <c:pt idx="5">
                  <c:v>470407803740.26575</c:v>
                </c:pt>
                <c:pt idx="6">
                  <c:v>475390078282.13171</c:v>
                </c:pt>
                <c:pt idx="7">
                  <c:v>480372352823.9989</c:v>
                </c:pt>
                <c:pt idx="8">
                  <c:v>485354627365.86493</c:v>
                </c:pt>
                <c:pt idx="9">
                  <c:v>490336901907.73206</c:v>
                </c:pt>
                <c:pt idx="10">
                  <c:v>495319176449.59509</c:v>
                </c:pt>
                <c:pt idx="11">
                  <c:v>496576738020.43152</c:v>
                </c:pt>
                <c:pt idx="12">
                  <c:v>497834299591.26807</c:v>
                </c:pt>
                <c:pt idx="13">
                  <c:v>499091861162.10449</c:v>
                </c:pt>
                <c:pt idx="14">
                  <c:v>500349422732.94098</c:v>
                </c:pt>
                <c:pt idx="15">
                  <c:v>501606984303.77637</c:v>
                </c:pt>
                <c:pt idx="16">
                  <c:v>502864545874.61285</c:v>
                </c:pt>
                <c:pt idx="17">
                  <c:v>504122107445.44934</c:v>
                </c:pt>
                <c:pt idx="18">
                  <c:v>505379669016.28589</c:v>
                </c:pt>
                <c:pt idx="19">
                  <c:v>506637230587.12134</c:v>
                </c:pt>
                <c:pt idx="20">
                  <c:v>507894792157.95728</c:v>
                </c:pt>
                <c:pt idx="21">
                  <c:v>505048768659.44714</c:v>
                </c:pt>
                <c:pt idx="22">
                  <c:v>502202745160.93713</c:v>
                </c:pt>
                <c:pt idx="23">
                  <c:v>499356721662.42731</c:v>
                </c:pt>
                <c:pt idx="24">
                  <c:v>496510698163.91724</c:v>
                </c:pt>
                <c:pt idx="25">
                  <c:v>493664674665.40723</c:v>
                </c:pt>
                <c:pt idx="26">
                  <c:v>490818651166.89722</c:v>
                </c:pt>
                <c:pt idx="27">
                  <c:v>487972627668.38721</c:v>
                </c:pt>
                <c:pt idx="28">
                  <c:v>485126604169.87726</c:v>
                </c:pt>
                <c:pt idx="29">
                  <c:v>482280580671.36719</c:v>
                </c:pt>
                <c:pt idx="30">
                  <c:v>479434557172.85718</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2291528210946.9863</c:v>
                </c:pt>
                <c:pt idx="1">
                  <c:v>2322937326932.6992</c:v>
                </c:pt>
                <c:pt idx="2">
                  <c:v>2354346442918.4121</c:v>
                </c:pt>
                <c:pt idx="3">
                  <c:v>2385755558904.125</c:v>
                </c:pt>
                <c:pt idx="4">
                  <c:v>2422233340065.9131</c:v>
                </c:pt>
                <c:pt idx="5">
                  <c:v>2458711121227.6855</c:v>
                </c:pt>
                <c:pt idx="6">
                  <c:v>2495188902389.4556</c:v>
                </c:pt>
                <c:pt idx="7">
                  <c:v>2531666683551.2275</c:v>
                </c:pt>
                <c:pt idx="8">
                  <c:v>2568144464712.9971</c:v>
                </c:pt>
                <c:pt idx="9">
                  <c:v>2604622245874.77</c:v>
                </c:pt>
                <c:pt idx="10">
                  <c:v>2641100027036.5215</c:v>
                </c:pt>
                <c:pt idx="11">
                  <c:v>2655269521430.0459</c:v>
                </c:pt>
                <c:pt idx="12">
                  <c:v>2669439015823.5698</c:v>
                </c:pt>
                <c:pt idx="13">
                  <c:v>2683608510217.0928</c:v>
                </c:pt>
                <c:pt idx="14">
                  <c:v>2697778004610.6172</c:v>
                </c:pt>
                <c:pt idx="15">
                  <c:v>2711947499004.1372</c:v>
                </c:pt>
                <c:pt idx="16">
                  <c:v>2726116993397.6606</c:v>
                </c:pt>
                <c:pt idx="17">
                  <c:v>2740286487791.1846</c:v>
                </c:pt>
                <c:pt idx="18">
                  <c:v>2754455982184.7085</c:v>
                </c:pt>
                <c:pt idx="19">
                  <c:v>2768625476578.2285</c:v>
                </c:pt>
                <c:pt idx="20">
                  <c:v>2782794970971.751</c:v>
                </c:pt>
                <c:pt idx="21">
                  <c:v>2768005139354.4453</c:v>
                </c:pt>
                <c:pt idx="22">
                  <c:v>2753215307737.1401</c:v>
                </c:pt>
                <c:pt idx="23">
                  <c:v>2738425476119.8359</c:v>
                </c:pt>
                <c:pt idx="24">
                  <c:v>2723635644502.5303</c:v>
                </c:pt>
                <c:pt idx="25">
                  <c:v>2708845812885.2256</c:v>
                </c:pt>
                <c:pt idx="26">
                  <c:v>2694055981267.9204</c:v>
                </c:pt>
                <c:pt idx="27">
                  <c:v>2679266149650.6152</c:v>
                </c:pt>
                <c:pt idx="28">
                  <c:v>2664476318033.3105</c:v>
                </c:pt>
                <c:pt idx="29">
                  <c:v>2649686486416.0059</c:v>
                </c:pt>
                <c:pt idx="30">
                  <c:v>2634896654798.6992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67401663554298.227</c:v>
                </c:pt>
                <c:pt idx="1">
                  <c:v>68749301432474.789</c:v>
                </c:pt>
                <c:pt idx="2">
                  <c:v>70096939310651.367</c:v>
                </c:pt>
                <c:pt idx="3">
                  <c:v>71444577188827.906</c:v>
                </c:pt>
                <c:pt idx="4">
                  <c:v>72844673764749.313</c:v>
                </c:pt>
                <c:pt idx="5">
                  <c:v>74244770340670.641</c:v>
                </c:pt>
                <c:pt idx="6">
                  <c:v>75644866916592.469</c:v>
                </c:pt>
                <c:pt idx="7">
                  <c:v>77044963492513.797</c:v>
                </c:pt>
                <c:pt idx="8">
                  <c:v>78445060068435.125</c:v>
                </c:pt>
                <c:pt idx="9">
                  <c:v>79845156644356.969</c:v>
                </c:pt>
                <c:pt idx="10">
                  <c:v>81245253220278.563</c:v>
                </c:pt>
                <c:pt idx="11">
                  <c:v>82112268143180.172</c:v>
                </c:pt>
                <c:pt idx="12">
                  <c:v>82979283066081.797</c:v>
                </c:pt>
                <c:pt idx="13">
                  <c:v>83846297988983.656</c:v>
                </c:pt>
                <c:pt idx="14">
                  <c:v>84713312911885.281</c:v>
                </c:pt>
                <c:pt idx="15">
                  <c:v>85580327834787.156</c:v>
                </c:pt>
                <c:pt idx="16">
                  <c:v>86447342757688.781</c:v>
                </c:pt>
                <c:pt idx="17">
                  <c:v>87314357680590.656</c:v>
                </c:pt>
                <c:pt idx="18">
                  <c:v>88181372603492.281</c:v>
                </c:pt>
                <c:pt idx="19">
                  <c:v>89048387526394.141</c:v>
                </c:pt>
                <c:pt idx="20">
                  <c:v>89915402449296.031</c:v>
                </c:pt>
                <c:pt idx="21">
                  <c:v>90262410634502.375</c:v>
                </c:pt>
                <c:pt idx="22">
                  <c:v>90609418819708.719</c:v>
                </c:pt>
                <c:pt idx="23">
                  <c:v>90956427004915.047</c:v>
                </c:pt>
                <c:pt idx="24">
                  <c:v>91303435190121.391</c:v>
                </c:pt>
                <c:pt idx="25">
                  <c:v>91650443375327.734</c:v>
                </c:pt>
                <c:pt idx="26">
                  <c:v>91997451560534.063</c:v>
                </c:pt>
                <c:pt idx="27">
                  <c:v>92344459745740.406</c:v>
                </c:pt>
                <c:pt idx="28">
                  <c:v>92691467930946.75</c:v>
                </c:pt>
                <c:pt idx="29">
                  <c:v>93038476116153.094</c:v>
                </c:pt>
                <c:pt idx="30">
                  <c:v>93385484301359.422</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36599849531191.508</c:v>
                </c:pt>
                <c:pt idx="1">
                  <c:v>37342966965398.375</c:v>
                </c:pt>
                <c:pt idx="2">
                  <c:v>38086084399605.242</c:v>
                </c:pt>
                <c:pt idx="3">
                  <c:v>38829201833812.102</c:v>
                </c:pt>
                <c:pt idx="4">
                  <c:v>39625972123149.531</c:v>
                </c:pt>
                <c:pt idx="5">
                  <c:v>40422742412486.93</c:v>
                </c:pt>
                <c:pt idx="6">
                  <c:v>41219512701824.594</c:v>
                </c:pt>
                <c:pt idx="7">
                  <c:v>42016282991161.992</c:v>
                </c:pt>
                <c:pt idx="8">
                  <c:v>42813053280499.383</c:v>
                </c:pt>
                <c:pt idx="9">
                  <c:v>43609823569837.055</c:v>
                </c:pt>
                <c:pt idx="10">
                  <c:v>44406593859174.586</c:v>
                </c:pt>
                <c:pt idx="11">
                  <c:v>44908698889688.555</c:v>
                </c:pt>
                <c:pt idx="12">
                  <c:v>45410803920202.531</c:v>
                </c:pt>
                <c:pt idx="13">
                  <c:v>45912908950716.633</c:v>
                </c:pt>
                <c:pt idx="14">
                  <c:v>46415013981230.609</c:v>
                </c:pt>
                <c:pt idx="15">
                  <c:v>46917119011744.719</c:v>
                </c:pt>
                <c:pt idx="16">
                  <c:v>47419224042258.695</c:v>
                </c:pt>
                <c:pt idx="17">
                  <c:v>47921329072772.797</c:v>
                </c:pt>
                <c:pt idx="18">
                  <c:v>48423434103286.781</c:v>
                </c:pt>
                <c:pt idx="19">
                  <c:v>48925539133800.883</c:v>
                </c:pt>
                <c:pt idx="20">
                  <c:v>49427644164314.984</c:v>
                </c:pt>
                <c:pt idx="21">
                  <c:v>49645466522868.484</c:v>
                </c:pt>
                <c:pt idx="22">
                  <c:v>49863288881421.977</c:v>
                </c:pt>
                <c:pt idx="23">
                  <c:v>50081111239975.469</c:v>
                </c:pt>
                <c:pt idx="24">
                  <c:v>50298933598528.961</c:v>
                </c:pt>
                <c:pt idx="25">
                  <c:v>50516755957082.453</c:v>
                </c:pt>
                <c:pt idx="26">
                  <c:v>50734578315635.953</c:v>
                </c:pt>
                <c:pt idx="27">
                  <c:v>50952400674189.438</c:v>
                </c:pt>
                <c:pt idx="28">
                  <c:v>51170223032742.938</c:v>
                </c:pt>
                <c:pt idx="29">
                  <c:v>51388045391296.43</c:v>
                </c:pt>
                <c:pt idx="30">
                  <c:v>51605867749849.922</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775988506255.21265</c:v>
                </c:pt>
                <c:pt idx="1">
                  <c:v>786479893994.61133</c:v>
                </c:pt>
                <c:pt idx="2">
                  <c:v>796971281734.00977</c:v>
                </c:pt>
                <c:pt idx="3">
                  <c:v>807462669473.40845</c:v>
                </c:pt>
                <c:pt idx="4">
                  <c:v>819563828857.80798</c:v>
                </c:pt>
                <c:pt idx="5">
                  <c:v>831664988242.20264</c:v>
                </c:pt>
                <c:pt idx="6">
                  <c:v>843766147626.59583</c:v>
                </c:pt>
                <c:pt idx="7">
                  <c:v>855867307010.99048</c:v>
                </c:pt>
                <c:pt idx="8">
                  <c:v>867968466395.38367</c:v>
                </c:pt>
                <c:pt idx="9">
                  <c:v>880069625779.77832</c:v>
                </c:pt>
                <c:pt idx="10">
                  <c:v>892170785164.16589</c:v>
                </c:pt>
                <c:pt idx="11">
                  <c:v>896790753285.97083</c:v>
                </c:pt>
                <c:pt idx="12">
                  <c:v>901410721407.77588</c:v>
                </c:pt>
                <c:pt idx="13">
                  <c:v>906030689529.58105</c:v>
                </c:pt>
                <c:pt idx="14">
                  <c:v>910650657651.38611</c:v>
                </c:pt>
                <c:pt idx="15">
                  <c:v>915270625773.19006</c:v>
                </c:pt>
                <c:pt idx="16">
                  <c:v>919890593894.99512</c:v>
                </c:pt>
                <c:pt idx="17">
                  <c:v>924510562016.80029</c:v>
                </c:pt>
                <c:pt idx="18">
                  <c:v>929130530138.60547</c:v>
                </c:pt>
                <c:pt idx="19">
                  <c:v>933750498260.4093</c:v>
                </c:pt>
                <c:pt idx="20">
                  <c:v>938370466382.21399</c:v>
                </c:pt>
                <c:pt idx="21">
                  <c:v>933365820294.73315</c:v>
                </c:pt>
                <c:pt idx="22">
                  <c:v>928361174207.25244</c:v>
                </c:pt>
                <c:pt idx="23">
                  <c:v>923356528119.77185</c:v>
                </c:pt>
                <c:pt idx="24">
                  <c:v>918351882032.29126</c:v>
                </c:pt>
                <c:pt idx="25">
                  <c:v>913347235944.81067</c:v>
                </c:pt>
                <c:pt idx="26">
                  <c:v>908342589857.33008</c:v>
                </c:pt>
                <c:pt idx="27">
                  <c:v>903337943769.84937</c:v>
                </c:pt>
                <c:pt idx="28">
                  <c:v>898333297682.36877</c:v>
                </c:pt>
                <c:pt idx="29">
                  <c:v>893328651594.88818</c:v>
                </c:pt>
                <c:pt idx="30">
                  <c:v>888324005507.40723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14021856412562.654</c:v>
                </c:pt>
                <c:pt idx="1">
                  <c:v>13882760684534.834</c:v>
                </c:pt>
                <c:pt idx="2">
                  <c:v>13743664956507.012</c:v>
                </c:pt>
                <c:pt idx="3">
                  <c:v>13604569228479.191</c:v>
                </c:pt>
                <c:pt idx="4">
                  <c:v>13252478439954.977</c:v>
                </c:pt>
                <c:pt idx="5">
                  <c:v>12900387651430.824</c:v>
                </c:pt>
                <c:pt idx="6">
                  <c:v>12548296862906.525</c:v>
                </c:pt>
                <c:pt idx="7">
                  <c:v>12196206074382.371</c:v>
                </c:pt>
                <c:pt idx="8">
                  <c:v>11844115285858.078</c:v>
                </c:pt>
                <c:pt idx="9">
                  <c:v>11492024497333.922</c:v>
                </c:pt>
                <c:pt idx="10">
                  <c:v>11139933708809.607</c:v>
                </c:pt>
                <c:pt idx="11">
                  <c:v>10818692215916.277</c:v>
                </c:pt>
                <c:pt idx="12">
                  <c:v>10497450723022.943</c:v>
                </c:pt>
                <c:pt idx="13">
                  <c:v>10176209230129.609</c:v>
                </c:pt>
                <c:pt idx="14">
                  <c:v>9854967737236.2754</c:v>
                </c:pt>
                <c:pt idx="15">
                  <c:v>9533726244342.7988</c:v>
                </c:pt>
                <c:pt idx="16">
                  <c:v>9212484751449.4648</c:v>
                </c:pt>
                <c:pt idx="17">
                  <c:v>8891243258556.1309</c:v>
                </c:pt>
                <c:pt idx="18">
                  <c:v>8570001765662.7969</c:v>
                </c:pt>
                <c:pt idx="19">
                  <c:v>8248760272769.3232</c:v>
                </c:pt>
                <c:pt idx="20">
                  <c:v>7927518779875.9121</c:v>
                </c:pt>
                <c:pt idx="21">
                  <c:v>7845458387854.457</c:v>
                </c:pt>
                <c:pt idx="22">
                  <c:v>7763397995833.0117</c:v>
                </c:pt>
                <c:pt idx="23">
                  <c:v>7681337603811.584</c:v>
                </c:pt>
                <c:pt idx="24">
                  <c:v>7599277211790.1396</c:v>
                </c:pt>
                <c:pt idx="25">
                  <c:v>7517216819768.6943</c:v>
                </c:pt>
                <c:pt idx="26">
                  <c:v>7435156427747.25</c:v>
                </c:pt>
                <c:pt idx="27">
                  <c:v>7353096035725.8057</c:v>
                </c:pt>
                <c:pt idx="28">
                  <c:v>7271035643704.3613</c:v>
                </c:pt>
                <c:pt idx="29">
                  <c:v>7188975251682.917</c:v>
                </c:pt>
                <c:pt idx="30">
                  <c:v>7106914859661.4805</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5353083918307.6074</c:v>
                </c:pt>
                <c:pt idx="1">
                  <c:v>5320056035564.2227</c:v>
                </c:pt>
                <c:pt idx="2">
                  <c:v>5287028152820.8379</c:v>
                </c:pt>
                <c:pt idx="3">
                  <c:v>5254000270077.4531</c:v>
                </c:pt>
                <c:pt idx="4">
                  <c:v>5421672184280.7051</c:v>
                </c:pt>
                <c:pt idx="5">
                  <c:v>5589344098483.957</c:v>
                </c:pt>
                <c:pt idx="6">
                  <c:v>5757016012687.208</c:v>
                </c:pt>
                <c:pt idx="7">
                  <c:v>5924687926890.4609</c:v>
                </c:pt>
                <c:pt idx="8">
                  <c:v>6092359841093.7119</c:v>
                </c:pt>
                <c:pt idx="9">
                  <c:v>6260031755296.9629</c:v>
                </c:pt>
                <c:pt idx="10">
                  <c:v>6427703669500.2158</c:v>
                </c:pt>
                <c:pt idx="11">
                  <c:v>6433172389037.875</c:v>
                </c:pt>
                <c:pt idx="12">
                  <c:v>6438641108575.5352</c:v>
                </c:pt>
                <c:pt idx="13">
                  <c:v>6444109828113.1953</c:v>
                </c:pt>
                <c:pt idx="14">
                  <c:v>6449578547650.8535</c:v>
                </c:pt>
                <c:pt idx="15">
                  <c:v>6455047267188.5137</c:v>
                </c:pt>
                <c:pt idx="16">
                  <c:v>6460515986726.1729</c:v>
                </c:pt>
                <c:pt idx="17">
                  <c:v>6465984706263.833</c:v>
                </c:pt>
                <c:pt idx="18">
                  <c:v>6471453425801.4941</c:v>
                </c:pt>
                <c:pt idx="19">
                  <c:v>6476922145339.1533</c:v>
                </c:pt>
                <c:pt idx="20">
                  <c:v>6482390864876.8135</c:v>
                </c:pt>
                <c:pt idx="21">
                  <c:v>6469258521817.8535</c:v>
                </c:pt>
                <c:pt idx="22">
                  <c:v>6456126178758.8965</c:v>
                </c:pt>
                <c:pt idx="23">
                  <c:v>6442993835699.9375</c:v>
                </c:pt>
                <c:pt idx="24">
                  <c:v>6429861492640.9795</c:v>
                </c:pt>
                <c:pt idx="25">
                  <c:v>6416729149582.0215</c:v>
                </c:pt>
                <c:pt idx="26">
                  <c:v>6403596806523.0635</c:v>
                </c:pt>
                <c:pt idx="27">
                  <c:v>6390464463464.1055</c:v>
                </c:pt>
                <c:pt idx="28">
                  <c:v>6377332120405.1465</c:v>
                </c:pt>
                <c:pt idx="29">
                  <c:v>6364199777346.1885</c:v>
                </c:pt>
                <c:pt idx="30">
                  <c:v>6351067434287.2305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1090215847760.3054</c:v>
                </c:pt>
                <c:pt idx="1">
                  <c:v>1084672728446.8789</c:v>
                </c:pt>
                <c:pt idx="2">
                  <c:v>1079129609133.4526</c:v>
                </c:pt>
                <c:pt idx="3">
                  <c:v>1073586489820.0264</c:v>
                </c:pt>
                <c:pt idx="4">
                  <c:v>1119484239589.021</c:v>
                </c:pt>
                <c:pt idx="5">
                  <c:v>1165381989358.0156</c:v>
                </c:pt>
                <c:pt idx="6">
                  <c:v>1211279739127.0105</c:v>
                </c:pt>
                <c:pt idx="7">
                  <c:v>1257177488896.0049</c:v>
                </c:pt>
                <c:pt idx="8">
                  <c:v>1303075238664.9995</c:v>
                </c:pt>
                <c:pt idx="9">
                  <c:v>1348972988433.9941</c:v>
                </c:pt>
                <c:pt idx="10">
                  <c:v>1394870738202.989</c:v>
                </c:pt>
                <c:pt idx="11">
                  <c:v>1394902641019.8071</c:v>
                </c:pt>
                <c:pt idx="12">
                  <c:v>1394934543836.6255</c:v>
                </c:pt>
                <c:pt idx="13">
                  <c:v>1394966446653.4438</c:v>
                </c:pt>
                <c:pt idx="14">
                  <c:v>1394998349470.262</c:v>
                </c:pt>
                <c:pt idx="15">
                  <c:v>1395030252287.0803</c:v>
                </c:pt>
                <c:pt idx="16">
                  <c:v>1395062155103.8987</c:v>
                </c:pt>
                <c:pt idx="17">
                  <c:v>1395094057920.7168</c:v>
                </c:pt>
                <c:pt idx="18">
                  <c:v>1395125960737.5352</c:v>
                </c:pt>
                <c:pt idx="19">
                  <c:v>1395157863554.3535</c:v>
                </c:pt>
                <c:pt idx="20">
                  <c:v>1395189766371.1719</c:v>
                </c:pt>
                <c:pt idx="21">
                  <c:v>1382389959588.6306</c:v>
                </c:pt>
                <c:pt idx="22">
                  <c:v>1369590152806.0896</c:v>
                </c:pt>
                <c:pt idx="23">
                  <c:v>1356790346023.5488</c:v>
                </c:pt>
                <c:pt idx="24">
                  <c:v>1343990539241.0078</c:v>
                </c:pt>
                <c:pt idx="25">
                  <c:v>1331190732458.4668</c:v>
                </c:pt>
                <c:pt idx="26">
                  <c:v>1318390925675.9258</c:v>
                </c:pt>
                <c:pt idx="27">
                  <c:v>1305591118893.3845</c:v>
                </c:pt>
                <c:pt idx="28">
                  <c:v>1292791312110.8438</c:v>
                </c:pt>
                <c:pt idx="29">
                  <c:v>1279991505328.3027</c:v>
                </c:pt>
                <c:pt idx="30">
                  <c:v>1267191698545.7615</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4053375714910.8604</c:v>
                </c:pt>
                <c:pt idx="1">
                  <c:v>3956011278119.7607</c:v>
                </c:pt>
                <c:pt idx="2">
                  <c:v>3858646841328.6611</c:v>
                </c:pt>
                <c:pt idx="3">
                  <c:v>3761282404537.561</c:v>
                </c:pt>
                <c:pt idx="4">
                  <c:v>3944259105989.2178</c:v>
                </c:pt>
                <c:pt idx="5">
                  <c:v>4127235807440.8745</c:v>
                </c:pt>
                <c:pt idx="6">
                  <c:v>4310212508892.5308</c:v>
                </c:pt>
                <c:pt idx="7">
                  <c:v>4493189210344.1875</c:v>
                </c:pt>
                <c:pt idx="8">
                  <c:v>4676165911795.8438</c:v>
                </c:pt>
                <c:pt idx="9">
                  <c:v>4859142613247.501</c:v>
                </c:pt>
                <c:pt idx="10">
                  <c:v>5042119314699.1572</c:v>
                </c:pt>
                <c:pt idx="11">
                  <c:v>5011317362904.3926</c:v>
                </c:pt>
                <c:pt idx="12">
                  <c:v>4980515411109.6289</c:v>
                </c:pt>
                <c:pt idx="13">
                  <c:v>4949713459314.8643</c:v>
                </c:pt>
                <c:pt idx="14">
                  <c:v>4918911507520.0996</c:v>
                </c:pt>
                <c:pt idx="15">
                  <c:v>4888109555725.3359</c:v>
                </c:pt>
                <c:pt idx="16">
                  <c:v>4857307603930.5723</c:v>
                </c:pt>
                <c:pt idx="17">
                  <c:v>4826505652135.8066</c:v>
                </c:pt>
                <c:pt idx="18">
                  <c:v>4795703700341.043</c:v>
                </c:pt>
                <c:pt idx="19">
                  <c:v>4764901748546.2783</c:v>
                </c:pt>
                <c:pt idx="20">
                  <c:v>4734099796751.5137</c:v>
                </c:pt>
                <c:pt idx="21">
                  <c:v>4654739137167.2295</c:v>
                </c:pt>
                <c:pt idx="22">
                  <c:v>4575378477582.9434</c:v>
                </c:pt>
                <c:pt idx="23">
                  <c:v>4496017817998.6592</c:v>
                </c:pt>
                <c:pt idx="24">
                  <c:v>4416657158414.374</c:v>
                </c:pt>
                <c:pt idx="25">
                  <c:v>4337296498830.0889</c:v>
                </c:pt>
                <c:pt idx="26">
                  <c:v>4257935839245.8037</c:v>
                </c:pt>
                <c:pt idx="27">
                  <c:v>4178575179661.5186</c:v>
                </c:pt>
                <c:pt idx="28">
                  <c:v>4099214520077.2334</c:v>
                </c:pt>
                <c:pt idx="29">
                  <c:v>4019853860492.9482</c:v>
                </c:pt>
                <c:pt idx="30">
                  <c:v>3940493200908.6631</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12266984130615.949</c:v>
                </c:pt>
                <c:pt idx="1">
                  <c:v>12686552733304.635</c:v>
                </c:pt>
                <c:pt idx="2">
                  <c:v>13106121335993.322</c:v>
                </c:pt>
                <c:pt idx="3">
                  <c:v>13525689938682.01</c:v>
                </c:pt>
                <c:pt idx="4">
                  <c:v>13746916843814.99</c:v>
                </c:pt>
                <c:pt idx="5">
                  <c:v>13968143748947.971</c:v>
                </c:pt>
                <c:pt idx="6">
                  <c:v>14189370654080.955</c:v>
                </c:pt>
                <c:pt idx="7">
                  <c:v>14410597559213.936</c:v>
                </c:pt>
                <c:pt idx="8">
                  <c:v>14631824464346.918</c:v>
                </c:pt>
                <c:pt idx="9">
                  <c:v>14853051369479.896</c:v>
                </c:pt>
                <c:pt idx="10">
                  <c:v>15074278274612.879</c:v>
                </c:pt>
                <c:pt idx="11">
                  <c:v>15148636350168.855</c:v>
                </c:pt>
                <c:pt idx="12">
                  <c:v>15222994425724.83</c:v>
                </c:pt>
                <c:pt idx="13">
                  <c:v>15297352501280.803</c:v>
                </c:pt>
                <c:pt idx="14">
                  <c:v>15371710576836.779</c:v>
                </c:pt>
                <c:pt idx="15">
                  <c:v>15446068652392.754</c:v>
                </c:pt>
                <c:pt idx="16">
                  <c:v>15520426727948.73</c:v>
                </c:pt>
                <c:pt idx="17">
                  <c:v>15594784803504.705</c:v>
                </c:pt>
                <c:pt idx="18">
                  <c:v>15669142879060.684</c:v>
                </c:pt>
                <c:pt idx="19">
                  <c:v>15743500954616.656</c:v>
                </c:pt>
                <c:pt idx="20">
                  <c:v>15817859030172.631</c:v>
                </c:pt>
                <c:pt idx="21">
                  <c:v>15760291957339.752</c:v>
                </c:pt>
                <c:pt idx="22">
                  <c:v>15702724884506.873</c:v>
                </c:pt>
                <c:pt idx="23">
                  <c:v>15645157811673.994</c:v>
                </c:pt>
                <c:pt idx="24">
                  <c:v>15587590738841.113</c:v>
                </c:pt>
                <c:pt idx="25">
                  <c:v>15530023666008.236</c:v>
                </c:pt>
                <c:pt idx="26">
                  <c:v>15472456593175.355</c:v>
                </c:pt>
                <c:pt idx="27">
                  <c:v>15414889520342.477</c:v>
                </c:pt>
                <c:pt idx="28">
                  <c:v>15357322447509.598</c:v>
                </c:pt>
                <c:pt idx="29">
                  <c:v>15299755374676.719</c:v>
                </c:pt>
                <c:pt idx="30">
                  <c:v>15242188301843.84</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2226210327204.5259</c:v>
                </c:pt>
                <c:pt idx="1">
                  <c:v>2303775904424.2021</c:v>
                </c:pt>
                <c:pt idx="2">
                  <c:v>2381341481643.8794</c:v>
                </c:pt>
                <c:pt idx="3">
                  <c:v>2458907058863.5562</c:v>
                </c:pt>
                <c:pt idx="4">
                  <c:v>2501206732483.6577</c:v>
                </c:pt>
                <c:pt idx="5">
                  <c:v>2543506406103.7593</c:v>
                </c:pt>
                <c:pt idx="6">
                  <c:v>2585806079723.8599</c:v>
                </c:pt>
                <c:pt idx="7">
                  <c:v>2628105753343.9619</c:v>
                </c:pt>
                <c:pt idx="8">
                  <c:v>2670405426964.0635</c:v>
                </c:pt>
                <c:pt idx="9">
                  <c:v>2712705100584.1646</c:v>
                </c:pt>
                <c:pt idx="10">
                  <c:v>2755004774204.2661</c:v>
                </c:pt>
                <c:pt idx="11">
                  <c:v>2769202744128.5308</c:v>
                </c:pt>
                <c:pt idx="12">
                  <c:v>2783400714052.7954</c:v>
                </c:pt>
                <c:pt idx="13">
                  <c:v>2797598683977.0596</c:v>
                </c:pt>
                <c:pt idx="14">
                  <c:v>2811796653901.3247</c:v>
                </c:pt>
                <c:pt idx="15">
                  <c:v>2825994623825.5898</c:v>
                </c:pt>
                <c:pt idx="16">
                  <c:v>2840192593749.8545</c:v>
                </c:pt>
                <c:pt idx="17">
                  <c:v>2854390563674.1191</c:v>
                </c:pt>
                <c:pt idx="18">
                  <c:v>2868588533598.3838</c:v>
                </c:pt>
                <c:pt idx="19">
                  <c:v>2882786503522.6479</c:v>
                </c:pt>
                <c:pt idx="20">
                  <c:v>2896984473446.9121</c:v>
                </c:pt>
                <c:pt idx="21">
                  <c:v>2887320111504.2813</c:v>
                </c:pt>
                <c:pt idx="22">
                  <c:v>2877655749561.6499</c:v>
                </c:pt>
                <c:pt idx="23">
                  <c:v>2867991387619.0181</c:v>
                </c:pt>
                <c:pt idx="24">
                  <c:v>2858327025676.3872</c:v>
                </c:pt>
                <c:pt idx="25">
                  <c:v>2848662663733.7559</c:v>
                </c:pt>
                <c:pt idx="26">
                  <c:v>2838998301791.125</c:v>
                </c:pt>
                <c:pt idx="27">
                  <c:v>2829333939848.4927</c:v>
                </c:pt>
                <c:pt idx="28">
                  <c:v>2819669577905.8618</c:v>
                </c:pt>
                <c:pt idx="29">
                  <c:v>2810005215963.2305</c:v>
                </c:pt>
                <c:pt idx="30">
                  <c:v>2800340854020.5991</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3740989155824.3193</c:v>
                </c:pt>
                <c:pt idx="1">
                  <c:v>3875358566752.5244</c:v>
                </c:pt>
                <c:pt idx="2">
                  <c:v>4009727977680.7285</c:v>
                </c:pt>
                <c:pt idx="3">
                  <c:v>4144097388608.9331</c:v>
                </c:pt>
                <c:pt idx="4">
                  <c:v>4221268715071.9302</c:v>
                </c:pt>
                <c:pt idx="5">
                  <c:v>4298440041534.9258</c:v>
                </c:pt>
                <c:pt idx="6">
                  <c:v>4375611367997.9219</c:v>
                </c:pt>
                <c:pt idx="7">
                  <c:v>4452782694460.918</c:v>
                </c:pt>
                <c:pt idx="8">
                  <c:v>4529954020923.9131</c:v>
                </c:pt>
                <c:pt idx="9">
                  <c:v>4607125347386.9092</c:v>
                </c:pt>
                <c:pt idx="10">
                  <c:v>4684296673849.9063</c:v>
                </c:pt>
                <c:pt idx="11">
                  <c:v>4710146565383.1553</c:v>
                </c:pt>
                <c:pt idx="12">
                  <c:v>4735996456916.4043</c:v>
                </c:pt>
                <c:pt idx="13">
                  <c:v>4761846348449.6543</c:v>
                </c:pt>
                <c:pt idx="14">
                  <c:v>4787696239982.9043</c:v>
                </c:pt>
                <c:pt idx="15">
                  <c:v>4813546131516.1543</c:v>
                </c:pt>
                <c:pt idx="16">
                  <c:v>4839396023049.4053</c:v>
                </c:pt>
                <c:pt idx="17">
                  <c:v>4865245914582.6543</c:v>
                </c:pt>
                <c:pt idx="18">
                  <c:v>4891095806115.9033</c:v>
                </c:pt>
                <c:pt idx="19">
                  <c:v>4916945697649.1533</c:v>
                </c:pt>
                <c:pt idx="20">
                  <c:v>4942795589182.4023</c:v>
                </c:pt>
                <c:pt idx="21">
                  <c:v>4928771326311.3525</c:v>
                </c:pt>
                <c:pt idx="22">
                  <c:v>4914747063440.3027</c:v>
                </c:pt>
                <c:pt idx="23">
                  <c:v>4900722800569.2529</c:v>
                </c:pt>
                <c:pt idx="24">
                  <c:v>4886698537698.2021</c:v>
                </c:pt>
                <c:pt idx="25">
                  <c:v>4872674274827.1514</c:v>
                </c:pt>
                <c:pt idx="26">
                  <c:v>4858650011956.1016</c:v>
                </c:pt>
                <c:pt idx="27">
                  <c:v>4844625749085.0518</c:v>
                </c:pt>
                <c:pt idx="28">
                  <c:v>4830601486214.001</c:v>
                </c:pt>
                <c:pt idx="29">
                  <c:v>4816577223342.9512</c:v>
                </c:pt>
                <c:pt idx="30">
                  <c:v>4802552960471.9014</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7150894107197.2217</c:v>
                </c:pt>
                <c:pt idx="1">
                  <c:v>7453436619921.8701</c:v>
                </c:pt>
                <c:pt idx="2">
                  <c:v>7755979132646.5186</c:v>
                </c:pt>
                <c:pt idx="3">
                  <c:v>8058521645371.167</c:v>
                </c:pt>
                <c:pt idx="4">
                  <c:v>8275154587592.5195</c:v>
                </c:pt>
                <c:pt idx="5">
                  <c:v>8491787529813.8711</c:v>
                </c:pt>
                <c:pt idx="6">
                  <c:v>8708420472035.2236</c:v>
                </c:pt>
                <c:pt idx="7">
                  <c:v>8925053414256.5742</c:v>
                </c:pt>
                <c:pt idx="8">
                  <c:v>9141686356477.9297</c:v>
                </c:pt>
                <c:pt idx="9">
                  <c:v>9358319298699.2813</c:v>
                </c:pt>
                <c:pt idx="10">
                  <c:v>9574952240920.6328</c:v>
                </c:pt>
                <c:pt idx="11">
                  <c:v>9646965054766.5293</c:v>
                </c:pt>
                <c:pt idx="12">
                  <c:v>9718977868612.4238</c:v>
                </c:pt>
                <c:pt idx="13">
                  <c:v>9790990682458.3203</c:v>
                </c:pt>
                <c:pt idx="14">
                  <c:v>9863003496304.2148</c:v>
                </c:pt>
                <c:pt idx="15">
                  <c:v>9935016310150.1133</c:v>
                </c:pt>
                <c:pt idx="16">
                  <c:v>10007029123996.008</c:v>
                </c:pt>
                <c:pt idx="17">
                  <c:v>10079041937841.904</c:v>
                </c:pt>
                <c:pt idx="18">
                  <c:v>10151054751687.801</c:v>
                </c:pt>
                <c:pt idx="19">
                  <c:v>10223067565533.695</c:v>
                </c:pt>
                <c:pt idx="20">
                  <c:v>10295080379379.59</c:v>
                </c:pt>
                <c:pt idx="21">
                  <c:v>10293425459483.424</c:v>
                </c:pt>
                <c:pt idx="22">
                  <c:v>10291770539587.258</c:v>
                </c:pt>
                <c:pt idx="23">
                  <c:v>10290115619691.09</c:v>
                </c:pt>
                <c:pt idx="24">
                  <c:v>10288460699794.922</c:v>
                </c:pt>
                <c:pt idx="25">
                  <c:v>10286805779898.754</c:v>
                </c:pt>
                <c:pt idx="26">
                  <c:v>10285150860002.588</c:v>
                </c:pt>
                <c:pt idx="27">
                  <c:v>10283495940106.42</c:v>
                </c:pt>
                <c:pt idx="28">
                  <c:v>10281841020210.254</c:v>
                </c:pt>
                <c:pt idx="29">
                  <c:v>10280186100314.084</c:v>
                </c:pt>
                <c:pt idx="30">
                  <c:v>10278531180417.92</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4505136534273.3262</c:v>
                </c:pt>
                <c:pt idx="1">
                  <c:v>4716308361197.2227</c:v>
                </c:pt>
                <c:pt idx="2">
                  <c:v>4927480188121.1172</c:v>
                </c:pt>
                <c:pt idx="3">
                  <c:v>5138652015045.0137</c:v>
                </c:pt>
                <c:pt idx="4">
                  <c:v>5306242948987.1865</c:v>
                </c:pt>
                <c:pt idx="5">
                  <c:v>5473833882929.3594</c:v>
                </c:pt>
                <c:pt idx="6">
                  <c:v>5641424816871.5313</c:v>
                </c:pt>
                <c:pt idx="7">
                  <c:v>5809015750813.7041</c:v>
                </c:pt>
                <c:pt idx="8">
                  <c:v>5976606684755.877</c:v>
                </c:pt>
                <c:pt idx="9">
                  <c:v>6144197618698.0498</c:v>
                </c:pt>
                <c:pt idx="10">
                  <c:v>6311788552640.2227</c:v>
                </c:pt>
                <c:pt idx="11">
                  <c:v>6367329655615.5098</c:v>
                </c:pt>
                <c:pt idx="12">
                  <c:v>6422870758590.7959</c:v>
                </c:pt>
                <c:pt idx="13">
                  <c:v>6478411861566.082</c:v>
                </c:pt>
                <c:pt idx="14">
                  <c:v>6533952964541.3691</c:v>
                </c:pt>
                <c:pt idx="15">
                  <c:v>6589494067516.6543</c:v>
                </c:pt>
                <c:pt idx="16">
                  <c:v>6645035170491.9414</c:v>
                </c:pt>
                <c:pt idx="17">
                  <c:v>6700576273467.2275</c:v>
                </c:pt>
                <c:pt idx="18">
                  <c:v>6756117376442.5137</c:v>
                </c:pt>
                <c:pt idx="19">
                  <c:v>6811658479417.7998</c:v>
                </c:pt>
                <c:pt idx="20">
                  <c:v>6867199582393.0859</c:v>
                </c:pt>
                <c:pt idx="21">
                  <c:v>6877477715736.6416</c:v>
                </c:pt>
                <c:pt idx="22">
                  <c:v>6887755849080.1992</c:v>
                </c:pt>
                <c:pt idx="23">
                  <c:v>6898033982423.7559</c:v>
                </c:pt>
                <c:pt idx="24">
                  <c:v>6908312115767.3125</c:v>
                </c:pt>
                <c:pt idx="25">
                  <c:v>6918590249110.8682</c:v>
                </c:pt>
                <c:pt idx="26">
                  <c:v>6928868382454.4258</c:v>
                </c:pt>
                <c:pt idx="27">
                  <c:v>6939146515797.9824</c:v>
                </c:pt>
                <c:pt idx="28">
                  <c:v>6949424649141.5381</c:v>
                </c:pt>
                <c:pt idx="29">
                  <c:v>6959702782485.0947</c:v>
                </c:pt>
                <c:pt idx="30">
                  <c:v>6969980915828.6514</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18966560202249.867</c:v>
                </c:pt>
                <c:pt idx="1">
                  <c:v>18734089040643.133</c:v>
                </c:pt>
                <c:pt idx="2">
                  <c:v>18501617879036.398</c:v>
                </c:pt>
                <c:pt idx="3">
                  <c:v>18269146717429.668</c:v>
                </c:pt>
                <c:pt idx="4">
                  <c:v>17715922260612.707</c:v>
                </c:pt>
                <c:pt idx="5">
                  <c:v>17162697803795.844</c:v>
                </c:pt>
                <c:pt idx="6">
                  <c:v>16609473346978.77</c:v>
                </c:pt>
                <c:pt idx="7">
                  <c:v>16056248890161.908</c:v>
                </c:pt>
                <c:pt idx="8">
                  <c:v>15503024433344.836</c:v>
                </c:pt>
                <c:pt idx="9">
                  <c:v>14949799976527.973</c:v>
                </c:pt>
                <c:pt idx="10">
                  <c:v>14396575519710.889</c:v>
                </c:pt>
                <c:pt idx="11">
                  <c:v>13907470050696.467</c:v>
                </c:pt>
                <c:pt idx="12">
                  <c:v>13418364581682.041</c:v>
                </c:pt>
                <c:pt idx="13">
                  <c:v>12929259112667.615</c:v>
                </c:pt>
                <c:pt idx="14">
                  <c:v>12440153643653.188</c:v>
                </c:pt>
                <c:pt idx="15">
                  <c:v>11951048174638.555</c:v>
                </c:pt>
                <c:pt idx="16">
                  <c:v>11461942705624.129</c:v>
                </c:pt>
                <c:pt idx="17">
                  <c:v>10972837236609.703</c:v>
                </c:pt>
                <c:pt idx="18">
                  <c:v>10483731767595.277</c:v>
                </c:pt>
                <c:pt idx="19">
                  <c:v>9994626298580.6445</c:v>
                </c:pt>
                <c:pt idx="20">
                  <c:v>9505520829566.1055</c:v>
                </c:pt>
                <c:pt idx="21">
                  <c:v>9395651476605.9766</c:v>
                </c:pt>
                <c:pt idx="22">
                  <c:v>9285782123645.8633</c:v>
                </c:pt>
                <c:pt idx="23">
                  <c:v>9175912770685.7734</c:v>
                </c:pt>
                <c:pt idx="24">
                  <c:v>9066043417725.6602</c:v>
                </c:pt>
                <c:pt idx="25">
                  <c:v>8956174064765.5469</c:v>
                </c:pt>
                <c:pt idx="26">
                  <c:v>8846304711805.4336</c:v>
                </c:pt>
                <c:pt idx="27">
                  <c:v>8736435358845.3184</c:v>
                </c:pt>
                <c:pt idx="28">
                  <c:v>8626566005885.2051</c:v>
                </c:pt>
                <c:pt idx="29">
                  <c:v>8516696652925.0908</c:v>
                </c:pt>
                <c:pt idx="30">
                  <c:v>8406827299964.9912</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607450206717.54712</c:v>
                </c:pt>
                <c:pt idx="1">
                  <c:v>608057656924.26465</c:v>
                </c:pt>
                <c:pt idx="2">
                  <c:v>608665714581.18884</c:v>
                </c:pt>
                <c:pt idx="3">
                  <c:v>609274380295.77002</c:v>
                </c:pt>
                <c:pt idx="4">
                  <c:v>609883654676.06567</c:v>
                </c:pt>
                <c:pt idx="5">
                  <c:v>610493538330.7417</c:v>
                </c:pt>
                <c:pt idx="6">
                  <c:v>611104031869.07239</c:v>
                </c:pt>
                <c:pt idx="7">
                  <c:v>611715135900.94141</c:v>
                </c:pt>
                <c:pt idx="8">
                  <c:v>612326851036.84229</c:v>
                </c:pt>
                <c:pt idx="9">
                  <c:v>612939177887.87915</c:v>
                </c:pt>
                <c:pt idx="10">
                  <c:v>613552117065.76697</c:v>
                </c:pt>
                <c:pt idx="11">
                  <c:v>614165669182.83264</c:v>
                </c:pt>
                <c:pt idx="12">
                  <c:v>614779834852.01538</c:v>
                </c:pt>
                <c:pt idx="13">
                  <c:v>615394614686.86731</c:v>
                </c:pt>
                <c:pt idx="14">
                  <c:v>616010009301.5542</c:v>
                </c:pt>
                <c:pt idx="15">
                  <c:v>616626019310.85559</c:v>
                </c:pt>
                <c:pt idx="16">
                  <c:v>617242645330.16638</c:v>
                </c:pt>
                <c:pt idx="17">
                  <c:v>617859887975.49646</c:v>
                </c:pt>
                <c:pt idx="18">
                  <c:v>618477747863.4718</c:v>
                </c:pt>
                <c:pt idx="19">
                  <c:v>619096225611.33521</c:v>
                </c:pt>
                <c:pt idx="20">
                  <c:v>619715321836.94641</c:v>
                </c:pt>
                <c:pt idx="21">
                  <c:v>616616745227.76172</c:v>
                </c:pt>
                <c:pt idx="22">
                  <c:v>613533661501.62292</c:v>
                </c:pt>
                <c:pt idx="23">
                  <c:v>610465993194.11475</c:v>
                </c:pt>
                <c:pt idx="24">
                  <c:v>607413663228.14417</c:v>
                </c:pt>
                <c:pt idx="25">
                  <c:v>604376594912.00342</c:v>
                </c:pt>
                <c:pt idx="26">
                  <c:v>601354711937.44336</c:v>
                </c:pt>
                <c:pt idx="27">
                  <c:v>598347938377.75623</c:v>
                </c:pt>
                <c:pt idx="28">
                  <c:v>595356198685.86743</c:v>
                </c:pt>
                <c:pt idx="29">
                  <c:v>592379417692.43811</c:v>
                </c:pt>
                <c:pt idx="30">
                  <c:v>589417520603.97583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64611535559578.672</c:v>
                </c:pt>
                <c:pt idx="1">
                  <c:v>63725195376419.938</c:v>
                </c:pt>
                <c:pt idx="2">
                  <c:v>62838855193261.203</c:v>
                </c:pt>
                <c:pt idx="3">
                  <c:v>61952515010102.477</c:v>
                </c:pt>
                <c:pt idx="4">
                  <c:v>59903963033684.453</c:v>
                </c:pt>
                <c:pt idx="5">
                  <c:v>57855411057266.813</c:v>
                </c:pt>
                <c:pt idx="6">
                  <c:v>55806859080848.43</c:v>
                </c:pt>
                <c:pt idx="7">
                  <c:v>53758307104430.797</c:v>
                </c:pt>
                <c:pt idx="8">
                  <c:v>51709755128012.422</c:v>
                </c:pt>
                <c:pt idx="9">
                  <c:v>49661203151594.781</c:v>
                </c:pt>
                <c:pt idx="10">
                  <c:v>47612651175176.375</c:v>
                </c:pt>
                <c:pt idx="11">
                  <c:v>45830215937493.836</c:v>
                </c:pt>
                <c:pt idx="12">
                  <c:v>44047780699811.273</c:v>
                </c:pt>
                <c:pt idx="13">
                  <c:v>42265345462128.719</c:v>
                </c:pt>
                <c:pt idx="14">
                  <c:v>40482910224446.148</c:v>
                </c:pt>
                <c:pt idx="15">
                  <c:v>38700474986762.852</c:v>
                </c:pt>
                <c:pt idx="16">
                  <c:v>36918039749080.297</c:v>
                </c:pt>
                <c:pt idx="17">
                  <c:v>35135604511397.73</c:v>
                </c:pt>
                <c:pt idx="18">
                  <c:v>33353169273715.168</c:v>
                </c:pt>
                <c:pt idx="19">
                  <c:v>31570734036031.867</c:v>
                </c:pt>
                <c:pt idx="20">
                  <c:v>29788298798348.902</c:v>
                </c:pt>
                <c:pt idx="21">
                  <c:v>29416422199077.523</c:v>
                </c:pt>
                <c:pt idx="22">
                  <c:v>29044545599806.203</c:v>
                </c:pt>
                <c:pt idx="23">
                  <c:v>28672669000534.969</c:v>
                </c:pt>
                <c:pt idx="24">
                  <c:v>28300792401263.641</c:v>
                </c:pt>
                <c:pt idx="25">
                  <c:v>27928915801992.32</c:v>
                </c:pt>
                <c:pt idx="26">
                  <c:v>27557039202721</c:v>
                </c:pt>
                <c:pt idx="27">
                  <c:v>27185162603449.676</c:v>
                </c:pt>
                <c:pt idx="28">
                  <c:v>26813286004178.352</c:v>
                </c:pt>
                <c:pt idx="29">
                  <c:v>26441409404907.027</c:v>
                </c:pt>
                <c:pt idx="30">
                  <c:v>26069532805635.758</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133.39700510493381</c:v>
                </c:pt>
                <c:pt idx="1">
                  <c:v>132.80762578245776</c:v>
                </c:pt>
                <c:pt idx="2">
                  <c:v>132.22085047635741</c:v>
                </c:pt>
                <c:pt idx="3">
                  <c:v>131.63666768147638</c:v>
                </c:pt>
                <c:pt idx="4">
                  <c:v>131.05506594349072</c:v>
                </c:pt>
                <c:pt idx="5">
                  <c:v>130.47603385868442</c:v>
                </c:pt>
                <c:pt idx="6">
                  <c:v>129.89956007372575</c:v>
                </c:pt>
                <c:pt idx="7">
                  <c:v>129.3256332854447</c:v>
                </c:pt>
                <c:pt idx="8">
                  <c:v>128.75424224061126</c:v>
                </c:pt>
                <c:pt idx="9">
                  <c:v>128.1853757357149</c:v>
                </c:pt>
                <c:pt idx="10">
                  <c:v>127.61902261674479</c:v>
                </c:pt>
                <c:pt idx="11">
                  <c:v>127.05517177897116</c:v>
                </c:pt>
                <c:pt idx="12">
                  <c:v>126.49381216672754</c:v>
                </c:pt>
                <c:pt idx="13">
                  <c:v>125.93493277319399</c:v>
                </c:pt>
                <c:pt idx="14">
                  <c:v>125.3785226401813</c:v>
                </c:pt>
                <c:pt idx="15">
                  <c:v>124.82457085791611</c:v>
                </c:pt>
                <c:pt idx="16">
                  <c:v>124.273066564827</c:v>
                </c:pt>
                <c:pt idx="17">
                  <c:v>123.72399894733154</c:v>
                </c:pt>
                <c:pt idx="18">
                  <c:v>123.17735723962421</c:v>
                </c:pt>
                <c:pt idx="19">
                  <c:v>122.6331307234654</c:v>
                </c:pt>
                <c:pt idx="20">
                  <c:v>122.09130872797115</c:v>
                </c:pt>
                <c:pt idx="21">
                  <c:v>121.55188062940402</c:v>
                </c:pt>
                <c:pt idx="22">
                  <c:v>121.01483585096472</c:v>
                </c:pt>
                <c:pt idx="23">
                  <c:v>120.48016386258473</c:v>
                </c:pt>
                <c:pt idx="24">
                  <c:v>119.94785418071987</c:v>
                </c:pt>
                <c:pt idx="25">
                  <c:v>119.41789636814472</c:v>
                </c:pt>
                <c:pt idx="26">
                  <c:v>118.89028003374797</c:v>
                </c:pt>
                <c:pt idx="27">
                  <c:v>118.36499483232868</c:v>
                </c:pt>
                <c:pt idx="28">
                  <c:v>117.84203046439343</c:v>
                </c:pt>
                <c:pt idx="29">
                  <c:v>117.3213766759544</c:v>
                </c:pt>
                <c:pt idx="30">
                  <c:v>116.8030232583283</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251.92897887728233</c:v>
                </c:pt>
                <c:pt idx="1">
                  <c:v>250.81589743466694</c:v>
                </c:pt>
                <c:pt idx="2">
                  <c:v>249.70773384748611</c:v>
                </c:pt>
                <c:pt idx="3">
                  <c:v>248.60446638749863</c:v>
                </c:pt>
                <c:pt idx="4">
                  <c:v>247.50607342246377</c:v>
                </c:pt>
                <c:pt idx="5">
                  <c:v>246.41253341571709</c:v>
                </c:pt>
                <c:pt idx="6">
                  <c:v>245.32382492574826</c:v>
                </c:pt>
                <c:pt idx="7">
                  <c:v>244.23992660578051</c:v>
                </c:pt>
                <c:pt idx="8">
                  <c:v>243.1608172033522</c:v>
                </c:pt>
                <c:pt idx="9">
                  <c:v>242.08647555990004</c:v>
                </c:pt>
                <c:pt idx="10">
                  <c:v>241.01688061034426</c:v>
                </c:pt>
                <c:pt idx="11">
                  <c:v>239.95201138267552</c:v>
                </c:pt>
                <c:pt idx="12">
                  <c:v>238.89184699754381</c:v>
                </c:pt>
                <c:pt idx="13">
                  <c:v>237.83636666784895</c:v>
                </c:pt>
                <c:pt idx="14">
                  <c:v>236.78554969833309</c:v>
                </c:pt>
                <c:pt idx="15">
                  <c:v>235.73937548517486</c:v>
                </c:pt>
                <c:pt idx="16">
                  <c:v>234.69782351558541</c:v>
                </c:pt>
                <c:pt idx="17">
                  <c:v>233.66087336740625</c:v>
                </c:pt>
                <c:pt idx="18">
                  <c:v>232.62850470870879</c:v>
                </c:pt>
                <c:pt idx="19">
                  <c:v>231.60069729739561</c:v>
                </c:pt>
                <c:pt idx="20">
                  <c:v>230.57743098080371</c:v>
                </c:pt>
                <c:pt idx="21">
                  <c:v>229.55868569530926</c:v>
                </c:pt>
                <c:pt idx="22">
                  <c:v>228.54444146593423</c:v>
                </c:pt>
                <c:pt idx="23">
                  <c:v>227.53467840595474</c:v>
                </c:pt>
                <c:pt idx="24">
                  <c:v>226.52937671651117</c:v>
                </c:pt>
                <c:pt idx="25">
                  <c:v>225.52851668621983</c:v>
                </c:pt>
                <c:pt idx="26">
                  <c:v>224.53207869078665</c:v>
                </c:pt>
                <c:pt idx="27">
                  <c:v>223.54004319262225</c:v>
                </c:pt>
                <c:pt idx="28">
                  <c:v>222.55239074045892</c:v>
                </c:pt>
                <c:pt idx="29">
                  <c:v>221.56910196896922</c:v>
                </c:pt>
                <c:pt idx="30">
                  <c:v>220.5901575983863</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8.7033757892612922</c:v>
                </c:pt>
                <c:pt idx="1">
                  <c:v>8.6649222293639454</c:v>
                </c:pt>
                <c:pt idx="2">
                  <c:v>8.626638566332435</c:v>
                </c:pt>
                <c:pt idx="3">
                  <c:v>8.5885240495224728</c:v>
                </c:pt>
                <c:pt idx="4">
                  <c:v>8.5505779316062966</c:v>
                </c:pt>
                <c:pt idx="5">
                  <c:v>8.5127994685580113</c:v>
                </c:pt>
                <c:pt idx="6">
                  <c:v>8.475187919639005</c:v>
                </c:pt>
                <c:pt idx="7">
                  <c:v>8.437742547383424</c:v>
                </c:pt>
                <c:pt idx="8">
                  <c:v>8.4004626175837096</c:v>
                </c:pt>
                <c:pt idx="9">
                  <c:v>8.363347399276206</c:v>
                </c:pt>
                <c:pt idx="10">
                  <c:v>8.3263961647268268</c:v>
                </c:pt>
                <c:pt idx="11">
                  <c:v>8.2896081894167857</c:v>
                </c:pt>
                <c:pt idx="12">
                  <c:v>8.2529827520283892</c:v>
                </c:pt>
                <c:pt idx="13">
                  <c:v>8.2165191344308983</c:v>
                </c:pt>
                <c:pt idx="14">
                  <c:v>8.1802166216664407</c:v>
                </c:pt>
                <c:pt idx="15">
                  <c:v>8.1440745019359984</c:v>
                </c:pt>
                <c:pt idx="16">
                  <c:v>8.1080920665854475</c:v>
                </c:pt>
                <c:pt idx="17">
                  <c:v>8.0722686100916654</c:v>
                </c:pt>
                <c:pt idx="18">
                  <c:v>8.0366034300486966</c:v>
                </c:pt>
                <c:pt idx="19">
                  <c:v>8.0010958271539785</c:v>
                </c:pt>
                <c:pt idx="20">
                  <c:v>7.9657451051946335</c:v>
                </c:pt>
                <c:pt idx="21">
                  <c:v>7.9305505710338151</c:v>
                </c:pt>
                <c:pt idx="22">
                  <c:v>7.8955115345971194</c:v>
                </c:pt>
                <c:pt idx="23">
                  <c:v>7.8606273088590521</c:v>
                </c:pt>
                <c:pt idx="24">
                  <c:v>7.8258972098295603</c:v>
                </c:pt>
                <c:pt idx="25">
                  <c:v>7.7913205565406187</c:v>
                </c:pt>
                <c:pt idx="26">
                  <c:v>7.7568966710328802</c:v>
                </c:pt>
                <c:pt idx="27">
                  <c:v>7.722624878342379</c:v>
                </c:pt>
                <c:pt idx="28">
                  <c:v>7.6885045064873019</c:v>
                </c:pt>
                <c:pt idx="29">
                  <c:v>7.6545348864548064</c:v>
                </c:pt>
                <c:pt idx="30">
                  <c:v>7.6207153521879079</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254.34724698436489</c:v>
                </c:pt>
                <c:pt idx="1">
                  <c:v>253.2234810648574</c:v>
                </c:pt>
                <c:pt idx="2">
                  <c:v>252.10468020731469</c:v>
                </c:pt>
                <c:pt idx="3">
                  <c:v>250.99082247492601</c:v>
                </c:pt>
                <c:pt idx="4">
                  <c:v>249.88188602780255</c:v>
                </c:pt>
                <c:pt idx="5">
                  <c:v>248.77784912254933</c:v>
                </c:pt>
                <c:pt idx="6">
                  <c:v>247.67869011183873</c:v>
                </c:pt>
                <c:pt idx="7">
                  <c:v>246.5843874439862</c:v>
                </c:pt>
                <c:pt idx="8">
                  <c:v>245.49491966252751</c:v>
                </c:pt>
                <c:pt idx="9">
                  <c:v>244.41026540579819</c:v>
                </c:pt>
                <c:pt idx="10">
                  <c:v>243.33040340651459</c:v>
                </c:pt>
                <c:pt idx="11">
                  <c:v>242.25531249135696</c:v>
                </c:pt>
                <c:pt idx="12">
                  <c:v>241.18497158055419</c:v>
                </c:pt>
                <c:pt idx="13">
                  <c:v>240.11935968747062</c:v>
                </c:pt>
                <c:pt idx="14">
                  <c:v>239.05845591819443</c:v>
                </c:pt>
                <c:pt idx="15">
                  <c:v>238.00223947112801</c:v>
                </c:pt>
                <c:pt idx="16">
                  <c:v>236.95068963658017</c:v>
                </c:pt>
                <c:pt idx="17">
                  <c:v>235.9037857963599</c:v>
                </c:pt>
                <c:pt idx="18">
                  <c:v>234.8615074233723</c:v>
                </c:pt>
                <c:pt idx="19">
                  <c:v>233.82383408121592</c:v>
                </c:pt>
                <c:pt idx="20">
                  <c:v>232.7907454237822</c:v>
                </c:pt>
                <c:pt idx="21">
                  <c:v>231.76222119485641</c:v>
                </c:pt>
                <c:pt idx="22">
                  <c:v>230.73824122772061</c:v>
                </c:pt>
                <c:pt idx="23">
                  <c:v>229.71878544475808</c:v>
                </c:pt>
                <c:pt idx="24">
                  <c:v>228.70383385705981</c:v>
                </c:pt>
                <c:pt idx="25">
                  <c:v>227.6933665640324</c:v>
                </c:pt>
                <c:pt idx="26">
                  <c:v>226.68736375300801</c:v>
                </c:pt>
                <c:pt idx="27">
                  <c:v>225.68580569885583</c:v>
                </c:pt>
                <c:pt idx="28">
                  <c:v>224.68867276359526</c:v>
                </c:pt>
                <c:pt idx="29">
                  <c:v>223.69594539601098</c:v>
                </c:pt>
                <c:pt idx="30">
                  <c:v>222.70760413126951</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1392.7632270668405</c:v>
                </c:pt>
                <c:pt idx="1">
                  <c:v>1410.1165581901132</c:v>
                </c:pt>
                <c:pt idx="2">
                  <c:v>1427.6861056057332</c:v>
                </c:pt>
                <c:pt idx="3">
                  <c:v>1445.4745632912857</c:v>
                </c:pt>
                <c:pt idx="4">
                  <c:v>1463.4846587903521</c:v>
                </c:pt>
                <c:pt idx="5">
                  <c:v>1481.7191536307303</c:v>
                </c:pt>
                <c:pt idx="6">
                  <c:v>1500.1808437478658</c:v>
                </c:pt>
                <c:pt idx="7">
                  <c:v>1518.8725599135582</c:v>
                </c:pt>
                <c:pt idx="8">
                  <c:v>1537.797168170011</c:v>
                </c:pt>
                <c:pt idx="9">
                  <c:v>1556.9575702692866</c:v>
                </c:pt>
                <c:pt idx="10">
                  <c:v>1576.3567041182396</c:v>
                </c:pt>
                <c:pt idx="11">
                  <c:v>1595.9975442289915</c:v>
                </c:pt>
                <c:pt idx="12">
                  <c:v>1615.8831021750204</c:v>
                </c:pt>
                <c:pt idx="13">
                  <c:v>1636.0164270529312</c:v>
                </c:pt>
                <c:pt idx="14">
                  <c:v>1656.4006059499811</c:v>
                </c:pt>
                <c:pt idx="15">
                  <c:v>1677.0387644174291</c:v>
                </c:pt>
                <c:pt idx="16">
                  <c:v>1697.9340669497835</c:v>
                </c:pt>
                <c:pt idx="17">
                  <c:v>1719.0897174700215</c:v>
                </c:pt>
                <c:pt idx="18">
                  <c:v>1740.5089598208529</c:v>
                </c:pt>
                <c:pt idx="19">
                  <c:v>1762.1950782621066</c:v>
                </c:pt>
                <c:pt idx="20">
                  <c:v>1784.1513979743129</c:v>
                </c:pt>
                <c:pt idx="21">
                  <c:v>1806.381285568561</c:v>
                </c:pt>
                <c:pt idx="22">
                  <c:v>1828.8881496027088</c:v>
                </c:pt>
                <c:pt idx="23">
                  <c:v>1851.6754411040247</c:v>
                </c:pt>
                <c:pt idx="24">
                  <c:v>1874.746654098341</c:v>
                </c:pt>
                <c:pt idx="25">
                  <c:v>1898.1053261458007</c:v>
                </c:pt>
                <c:pt idx="26">
                  <c:v>1921.7550388832803</c:v>
                </c:pt>
                <c:pt idx="27">
                  <c:v>1945.6994185735684</c:v>
                </c:pt>
                <c:pt idx="28">
                  <c:v>1969.9421366613904</c:v>
                </c:pt>
                <c:pt idx="29">
                  <c:v>1994.4869103363576</c:v>
                </c:pt>
                <c:pt idx="30">
                  <c:v>2019.3375031029334</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994.37868062337077</c:v>
                </c:pt>
                <c:pt idx="1">
                  <c:v>1006.7682829415775</c:v>
                </c:pt>
                <c:pt idx="2">
                  <c:v>1019.3122552685087</c:v>
                </c:pt>
                <c:pt idx="3">
                  <c:v>1032.0125209992002</c:v>
                </c:pt>
                <c:pt idx="4">
                  <c:v>1044.8710274935013</c:v>
                </c:pt>
                <c:pt idx="5">
                  <c:v>1057.8897463746673</c:v>
                </c:pt>
                <c:pt idx="6">
                  <c:v>1071.070673831674</c:v>
                </c:pt>
                <c:pt idx="7">
                  <c:v>1084.4158309252966</c:v>
                </c:pt>
                <c:pt idx="8">
                  <c:v>1097.9272638980042</c:v>
                </c:pt>
                <c:pt idx="9">
                  <c:v>1111.6070444877143</c:v>
                </c:pt>
                <c:pt idx="10">
                  <c:v>1125.457270245457</c:v>
                </c:pt>
                <c:pt idx="11">
                  <c:v>1139.4800648569972</c:v>
                </c:pt>
                <c:pt idx="12">
                  <c:v>1153.6775784684639</c:v>
                </c:pt>
                <c:pt idx="13">
                  <c:v>1168.0519880160373</c:v>
                </c:pt>
                <c:pt idx="14">
                  <c:v>1182.6054975597428</c:v>
                </c:pt>
                <c:pt idx="15">
                  <c:v>1197.3403386214045</c:v>
                </c:pt>
                <c:pt idx="16">
                  <c:v>1212.2587705268095</c:v>
                </c:pt>
                <c:pt idx="17">
                  <c:v>1227.3630807521351</c:v>
                </c:pt>
                <c:pt idx="18">
                  <c:v>1242.6555852746931</c:v>
                </c:pt>
                <c:pt idx="19">
                  <c:v>1258.1386289280426</c:v>
                </c:pt>
                <c:pt idx="20">
                  <c:v>1273.8145857615302</c:v>
                </c:pt>
                <c:pt idx="21">
                  <c:v>1289.6858594043067</c:v>
                </c:pt>
                <c:pt idx="22">
                  <c:v>1305.7548834338818</c:v>
                </c:pt>
                <c:pt idx="23">
                  <c:v>1322.0241217492692</c:v>
                </c:pt>
                <c:pt idx="24">
                  <c:v>1338.4960689487825</c:v>
                </c:pt>
                <c:pt idx="25">
                  <c:v>1355.1732507125371</c:v>
                </c:pt>
                <c:pt idx="26">
                  <c:v>1372.058224189718</c:v>
                </c:pt>
                <c:pt idx="27">
                  <c:v>1389.1535783906736</c:v>
                </c:pt>
                <c:pt idx="28">
                  <c:v>1406.4619345838944</c:v>
                </c:pt>
                <c:pt idx="29">
                  <c:v>1423.9859466979376</c:v>
                </c:pt>
                <c:pt idx="30">
                  <c:v>1441.7283017283598</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6.2017328380374526</c:v>
                </c:pt>
                <c:pt idx="1">
                  <c:v>6.1994665045764146</c:v>
                </c:pt>
                <c:pt idx="2">
                  <c:v>6.4436444026417501</c:v>
                </c:pt>
                <c:pt idx="3">
                  <c:v>6.4412896661024446</c:v>
                </c:pt>
                <c:pt idx="4">
                  <c:v>6.4389357900675099</c:v>
                </c:pt>
                <c:pt idx="5">
                  <c:v>6.4365827742224866</c:v>
                </c:pt>
                <c:pt idx="6">
                  <c:v>6.4342306182530304</c:v>
                </c:pt>
                <c:pt idx="7">
                  <c:v>6.4318793218449128</c:v>
                </c:pt>
                <c:pt idx="8">
                  <c:v>6.4295288846840197</c:v>
                </c:pt>
                <c:pt idx="9">
                  <c:v>6.4271793064563516</c:v>
                </c:pt>
                <c:pt idx="10">
                  <c:v>6.4248305868480236</c:v>
                </c:pt>
                <c:pt idx="11">
                  <c:v>6.4224827255452652</c:v>
                </c:pt>
                <c:pt idx="12">
                  <c:v>6.4201357222344217</c:v>
                </c:pt>
                <c:pt idx="13">
                  <c:v>6.4177895766019519</c:v>
                </c:pt>
                <c:pt idx="14">
                  <c:v>6.41544428833443</c:v>
                </c:pt>
                <c:pt idx="15">
                  <c:v>6.4130998571185449</c:v>
                </c:pt>
                <c:pt idx="16">
                  <c:v>6.4107562826410982</c:v>
                </c:pt>
                <c:pt idx="17">
                  <c:v>6.4084135645890088</c:v>
                </c:pt>
                <c:pt idx="18">
                  <c:v>6.4060717026493075</c:v>
                </c:pt>
                <c:pt idx="19">
                  <c:v>6.4037306965091405</c:v>
                </c:pt>
                <c:pt idx="20">
                  <c:v>6.4013905458557678</c:v>
                </c:pt>
                <c:pt idx="21">
                  <c:v>6.3990512503765649</c:v>
                </c:pt>
                <c:pt idx="22">
                  <c:v>6.3967128097590207</c:v>
                </c:pt>
                <c:pt idx="23">
                  <c:v>6.3943752236907381</c:v>
                </c:pt>
                <c:pt idx="24">
                  <c:v>6.3920384918594344</c:v>
                </c:pt>
                <c:pt idx="25">
                  <c:v>6.3897026139529416</c:v>
                </c:pt>
                <c:pt idx="26">
                  <c:v>6.3873675896592044</c:v>
                </c:pt>
                <c:pt idx="27">
                  <c:v>6.3850334186662829</c:v>
                </c:pt>
                <c:pt idx="28">
                  <c:v>6.3827001006623512</c:v>
                </c:pt>
                <c:pt idx="29">
                  <c:v>6.3803676353356957</c:v>
                </c:pt>
                <c:pt idx="30">
                  <c:v>6.3780360223747188</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2.3131397301367498</c:v>
                </c:pt>
                <c:pt idx="1">
                  <c:v>2.3094450931547237</c:v>
                </c:pt>
                <c:pt idx="2">
                  <c:v>2.3057563573909641</c:v>
                </c:pt>
                <c:pt idx="3">
                  <c:v>2.3020735134198156</c:v>
                </c:pt>
                <c:pt idx="4">
                  <c:v>2.2983965518306766</c:v>
                </c:pt>
                <c:pt idx="5">
                  <c:v>2.2947254632279779</c:v>
                </c:pt>
                <c:pt idx="6">
                  <c:v>2.291060238231156</c:v>
                </c:pt>
                <c:pt idx="7">
                  <c:v>2.2874008674746311</c:v>
                </c:pt>
                <c:pt idx="8">
                  <c:v>2.283747341607782</c:v>
                </c:pt>
                <c:pt idx="9">
                  <c:v>2.2800996512949236</c:v>
                </c:pt>
                <c:pt idx="10">
                  <c:v>2.2764577872152811</c:v>
                </c:pt>
                <c:pt idx="11">
                  <c:v>2.2728217400629678</c:v>
                </c:pt>
                <c:pt idx="12">
                  <c:v>2.2691915005469601</c:v>
                </c:pt>
                <c:pt idx="13">
                  <c:v>2.2655670593910751</c:v>
                </c:pt>
                <c:pt idx="14">
                  <c:v>2.261948407333946</c:v>
                </c:pt>
                <c:pt idx="15">
                  <c:v>2.2583355351289982</c:v>
                </c:pt>
                <c:pt idx="16">
                  <c:v>2.2547284335444266</c:v>
                </c:pt>
                <c:pt idx="17">
                  <c:v>2.2511270933631713</c:v>
                </c:pt>
                <c:pt idx="18">
                  <c:v>2.2475315053828946</c:v>
                </c:pt>
                <c:pt idx="19">
                  <c:v>2.2439416604159561</c:v>
                </c:pt>
                <c:pt idx="20">
                  <c:v>2.2403575492893912</c:v>
                </c:pt>
                <c:pt idx="21">
                  <c:v>2.2367791628448868</c:v>
                </c:pt>
                <c:pt idx="22">
                  <c:v>2.2332064919387569</c:v>
                </c:pt>
                <c:pt idx="23">
                  <c:v>2.2296395274419214</c:v>
                </c:pt>
                <c:pt idx="24">
                  <c:v>2.2260782602398801</c:v>
                </c:pt>
                <c:pt idx="25">
                  <c:v>2.2225226812326921</c:v>
                </c:pt>
                <c:pt idx="26">
                  <c:v>2.2189727813349505</c:v>
                </c:pt>
                <c:pt idx="27">
                  <c:v>2.2154285514757603</c:v>
                </c:pt>
                <c:pt idx="28">
                  <c:v>2.2118899825987151</c:v>
                </c:pt>
                <c:pt idx="29">
                  <c:v>2.2083570656618732</c:v>
                </c:pt>
                <c:pt idx="30">
                  <c:v>2.2048297916377351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1.6055911068008029</c:v>
                </c:pt>
                <c:pt idx="1">
                  <c:v>1.6030265940721022</c:v>
                </c:pt>
                <c:pt idx="2">
                  <c:v>1.6004661774831399</c:v>
                </c:pt>
                <c:pt idx="3">
                  <c:v>1.5979098504914013</c:v>
                </c:pt>
                <c:pt idx="4">
                  <c:v>1.5953576065648227</c:v>
                </c:pt>
                <c:pt idx="5">
                  <c:v>1.5928094391817729</c:v>
                </c:pt>
                <c:pt idx="6">
                  <c:v>1.5902653418310377</c:v>
                </c:pt>
                <c:pt idx="7">
                  <c:v>1.5877253080118028</c:v>
                </c:pt>
                <c:pt idx="8">
                  <c:v>1.5851893312336371</c:v>
                </c:pt>
                <c:pt idx="9">
                  <c:v>1.5826574050164766</c:v>
                </c:pt>
                <c:pt idx="10">
                  <c:v>1.5801295228906069</c:v>
                </c:pt>
                <c:pt idx="11">
                  <c:v>1.5776056783966481</c:v>
                </c:pt>
                <c:pt idx="12">
                  <c:v>1.5750858650855368</c:v>
                </c:pt>
                <c:pt idx="13">
                  <c:v>1.5725700765185109</c:v>
                </c:pt>
                <c:pt idx="14">
                  <c:v>1.5700583062670919</c:v>
                </c:pt>
                <c:pt idx="15">
                  <c:v>1.5675505479130694</c:v>
                </c:pt>
                <c:pt idx="16">
                  <c:v>1.5650467950484845</c:v>
                </c:pt>
                <c:pt idx="17">
                  <c:v>1.5625470412756133</c:v>
                </c:pt>
                <c:pt idx="18">
                  <c:v>1.5600512802069506</c:v>
                </c:pt>
                <c:pt idx="19">
                  <c:v>1.5575595054651934</c:v>
                </c:pt>
                <c:pt idx="20">
                  <c:v>1.555071710683225</c:v>
                </c:pt>
                <c:pt idx="21">
                  <c:v>1.5525878895040983</c:v>
                </c:pt>
                <c:pt idx="22">
                  <c:v>1.5501080355810202</c:v>
                </c:pt>
                <c:pt idx="23">
                  <c:v>1.5476321425773343</c:v>
                </c:pt>
                <c:pt idx="24">
                  <c:v>1.5451602041665058</c:v>
                </c:pt>
                <c:pt idx="25">
                  <c:v>1.5426922140321047</c:v>
                </c:pt>
                <c:pt idx="26">
                  <c:v>1.5402281658677899</c:v>
                </c:pt>
                <c:pt idx="27">
                  <c:v>1.5377680533772933</c:v>
                </c:pt>
                <c:pt idx="28">
                  <c:v>1.5353118702744031</c:v>
                </c:pt>
                <c:pt idx="29">
                  <c:v>1.5328596102829479</c:v>
                </c:pt>
                <c:pt idx="30">
                  <c:v>1.5304112671367816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283.95719757843881</c:v>
                </c:pt>
                <c:pt idx="1">
                  <c:v>285.65213019223108</c:v>
                </c:pt>
                <c:pt idx="2">
                  <c:v>287.35717981164885</c:v>
                </c:pt>
                <c:pt idx="3">
                  <c:v>289.07240682481728</c:v>
                </c:pt>
                <c:pt idx="4">
                  <c:v>290.79787198031653</c:v>
                </c:pt>
                <c:pt idx="5">
                  <c:v>292.53363638933342</c:v>
                </c:pt>
                <c:pt idx="6">
                  <c:v>294.27976152782571</c:v>
                </c:pt>
                <c:pt idx="7">
                  <c:v>296.03630923869946</c:v>
                </c:pt>
                <c:pt idx="8">
                  <c:v>297.80334173399928</c:v>
                </c:pt>
                <c:pt idx="9">
                  <c:v>299.58092159711174</c:v>
                </c:pt>
                <c:pt idx="10">
                  <c:v>301.36911178498195</c:v>
                </c:pt>
                <c:pt idx="11">
                  <c:v>303.16797563034328</c:v>
                </c:pt>
                <c:pt idx="12">
                  <c:v>304.97757684396038</c:v>
                </c:pt>
                <c:pt idx="13">
                  <c:v>306.79797951688568</c:v>
                </c:pt>
                <c:pt idx="14">
                  <c:v>308.62924812272934</c:v>
                </c:pt>
                <c:pt idx="15">
                  <c:v>310.47144751994273</c:v>
                </c:pt>
                <c:pt idx="16">
                  <c:v>312.32464295411546</c:v>
                </c:pt>
                <c:pt idx="17">
                  <c:v>314.1889000602863</c:v>
                </c:pt>
                <c:pt idx="18">
                  <c:v>316.06428486526767</c:v>
                </c:pt>
                <c:pt idx="19">
                  <c:v>317.95086378998428</c:v>
                </c:pt>
                <c:pt idx="20">
                  <c:v>319.84870365182547</c:v>
                </c:pt>
                <c:pt idx="21">
                  <c:v>321.75787166701167</c:v>
                </c:pt>
                <c:pt idx="22">
                  <c:v>323.67843545297507</c:v>
                </c:pt>
                <c:pt idx="23">
                  <c:v>325.61046303075449</c:v>
                </c:pt>
                <c:pt idx="24">
                  <c:v>327.55402282740442</c:v>
                </c:pt>
                <c:pt idx="25">
                  <c:v>329.50918367841848</c:v>
                </c:pt>
                <c:pt idx="26">
                  <c:v>331.47601483016751</c:v>
                </c:pt>
                <c:pt idx="27">
                  <c:v>333.45458594235191</c:v>
                </c:pt>
                <c:pt idx="28">
                  <c:v>335.44496709046905</c:v>
                </c:pt>
                <c:pt idx="29">
                  <c:v>337.44722876829485</c:v>
                </c:pt>
                <c:pt idx="30">
                  <c:v>339.46144189038068</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57.886591241885604</c:v>
                </c:pt>
                <c:pt idx="1">
                  <c:v>58.232114694834991</c:v>
                </c:pt>
                <c:pt idx="2">
                  <c:v>58.579700567663956</c:v>
                </c:pt>
                <c:pt idx="3">
                  <c:v>58.929361170899391</c:v>
                </c:pt>
                <c:pt idx="4">
                  <c:v>59.281108888549376</c:v>
                </c:pt>
                <c:pt idx="5">
                  <c:v>59.634956178541799</c:v>
                </c:pt>
                <c:pt idx="6">
                  <c:v>59.990915573165573</c:v>
                </c:pt>
                <c:pt idx="7">
                  <c:v>60.348999679514485</c:v>
                </c:pt>
                <c:pt idx="8">
                  <c:v>60.709221179933728</c:v>
                </c:pt>
                <c:pt idx="9">
                  <c:v>61.071592832469051</c:v>
                </c:pt>
                <c:pt idx="10">
                  <c:v>61.436127471318628</c:v>
                </c:pt>
                <c:pt idx="11">
                  <c:v>61.802838007287605</c:v>
                </c:pt>
                <c:pt idx="12">
                  <c:v>62.171737428245358</c:v>
                </c:pt>
                <c:pt idx="13">
                  <c:v>62.542838799585503</c:v>
                </c:pt>
                <c:pt idx="14">
                  <c:v>62.916155264688619</c:v>
                </c:pt>
                <c:pt idx="15">
                  <c:v>63.291700045387771</c:v>
                </c:pt>
                <c:pt idx="16">
                  <c:v>63.669486442436757</c:v>
                </c:pt>
                <c:pt idx="17">
                  <c:v>64.049527835981223</c:v>
                </c:pt>
                <c:pt idx="18">
                  <c:v>64.431837686032523</c:v>
                </c:pt>
                <c:pt idx="19">
                  <c:v>64.816429532944454</c:v>
                </c:pt>
                <c:pt idx="20">
                  <c:v>65.203316997892799</c:v>
                </c:pt>
                <c:pt idx="21">
                  <c:v>65.592513783357745</c:v>
                </c:pt>
                <c:pt idx="22">
                  <c:v>65.984033673609247</c:v>
                </c:pt>
                <c:pt idx="23">
                  <c:v>66.377890535195135</c:v>
                </c:pt>
                <c:pt idx="24">
                  <c:v>66.774098317432305</c:v>
                </c:pt>
                <c:pt idx="25">
                  <c:v>67.172671052900739</c:v>
                </c:pt>
                <c:pt idx="26">
                  <c:v>67.573622857940478</c:v>
                </c:pt>
                <c:pt idx="27">
                  <c:v>67.976967933151627</c:v>
                </c:pt>
                <c:pt idx="28">
                  <c:v>68.382720563897266</c:v>
                </c:pt>
                <c:pt idx="29">
                  <c:v>68.790895120809409</c:v>
                </c:pt>
                <c:pt idx="30">
                  <c:v>69.201506060297973</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2.5423165072449758</c:v>
                </c:pt>
                <c:pt idx="1">
                  <c:v>2.5574915237596452</c:v>
                </c:pt>
                <c:pt idx="2">
                  <c:v>2.5727571195257819</c:v>
                </c:pt>
                <c:pt idx="3">
                  <c:v>2.5881138352084192</c:v>
                </c:pt>
                <c:pt idx="4">
                  <c:v>2.6035622146998039</c:v>
                </c:pt>
                <c:pt idx="5">
                  <c:v>2.6191028051386605</c:v>
                </c:pt>
                <c:pt idx="6">
                  <c:v>2.6347361569295695</c:v>
                </c:pt>
                <c:pt idx="7">
                  <c:v>2.650462823762461</c:v>
                </c:pt>
                <c:pt idx="8">
                  <c:v>2.6662833626322251</c:v>
                </c:pt>
                <c:pt idx="9">
                  <c:v>2.6821983338584388</c:v>
                </c:pt>
                <c:pt idx="10">
                  <c:v>2.6982083011052107</c:v>
                </c:pt>
                <c:pt idx="11">
                  <c:v>2.7143138314011455</c:v>
                </c:pt>
                <c:pt idx="12">
                  <c:v>2.730515495159425</c:v>
                </c:pt>
                <c:pt idx="13">
                  <c:v>2.7468138661980124</c:v>
                </c:pt>
                <c:pt idx="14">
                  <c:v>2.7632095217599737</c:v>
                </c:pt>
                <c:pt idx="15">
                  <c:v>2.7797030425339226</c:v>
                </c:pt>
                <c:pt idx="16">
                  <c:v>2.7962950126745878</c:v>
                </c:pt>
                <c:pt idx="17">
                  <c:v>2.8129860198235002</c:v>
                </c:pt>
                <c:pt idx="18">
                  <c:v>2.8297766551298071</c:v>
                </c:pt>
                <c:pt idx="19">
                  <c:v>2.8466675132712091</c:v>
                </c:pt>
                <c:pt idx="20">
                  <c:v>2.8636591924750214</c:v>
                </c:pt>
                <c:pt idx="21">
                  <c:v>2.8807522945393607</c:v>
                </c:pt>
                <c:pt idx="22">
                  <c:v>2.8979474248544603</c:v>
                </c:pt>
                <c:pt idx="23">
                  <c:v>2.915245192424111</c:v>
                </c:pt>
                <c:pt idx="24">
                  <c:v>2.9326462098872299</c:v>
                </c:pt>
                <c:pt idx="25">
                  <c:v>2.9501510935395596</c:v>
                </c:pt>
                <c:pt idx="26">
                  <c:v>2.9677604633554941</c:v>
                </c:pt>
                <c:pt idx="27">
                  <c:v>2.985474943010038</c:v>
                </c:pt>
                <c:pt idx="28">
                  <c:v>3.0032951599008939</c:v>
                </c:pt>
                <c:pt idx="29">
                  <c:v>3.021221745170684</c:v>
                </c:pt>
                <c:pt idx="30">
                  <c:v>3.0392553337293036</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10.364828837229517</c:v>
                </c:pt>
                <c:pt idx="1">
                  <c:v>10.42669621225086</c:v>
                </c:pt>
                <c:pt idx="2">
                  <c:v>10.488932871912803</c:v>
                </c:pt>
                <c:pt idx="3">
                  <c:v>10.551541020465093</c:v>
                </c:pt>
                <c:pt idx="4">
                  <c:v>10.614522875314584</c:v>
                </c:pt>
                <c:pt idx="5">
                  <c:v>10.677880667103768</c:v>
                </c:pt>
                <c:pt idx="6">
                  <c:v>10.741616639789781</c:v>
                </c:pt>
                <c:pt idx="7">
                  <c:v>10.805733050723877</c:v>
                </c:pt>
                <c:pt idx="8">
                  <c:v>10.870232170731377</c:v>
                </c:pt>
                <c:pt idx="9">
                  <c:v>10.935116284192095</c:v>
                </c:pt>
                <c:pt idx="10">
                  <c:v>11.000387689121242</c:v>
                </c:pt>
                <c:pt idx="11">
                  <c:v>11.066048697250823</c:v>
                </c:pt>
                <c:pt idx="12">
                  <c:v>11.132101634111502</c:v>
                </c:pt>
                <c:pt idx="13">
                  <c:v>11.198548839114974</c:v>
                </c:pt>
                <c:pt idx="14">
                  <c:v>11.265392665636815</c:v>
                </c:pt>
                <c:pt idx="15">
                  <c:v>11.332635481099839</c:v>
                </c:pt>
                <c:pt idx="16">
                  <c:v>11.400279667057935</c:v>
                </c:pt>
                <c:pt idx="17">
                  <c:v>11.468327619280425</c:v>
                </c:pt>
                <c:pt idx="18">
                  <c:v>11.536781747836908</c:v>
                </c:pt>
                <c:pt idx="19">
                  <c:v>11.605644477182626</c:v>
                </c:pt>
                <c:pt idx="20">
                  <c:v>11.674918246244321</c:v>
                </c:pt>
                <c:pt idx="21">
                  <c:v>11.744605508506627</c:v>
                </c:pt>
                <c:pt idx="22">
                  <c:v>11.814708732098955</c:v>
                </c:pt>
                <c:pt idx="23">
                  <c:v>11.885230399882914</c:v>
                </c:pt>
                <c:pt idx="24">
                  <c:v>11.956173009540246</c:v>
                </c:pt>
                <c:pt idx="25">
                  <c:v>12.027539073661282</c:v>
                </c:pt>
                <c:pt idx="26">
                  <c:v>12.099331119833939</c:v>
                </c:pt>
                <c:pt idx="27">
                  <c:v>12.171551690733233</c:v>
                </c:pt>
                <c:pt idx="28">
                  <c:v>12.244203344211337</c:v>
                </c:pt>
                <c:pt idx="29">
                  <c:v>12.317288653388173</c:v>
                </c:pt>
                <c:pt idx="30">
                  <c:v>12.390810206742545</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4.8783506482933343E-2</c:v>
                </c:pt>
                <c:pt idx="1">
                  <c:v>4.8567969485110198E-2</c:v>
                </c:pt>
                <c:pt idx="2">
                  <c:v>4.835338478040372E-2</c:v>
                </c:pt>
                <c:pt idx="3">
                  <c:v>4.8139748161359089E-2</c:v>
                </c:pt>
                <c:pt idx="4">
                  <c:v>4.7927055439111015E-2</c:v>
                </c:pt>
                <c:pt idx="5">
                  <c:v>4.7715302443301591E-2</c:v>
                </c:pt>
                <c:pt idx="6">
                  <c:v>4.7504485021998541E-2</c:v>
                </c:pt>
                <c:pt idx="7">
                  <c:v>4.7294599041613788E-2</c:v>
                </c:pt>
                <c:pt idx="8">
                  <c:v>4.7085640386822433E-2</c:v>
                </c:pt>
                <c:pt idx="9">
                  <c:v>4.6877604960482044E-2</c:v>
                </c:pt>
                <c:pt idx="10">
                  <c:v>4.6670488683552329E-2</c:v>
                </c:pt>
                <c:pt idx="11">
                  <c:v>4.6464287495015147E-2</c:v>
                </c:pt>
                <c:pt idx="12">
                  <c:v>4.6258997351794902E-2</c:v>
                </c:pt>
                <c:pt idx="13">
                  <c:v>4.6054614228679243E-2</c:v>
                </c:pt>
                <c:pt idx="14">
                  <c:v>4.5851134118240162E-2</c:v>
                </c:pt>
                <c:pt idx="15">
                  <c:v>4.5648553030755414E-2</c:v>
                </c:pt>
                <c:pt idx="16">
                  <c:v>4.5446866994130274E-2</c:v>
                </c:pt>
                <c:pt idx="17">
                  <c:v>4.5246072053819669E-2</c:v>
                </c:pt>
                <c:pt idx="18">
                  <c:v>4.5046164272750634E-2</c:v>
                </c:pt>
                <c:pt idx="19">
                  <c:v>4.4847139731245121E-2</c:v>
                </c:pt>
                <c:pt idx="20">
                  <c:v>4.4648994526943139E-2</c:v>
                </c:pt>
                <c:pt idx="21">
                  <c:v>4.4451724774726246E-2</c:v>
                </c:pt>
                <c:pt idx="22">
                  <c:v>4.425532660664136E-2</c:v>
                </c:pt>
                <c:pt idx="23">
                  <c:v>4.4059796171824928E-2</c:v>
                </c:pt>
                <c:pt idx="24">
                  <c:v>4.3865129636427413E-2</c:v>
                </c:pt>
                <c:pt idx="25">
                  <c:v>4.3671323183538127E-2</c:v>
                </c:pt>
                <c:pt idx="26">
                  <c:v>4.3478373013110395E-2</c:v>
                </c:pt>
                <c:pt idx="27">
                  <c:v>4.3286275341887046E-2</c:v>
                </c:pt>
                <c:pt idx="28">
                  <c:v>4.3095026403326214E-2</c:v>
                </c:pt>
                <c:pt idx="29">
                  <c:v>4.2904622447527511E-2</c:v>
                </c:pt>
                <c:pt idx="30">
                  <c:v>4.2715059741158488E-2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3516247070863.9468</c:v>
                </c:pt>
                <c:pt idx="1">
                  <c:v>3468007883003.8252</c:v>
                </c:pt>
                <c:pt idx="2">
                  <c:v>3419768695143.7046</c:v>
                </c:pt>
                <c:pt idx="3">
                  <c:v>3371529507283.5835</c:v>
                </c:pt>
                <c:pt idx="4">
                  <c:v>3260038710288.79</c:v>
                </c:pt>
                <c:pt idx="5">
                  <c:v>3148547913294.0166</c:v>
                </c:pt>
                <c:pt idx="6">
                  <c:v>3037057116299.2036</c:v>
                </c:pt>
                <c:pt idx="7">
                  <c:v>2925566319304.4302</c:v>
                </c:pt>
                <c:pt idx="8">
                  <c:v>2814075522309.6172</c:v>
                </c:pt>
                <c:pt idx="9">
                  <c:v>2702584725314.8442</c:v>
                </c:pt>
                <c:pt idx="10">
                  <c:v>2591093928320.0303</c:v>
                </c:pt>
                <c:pt idx="11">
                  <c:v>2494087259878.1704</c:v>
                </c:pt>
                <c:pt idx="12">
                  <c:v>2397080591436.3096</c:v>
                </c:pt>
                <c:pt idx="13">
                  <c:v>2300073922994.4487</c:v>
                </c:pt>
                <c:pt idx="14">
                  <c:v>2203067254552.5879</c:v>
                </c:pt>
                <c:pt idx="15">
                  <c:v>2106060586110.687</c:v>
                </c:pt>
                <c:pt idx="16">
                  <c:v>2009053917668.8264</c:v>
                </c:pt>
                <c:pt idx="17">
                  <c:v>1912047249226.9658</c:v>
                </c:pt>
                <c:pt idx="18">
                  <c:v>1815040580785.105</c:v>
                </c:pt>
                <c:pt idx="19">
                  <c:v>1718033912343.2039</c:v>
                </c:pt>
                <c:pt idx="20">
                  <c:v>1621027243901.3213</c:v>
                </c:pt>
                <c:pt idx="21">
                  <c:v>1600789302394.7595</c:v>
                </c:pt>
                <c:pt idx="22">
                  <c:v>1580551360888.2009</c:v>
                </c:pt>
                <c:pt idx="23">
                  <c:v>1560313419381.6472</c:v>
                </c:pt>
                <c:pt idx="24">
                  <c:v>1540075477875.0884</c:v>
                </c:pt>
                <c:pt idx="25">
                  <c:v>1519837536368.5298</c:v>
                </c:pt>
                <c:pt idx="26">
                  <c:v>1499599594861.9712</c:v>
                </c:pt>
                <c:pt idx="27">
                  <c:v>1479361653355.4124</c:v>
                </c:pt>
                <c:pt idx="28">
                  <c:v>1459123711848.8538</c:v>
                </c:pt>
                <c:pt idx="29">
                  <c:v>1438885770342.2952</c:v>
                </c:pt>
                <c:pt idx="30">
                  <c:v>1418647828835.7393</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461266297303.1781</c:v>
                </c:pt>
                <c:pt idx="1">
                  <c:v>454938211955.15863</c:v>
                </c:pt>
                <c:pt idx="2">
                  <c:v>448610126607.13916</c:v>
                </c:pt>
                <c:pt idx="3">
                  <c:v>442282041259.11969</c:v>
                </c:pt>
                <c:pt idx="4">
                  <c:v>427656519765.11017</c:v>
                </c:pt>
                <c:pt idx="5">
                  <c:v>413030998271.10327</c:v>
                </c:pt>
                <c:pt idx="6">
                  <c:v>398405476777.09125</c:v>
                </c:pt>
                <c:pt idx="7">
                  <c:v>383779955283.08435</c:v>
                </c:pt>
                <c:pt idx="8">
                  <c:v>369154433789.07227</c:v>
                </c:pt>
                <c:pt idx="9">
                  <c:v>354528912295.06537</c:v>
                </c:pt>
                <c:pt idx="10">
                  <c:v>339903390801.05316</c:v>
                </c:pt>
                <c:pt idx="11">
                  <c:v>327177917913.59204</c:v>
                </c:pt>
                <c:pt idx="12">
                  <c:v>314452445026.1308</c:v>
                </c:pt>
                <c:pt idx="13">
                  <c:v>301726972138.66956</c:v>
                </c:pt>
                <c:pt idx="14">
                  <c:v>289001499251.20831</c:v>
                </c:pt>
                <c:pt idx="15">
                  <c:v>276276026363.74182</c:v>
                </c:pt>
                <c:pt idx="16">
                  <c:v>263550553476.28058</c:v>
                </c:pt>
                <c:pt idx="17">
                  <c:v>250825080588.81937</c:v>
                </c:pt>
                <c:pt idx="18">
                  <c:v>238099607701.35809</c:v>
                </c:pt>
                <c:pt idx="19">
                  <c:v>225374134813.89157</c:v>
                </c:pt>
                <c:pt idx="20">
                  <c:v>212648661926.42746</c:v>
                </c:pt>
                <c:pt idx="21">
                  <c:v>209993819944.15561</c:v>
                </c:pt>
                <c:pt idx="22">
                  <c:v>207338977961.88416</c:v>
                </c:pt>
                <c:pt idx="23">
                  <c:v>204684135979.61337</c:v>
                </c:pt>
                <c:pt idx="24">
                  <c:v>202029293997.34189</c:v>
                </c:pt>
                <c:pt idx="25">
                  <c:v>199374452015.07047</c:v>
                </c:pt>
                <c:pt idx="26">
                  <c:v>196719610032.79901</c:v>
                </c:pt>
                <c:pt idx="27">
                  <c:v>194064768050.52756</c:v>
                </c:pt>
                <c:pt idx="28">
                  <c:v>191409926068.2561</c:v>
                </c:pt>
                <c:pt idx="29">
                  <c:v>188755084085.98468</c:v>
                </c:pt>
                <c:pt idx="30">
                  <c:v>186100242103.71359</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2052684370687.0474</c:v>
                </c:pt>
                <c:pt idx="1">
                  <c:v>2024523713890.3169</c:v>
                </c:pt>
                <c:pt idx="2">
                  <c:v>1996363057093.5869</c:v>
                </c:pt>
                <c:pt idx="3">
                  <c:v>1968202400296.8569</c:v>
                </c:pt>
                <c:pt idx="4">
                  <c:v>1903117264965.2192</c:v>
                </c:pt>
                <c:pt idx="5">
                  <c:v>1838032129633.593</c:v>
                </c:pt>
                <c:pt idx="6">
                  <c:v>1772946994301.9441</c:v>
                </c:pt>
                <c:pt idx="7">
                  <c:v>1707861858970.3179</c:v>
                </c:pt>
                <c:pt idx="8">
                  <c:v>1642776723638.6689</c:v>
                </c:pt>
                <c:pt idx="9">
                  <c:v>1577691588307.0427</c:v>
                </c:pt>
                <c:pt idx="10">
                  <c:v>1512606452975.3931</c:v>
                </c:pt>
                <c:pt idx="11">
                  <c:v>1455976737215.9424</c:v>
                </c:pt>
                <c:pt idx="12">
                  <c:v>1399347021456.4912</c:v>
                </c:pt>
                <c:pt idx="13">
                  <c:v>1342717305697.0403</c:v>
                </c:pt>
                <c:pt idx="14">
                  <c:v>1286087589937.5889</c:v>
                </c:pt>
                <c:pt idx="15">
                  <c:v>1229457874178.1143</c:v>
                </c:pt>
                <c:pt idx="16">
                  <c:v>1172828158418.6633</c:v>
                </c:pt>
                <c:pt idx="17">
                  <c:v>1116198442659.2122</c:v>
                </c:pt>
                <c:pt idx="18">
                  <c:v>1059568726899.761</c:v>
                </c:pt>
                <c:pt idx="19">
                  <c:v>1002939011140.2864</c:v>
                </c:pt>
                <c:pt idx="20">
                  <c:v>946309295380.82239</c:v>
                </c:pt>
                <c:pt idx="21">
                  <c:v>934494964536.54785</c:v>
                </c:pt>
                <c:pt idx="22">
                  <c:v>922680633692.27515</c:v>
                </c:pt>
                <c:pt idx="23">
                  <c:v>910866302848.00537</c:v>
                </c:pt>
                <c:pt idx="24">
                  <c:v>899051972003.73242</c:v>
                </c:pt>
                <c:pt idx="25">
                  <c:v>887237641159.45972</c:v>
                </c:pt>
                <c:pt idx="26">
                  <c:v>875423310315.18701</c:v>
                </c:pt>
                <c:pt idx="27">
                  <c:v>863608979470.91418</c:v>
                </c:pt>
                <c:pt idx="28">
                  <c:v>851794648626.64148</c:v>
                </c:pt>
                <c:pt idx="29">
                  <c:v>839980317782.36877</c:v>
                </c:pt>
                <c:pt idx="30">
                  <c:v>828165986938.09766</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1596442565243.2307</c:v>
                </c:pt>
                <c:pt idx="1">
                  <c:v>1574541063084.6406</c:v>
                </c:pt>
                <c:pt idx="2">
                  <c:v>1552639560926.0508</c:v>
                </c:pt>
                <c:pt idx="3">
                  <c:v>1530738058767.4612</c:v>
                </c:pt>
                <c:pt idx="4">
                  <c:v>1480119131721.5728</c:v>
                </c:pt>
                <c:pt idx="5">
                  <c:v>1429500204675.6936</c:v>
                </c:pt>
                <c:pt idx="6">
                  <c:v>1378881277629.7966</c:v>
                </c:pt>
                <c:pt idx="7">
                  <c:v>1328262350583.9175</c:v>
                </c:pt>
                <c:pt idx="8">
                  <c:v>1277643423538.0205</c:v>
                </c:pt>
                <c:pt idx="9">
                  <c:v>1227024496492.1414</c:v>
                </c:pt>
                <c:pt idx="10">
                  <c:v>1176405569446.2439</c:v>
                </c:pt>
                <c:pt idx="11">
                  <c:v>1132362710258.0322</c:v>
                </c:pt>
                <c:pt idx="12">
                  <c:v>1088319851069.8202</c:v>
                </c:pt>
                <c:pt idx="13">
                  <c:v>1044276991881.6083</c:v>
                </c:pt>
                <c:pt idx="14">
                  <c:v>1000234132693.3962</c:v>
                </c:pt>
                <c:pt idx="15">
                  <c:v>956191273505.16589</c:v>
                </c:pt>
                <c:pt idx="16">
                  <c:v>912148414316.95398</c:v>
                </c:pt>
                <c:pt idx="17">
                  <c:v>868105555128.74207</c:v>
                </c:pt>
                <c:pt idx="18">
                  <c:v>824062695940.53003</c:v>
                </c:pt>
                <c:pt idx="19">
                  <c:v>780019836752.29968</c:v>
                </c:pt>
                <c:pt idx="20">
                  <c:v>735976977564.07776</c:v>
                </c:pt>
                <c:pt idx="21">
                  <c:v>726788569979.8407</c:v>
                </c:pt>
                <c:pt idx="22">
                  <c:v>717600162395.60498</c:v>
                </c:pt>
                <c:pt idx="23">
                  <c:v>708411754811.37158</c:v>
                </c:pt>
                <c:pt idx="24">
                  <c:v>699223347227.13574</c:v>
                </c:pt>
                <c:pt idx="25">
                  <c:v>690034939642.8999</c:v>
                </c:pt>
                <c:pt idx="26">
                  <c:v>680846532058.66418</c:v>
                </c:pt>
                <c:pt idx="27">
                  <c:v>671658124474.42847</c:v>
                </c:pt>
                <c:pt idx="28">
                  <c:v>662469716890.19275</c:v>
                </c:pt>
                <c:pt idx="29">
                  <c:v>653281309305.95703</c:v>
                </c:pt>
                <c:pt idx="30">
                  <c:v>644092901721.72266</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112512728422.13293</c:v>
                </c:pt>
                <c:pt idx="1">
                  <c:v>110969172883.05173</c:v>
                </c:pt>
                <c:pt idx="2">
                  <c:v>109425617343.97055</c:v>
                </c:pt>
                <c:pt idx="3">
                  <c:v>107882061804.88936</c:v>
                </c:pt>
                <c:pt idx="4">
                  <c:v>104314583891.35347</c:v>
                </c:pt>
                <c:pt idx="5">
                  <c:v>100747105977.81824</c:v>
                </c:pt>
                <c:pt idx="6">
                  <c:v>97179628064.281738</c:v>
                </c:pt>
                <c:pt idx="7">
                  <c:v>93612150150.746506</c:v>
                </c:pt>
                <c:pt idx="8">
                  <c:v>90044672237.210022</c:v>
                </c:pt>
                <c:pt idx="9">
                  <c:v>86477194323.674789</c:v>
                </c:pt>
                <c:pt idx="10">
                  <c:v>82909716410.138245</c:v>
                </c:pt>
                <c:pt idx="11">
                  <c:v>79805701043.307632</c:v>
                </c:pt>
                <c:pt idx="12">
                  <c:v>76701685676.476959</c:v>
                </c:pt>
                <c:pt idx="13">
                  <c:v>73597670309.646317</c:v>
                </c:pt>
                <c:pt idx="14">
                  <c:v>70493654942.815659</c:v>
                </c:pt>
                <c:pt idx="15">
                  <c:v>67389639575.983711</c:v>
                </c:pt>
                <c:pt idx="16">
                  <c:v>64285624209.153061</c:v>
                </c:pt>
                <c:pt idx="17">
                  <c:v>61181608842.322411</c:v>
                </c:pt>
                <c:pt idx="18">
                  <c:v>58077593475.491753</c:v>
                </c:pt>
                <c:pt idx="19">
                  <c:v>54973578108.659805</c:v>
                </c:pt>
                <c:pt idx="20">
                  <c:v>51869562741.828453</c:v>
                </c:pt>
                <c:pt idx="21">
                  <c:v>51221989926.078812</c:v>
                </c:pt>
                <c:pt idx="22">
                  <c:v>50574417110.329269</c:v>
                </c:pt>
                <c:pt idx="23">
                  <c:v>49926844294.579887</c:v>
                </c:pt>
                <c:pt idx="24">
                  <c:v>49279271478.830338</c:v>
                </c:pt>
                <c:pt idx="25">
                  <c:v>48631698663.080795</c:v>
                </c:pt>
                <c:pt idx="26">
                  <c:v>47984125847.331253</c:v>
                </c:pt>
                <c:pt idx="27">
                  <c:v>47336553031.581711</c:v>
                </c:pt>
                <c:pt idx="28">
                  <c:v>46688980215.832169</c:v>
                </c:pt>
                <c:pt idx="29">
                  <c:v>46041407400.082626</c:v>
                </c:pt>
                <c:pt idx="30">
                  <c:v>45393834584.333176</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1634126254188.4426</c:v>
                </c:pt>
                <c:pt idx="1">
                  <c:v>1611707771705.7585</c:v>
                </c:pt>
                <c:pt idx="2">
                  <c:v>1589289289223.0747</c:v>
                </c:pt>
                <c:pt idx="3">
                  <c:v>1566870806740.3906</c:v>
                </c:pt>
                <c:pt idx="4">
                  <c:v>1515057030632.5525</c:v>
                </c:pt>
                <c:pt idx="5">
                  <c:v>1463243254524.7239</c:v>
                </c:pt>
                <c:pt idx="6">
                  <c:v>1411429478416.8767</c:v>
                </c:pt>
                <c:pt idx="7">
                  <c:v>1359615702309.0481</c:v>
                </c:pt>
                <c:pt idx="8">
                  <c:v>1307801926201.2009</c:v>
                </c:pt>
                <c:pt idx="9">
                  <c:v>1255988150093.3723</c:v>
                </c:pt>
                <c:pt idx="10">
                  <c:v>1204174373985.5247</c:v>
                </c:pt>
                <c:pt idx="11">
                  <c:v>1159091892425.6475</c:v>
                </c:pt>
                <c:pt idx="12">
                  <c:v>1114009410865.7695</c:v>
                </c:pt>
                <c:pt idx="13">
                  <c:v>1068926929305.8918</c:v>
                </c:pt>
                <c:pt idx="14">
                  <c:v>1023844447746.0139</c:v>
                </c:pt>
                <c:pt idx="15">
                  <c:v>978761966186.11755</c:v>
                </c:pt>
                <c:pt idx="16">
                  <c:v>933679484626.23975</c:v>
                </c:pt>
                <c:pt idx="17">
                  <c:v>888597003066.36206</c:v>
                </c:pt>
                <c:pt idx="18">
                  <c:v>843514521506.48425</c:v>
                </c:pt>
                <c:pt idx="19">
                  <c:v>798432039946.58777</c:v>
                </c:pt>
                <c:pt idx="20">
                  <c:v>753349558386.69983</c:v>
                </c:pt>
                <c:pt idx="21">
                  <c:v>743944260385.70447</c:v>
                </c:pt>
                <c:pt idx="22">
                  <c:v>734538962384.71057</c:v>
                </c:pt>
                <c:pt idx="23">
                  <c:v>725133664383.71887</c:v>
                </c:pt>
                <c:pt idx="24">
                  <c:v>715728366382.72485</c:v>
                </c:pt>
                <c:pt idx="25">
                  <c:v>706323068381.73096</c:v>
                </c:pt>
                <c:pt idx="26">
                  <c:v>696917770380.73694</c:v>
                </c:pt>
                <c:pt idx="27">
                  <c:v>687512472379.74304</c:v>
                </c:pt>
                <c:pt idx="28">
                  <c:v>678107174378.74915</c:v>
                </c:pt>
                <c:pt idx="29">
                  <c:v>668701876377.75513</c:v>
                </c:pt>
                <c:pt idx="30">
                  <c:v>659296578376.76245</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211901194138225.97</c:v>
                </c:pt>
                <c:pt idx="1">
                  <c:v>216005137295310.34</c:v>
                </c:pt>
                <c:pt idx="2">
                  <c:v>220109080452394.69</c:v>
                </c:pt>
                <c:pt idx="3">
                  <c:v>224213023609478.84</c:v>
                </c:pt>
                <c:pt idx="4">
                  <c:v>228186952564386.81</c:v>
                </c:pt>
                <c:pt idx="5">
                  <c:v>232160881519294.56</c:v>
                </c:pt>
                <c:pt idx="6">
                  <c:v>236134810474204.09</c:v>
                </c:pt>
                <c:pt idx="7">
                  <c:v>240108739429111.88</c:v>
                </c:pt>
                <c:pt idx="8">
                  <c:v>244082668384019.59</c:v>
                </c:pt>
                <c:pt idx="9">
                  <c:v>248056597338929.09</c:v>
                </c:pt>
                <c:pt idx="10">
                  <c:v>252030526293837.72</c:v>
                </c:pt>
                <c:pt idx="11">
                  <c:v>254389415392817.19</c:v>
                </c:pt>
                <c:pt idx="12">
                  <c:v>256748304491796.63</c:v>
                </c:pt>
                <c:pt idx="13">
                  <c:v>259107193590776.97</c:v>
                </c:pt>
                <c:pt idx="14">
                  <c:v>261466082689756.41</c:v>
                </c:pt>
                <c:pt idx="15">
                  <c:v>263824971788736.72</c:v>
                </c:pt>
                <c:pt idx="16">
                  <c:v>266183860887716.19</c:v>
                </c:pt>
                <c:pt idx="17">
                  <c:v>268542749986696.5</c:v>
                </c:pt>
                <c:pt idx="18">
                  <c:v>270901639085675.94</c:v>
                </c:pt>
                <c:pt idx="19">
                  <c:v>273260528184656.31</c:v>
                </c:pt>
                <c:pt idx="20">
                  <c:v>275619417283636.63</c:v>
                </c:pt>
                <c:pt idx="21">
                  <c:v>276365901175718.84</c:v>
                </c:pt>
                <c:pt idx="22">
                  <c:v>277112385067801.13</c:v>
                </c:pt>
                <c:pt idx="23">
                  <c:v>277858868959883.34</c:v>
                </c:pt>
                <c:pt idx="24">
                  <c:v>278605352851965.59</c:v>
                </c:pt>
                <c:pt idx="25">
                  <c:v>279351836744047.84</c:v>
                </c:pt>
                <c:pt idx="26">
                  <c:v>280098320636130.09</c:v>
                </c:pt>
                <c:pt idx="27">
                  <c:v>280844804528212.31</c:v>
                </c:pt>
                <c:pt idx="28">
                  <c:v>281591288420294.56</c:v>
                </c:pt>
                <c:pt idx="29">
                  <c:v>282337772312376.81</c:v>
                </c:pt>
                <c:pt idx="30">
                  <c:v>283084256204459.06</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109734546964438.45</c:v>
                </c:pt>
                <c:pt idx="1">
                  <c:v>111859803242214.28</c:v>
                </c:pt>
                <c:pt idx="2">
                  <c:v>113985059519990.11</c:v>
                </c:pt>
                <c:pt idx="3">
                  <c:v>116110315797765.84</c:v>
                </c:pt>
                <c:pt idx="4">
                  <c:v>118168243292271.75</c:v>
                </c:pt>
                <c:pt idx="5">
                  <c:v>120226170786777.55</c:v>
                </c:pt>
                <c:pt idx="6">
                  <c:v>122284098281284.27</c:v>
                </c:pt>
                <c:pt idx="7">
                  <c:v>124342025775790.08</c:v>
                </c:pt>
                <c:pt idx="8">
                  <c:v>126399953270295.86</c:v>
                </c:pt>
                <c:pt idx="9">
                  <c:v>128457880764802.58</c:v>
                </c:pt>
                <c:pt idx="10">
                  <c:v>130515808259308.83</c:v>
                </c:pt>
                <c:pt idx="11">
                  <c:v>131737375828423.19</c:v>
                </c:pt>
                <c:pt idx="12">
                  <c:v>132958943397537.55</c:v>
                </c:pt>
                <c:pt idx="13">
                  <c:v>134180510966652.36</c:v>
                </c:pt>
                <c:pt idx="14">
                  <c:v>135402078535766.72</c:v>
                </c:pt>
                <c:pt idx="15">
                  <c:v>136623646104881.53</c:v>
                </c:pt>
                <c:pt idx="16">
                  <c:v>137845213673995.89</c:v>
                </c:pt>
                <c:pt idx="17">
                  <c:v>139066781243110.69</c:v>
                </c:pt>
                <c:pt idx="18">
                  <c:v>140288348812225.05</c:v>
                </c:pt>
                <c:pt idx="19">
                  <c:v>141509916381339.88</c:v>
                </c:pt>
                <c:pt idx="20">
                  <c:v>142731483950454.69</c:v>
                </c:pt>
                <c:pt idx="21">
                  <c:v>143118055965997.28</c:v>
                </c:pt>
                <c:pt idx="22">
                  <c:v>143504627981539.88</c:v>
                </c:pt>
                <c:pt idx="23">
                  <c:v>143891199997082.47</c:v>
                </c:pt>
                <c:pt idx="24">
                  <c:v>144277772012625.03</c:v>
                </c:pt>
                <c:pt idx="25">
                  <c:v>144664344028167.66</c:v>
                </c:pt>
                <c:pt idx="26">
                  <c:v>145050916043710.22</c:v>
                </c:pt>
                <c:pt idx="27">
                  <c:v>145437488059252.81</c:v>
                </c:pt>
                <c:pt idx="28">
                  <c:v>145824060074795.41</c:v>
                </c:pt>
                <c:pt idx="29">
                  <c:v>146210632090338</c:v>
                </c:pt>
                <c:pt idx="30">
                  <c:v>146597204105880.59</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20418146331040.117</c:v>
                </c:pt>
                <c:pt idx="1">
                  <c:v>20138030976012.891</c:v>
                </c:pt>
                <c:pt idx="2">
                  <c:v>19857915620985.668</c:v>
                </c:pt>
                <c:pt idx="3">
                  <c:v>19577800265958.449</c:v>
                </c:pt>
                <c:pt idx="4">
                  <c:v>18930395415921.941</c:v>
                </c:pt>
                <c:pt idx="5">
                  <c:v>18282990565885.551</c:v>
                </c:pt>
                <c:pt idx="6">
                  <c:v>17635585715848.93</c:v>
                </c:pt>
                <c:pt idx="7">
                  <c:v>16988180865812.539</c:v>
                </c:pt>
                <c:pt idx="8">
                  <c:v>16340776015775.92</c:v>
                </c:pt>
                <c:pt idx="9">
                  <c:v>15693371165739.529</c:v>
                </c:pt>
                <c:pt idx="10">
                  <c:v>15045966315702.904</c:v>
                </c:pt>
                <c:pt idx="11">
                  <c:v>14482667915045.887</c:v>
                </c:pt>
                <c:pt idx="12">
                  <c:v>13919369514388.861</c:v>
                </c:pt>
                <c:pt idx="13">
                  <c:v>13356071113731.84</c:v>
                </c:pt>
                <c:pt idx="14">
                  <c:v>12792772713074.816</c:v>
                </c:pt>
                <c:pt idx="15">
                  <c:v>12229474312417.559</c:v>
                </c:pt>
                <c:pt idx="16">
                  <c:v>11666175911760.537</c:v>
                </c:pt>
                <c:pt idx="17">
                  <c:v>11102877511103.514</c:v>
                </c:pt>
                <c:pt idx="18">
                  <c:v>10539579110446.49</c:v>
                </c:pt>
                <c:pt idx="19">
                  <c:v>9976280709789.2324</c:v>
                </c:pt>
                <c:pt idx="20">
                  <c:v>9412982309132.082</c:v>
                </c:pt>
                <c:pt idx="21">
                  <c:v>9295464614046.3164</c:v>
                </c:pt>
                <c:pt idx="22">
                  <c:v>9177946918960.5684</c:v>
                </c:pt>
                <c:pt idx="23">
                  <c:v>9060429223874.8496</c:v>
                </c:pt>
                <c:pt idx="24">
                  <c:v>8942911528789.0996</c:v>
                </c:pt>
                <c:pt idx="25">
                  <c:v>8825393833703.3516</c:v>
                </c:pt>
                <c:pt idx="26">
                  <c:v>8707876138617.6025</c:v>
                </c:pt>
                <c:pt idx="27">
                  <c:v>8590358443531.8545</c:v>
                </c:pt>
                <c:pt idx="28">
                  <c:v>8472840748446.1055</c:v>
                </c:pt>
                <c:pt idx="29">
                  <c:v>8355323053360.3574</c:v>
                </c:pt>
                <c:pt idx="30">
                  <c:v>8237805358274.626</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3265513832612.1147</c:v>
                </c:pt>
                <c:pt idx="1">
                  <c:v>3220714439379.3472</c:v>
                </c:pt>
                <c:pt idx="2">
                  <c:v>3175915046146.5801</c:v>
                </c:pt>
                <c:pt idx="3">
                  <c:v>3131115652913.813</c:v>
                </c:pt>
                <c:pt idx="4">
                  <c:v>3027574936787.1743</c:v>
                </c:pt>
                <c:pt idx="5">
                  <c:v>2924034220660.5547</c:v>
                </c:pt>
                <c:pt idx="6">
                  <c:v>2820493504533.8984</c:v>
                </c:pt>
                <c:pt idx="7">
                  <c:v>2716952788407.2788</c:v>
                </c:pt>
                <c:pt idx="8">
                  <c:v>2613412072280.6226</c:v>
                </c:pt>
                <c:pt idx="9">
                  <c:v>2509871356154.0029</c:v>
                </c:pt>
                <c:pt idx="10">
                  <c:v>2406330640027.3457</c:v>
                </c:pt>
                <c:pt idx="11">
                  <c:v>2316241231840.6001</c:v>
                </c:pt>
                <c:pt idx="12">
                  <c:v>2226151823653.854</c:v>
                </c:pt>
                <c:pt idx="13">
                  <c:v>2136062415467.1077</c:v>
                </c:pt>
                <c:pt idx="14">
                  <c:v>2045973007280.3611</c:v>
                </c:pt>
                <c:pt idx="15">
                  <c:v>1955883599093.5774</c:v>
                </c:pt>
                <c:pt idx="16">
                  <c:v>1865794190906.8311</c:v>
                </c:pt>
                <c:pt idx="17">
                  <c:v>1775704782720.085</c:v>
                </c:pt>
                <c:pt idx="18">
                  <c:v>1685615374533.3384</c:v>
                </c:pt>
                <c:pt idx="19">
                  <c:v>1595525966346.5547</c:v>
                </c:pt>
                <c:pt idx="20">
                  <c:v>1505436558159.7881</c:v>
                </c:pt>
                <c:pt idx="21">
                  <c:v>1486641724747.5176</c:v>
                </c:pt>
                <c:pt idx="22">
                  <c:v>1467846891335.2498</c:v>
                </c:pt>
                <c:pt idx="23">
                  <c:v>1449052057922.9868</c:v>
                </c:pt>
                <c:pt idx="24">
                  <c:v>1430257224510.7188</c:v>
                </c:pt>
                <c:pt idx="25">
                  <c:v>1411462391098.4512</c:v>
                </c:pt>
                <c:pt idx="26">
                  <c:v>1392667557686.1836</c:v>
                </c:pt>
                <c:pt idx="27">
                  <c:v>1373872724273.9158</c:v>
                </c:pt>
                <c:pt idx="28">
                  <c:v>1355077890861.6482</c:v>
                </c:pt>
                <c:pt idx="29">
                  <c:v>1336283057449.3804</c:v>
                </c:pt>
                <c:pt idx="30">
                  <c:v>1317488224037.1152</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1583645014.1474566</c:v>
                </c:pt>
                <c:pt idx="1">
                  <c:v>1234993210.3201342</c:v>
                </c:pt>
                <c:pt idx="2">
                  <c:v>886341406.4928118</c:v>
                </c:pt>
                <c:pt idx="3">
                  <c:v>537689602.6654892</c:v>
                </c:pt>
                <c:pt idx="4">
                  <c:v>520472940.51117557</c:v>
                </c:pt>
                <c:pt idx="5">
                  <c:v>503256278.35686189</c:v>
                </c:pt>
                <c:pt idx="6">
                  <c:v>486039616.20254815</c:v>
                </c:pt>
                <c:pt idx="7">
                  <c:v>468822954.04823446</c:v>
                </c:pt>
                <c:pt idx="8">
                  <c:v>451606291.89392078</c:v>
                </c:pt>
                <c:pt idx="9">
                  <c:v>434389629.7396071</c:v>
                </c:pt>
                <c:pt idx="10">
                  <c:v>417172967.58529341</c:v>
                </c:pt>
                <c:pt idx="11">
                  <c:v>416245916.54621518</c:v>
                </c:pt>
                <c:pt idx="12">
                  <c:v>415318865.50713676</c:v>
                </c:pt>
                <c:pt idx="13">
                  <c:v>414391814.46805835</c:v>
                </c:pt>
                <c:pt idx="14">
                  <c:v>413464763.42897987</c:v>
                </c:pt>
                <c:pt idx="15">
                  <c:v>412537712.38990146</c:v>
                </c:pt>
                <c:pt idx="16">
                  <c:v>411610661.35082304</c:v>
                </c:pt>
                <c:pt idx="17">
                  <c:v>410683610.31174463</c:v>
                </c:pt>
                <c:pt idx="18">
                  <c:v>409756559.27266616</c:v>
                </c:pt>
                <c:pt idx="19">
                  <c:v>408829508.23358774</c:v>
                </c:pt>
                <c:pt idx="20">
                  <c:v>407902457.19450909</c:v>
                </c:pt>
                <c:pt idx="21">
                  <c:v>405121304.07727379</c:v>
                </c:pt>
                <c:pt idx="22">
                  <c:v>402340150.96003848</c:v>
                </c:pt>
                <c:pt idx="23">
                  <c:v>399558997.84280324</c:v>
                </c:pt>
                <c:pt idx="24">
                  <c:v>396777844.72556794</c:v>
                </c:pt>
                <c:pt idx="25">
                  <c:v>393996691.60833263</c:v>
                </c:pt>
                <c:pt idx="26">
                  <c:v>391215538.49109733</c:v>
                </c:pt>
                <c:pt idx="27">
                  <c:v>388434385.37386209</c:v>
                </c:pt>
                <c:pt idx="28">
                  <c:v>385653232.25662678</c:v>
                </c:pt>
                <c:pt idx="29">
                  <c:v>382872079.13939148</c:v>
                </c:pt>
                <c:pt idx="30">
                  <c:v>380090926.02215618</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1105240993139.105</c:v>
                </c:pt>
                <c:pt idx="1">
                  <c:v>1055477814876.5863</c:v>
                </c:pt>
                <c:pt idx="2">
                  <c:v>1005714636614.0677</c:v>
                </c:pt>
                <c:pt idx="3">
                  <c:v>955951458351.54907</c:v>
                </c:pt>
                <c:pt idx="4">
                  <c:v>1009573493732.9706</c:v>
                </c:pt>
                <c:pt idx="5">
                  <c:v>1063195529114.3921</c:v>
                </c:pt>
                <c:pt idx="6">
                  <c:v>1116817564495.8137</c:v>
                </c:pt>
                <c:pt idx="7">
                  <c:v>1170439599877.2351</c:v>
                </c:pt>
                <c:pt idx="8">
                  <c:v>1224061635258.6567</c:v>
                </c:pt>
                <c:pt idx="9">
                  <c:v>1277683670640.0781</c:v>
                </c:pt>
                <c:pt idx="10">
                  <c:v>1331305706021.4998</c:v>
                </c:pt>
                <c:pt idx="11">
                  <c:v>1313554963274.5464</c:v>
                </c:pt>
                <c:pt idx="12">
                  <c:v>1295804220527.593</c:v>
                </c:pt>
                <c:pt idx="13">
                  <c:v>1278053477780.6396</c:v>
                </c:pt>
                <c:pt idx="14">
                  <c:v>1260302735033.6863</c:v>
                </c:pt>
                <c:pt idx="15">
                  <c:v>1242551992286.7329</c:v>
                </c:pt>
                <c:pt idx="16">
                  <c:v>1224801249539.7798</c:v>
                </c:pt>
                <c:pt idx="17">
                  <c:v>1207050506792.8264</c:v>
                </c:pt>
                <c:pt idx="18">
                  <c:v>1189299764045.873</c:v>
                </c:pt>
                <c:pt idx="19">
                  <c:v>1171549021298.9197</c:v>
                </c:pt>
                <c:pt idx="20">
                  <c:v>1153798278551.9666</c:v>
                </c:pt>
                <c:pt idx="21">
                  <c:v>1122549575174.5173</c:v>
                </c:pt>
                <c:pt idx="22">
                  <c:v>1091300871797.0681</c:v>
                </c:pt>
                <c:pt idx="23">
                  <c:v>1060052168419.6191</c:v>
                </c:pt>
                <c:pt idx="24">
                  <c:v>1028803465042.1702</c:v>
                </c:pt>
                <c:pt idx="25">
                  <c:v>997554761664.72107</c:v>
                </c:pt>
                <c:pt idx="26">
                  <c:v>966306058287.27185</c:v>
                </c:pt>
                <c:pt idx="27">
                  <c:v>935057354909.82288</c:v>
                </c:pt>
                <c:pt idx="28">
                  <c:v>903808651532.37378</c:v>
                </c:pt>
                <c:pt idx="29">
                  <c:v>872559948154.92456</c:v>
                </c:pt>
                <c:pt idx="30">
                  <c:v>841311244777.47559</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9394548441682.3906</c:v>
                </c:pt>
                <c:pt idx="1">
                  <c:v>8971561426450.9844</c:v>
                </c:pt>
                <c:pt idx="2">
                  <c:v>8548574411219.5752</c:v>
                </c:pt>
                <c:pt idx="3">
                  <c:v>8125587395988.167</c:v>
                </c:pt>
                <c:pt idx="4">
                  <c:v>8581374696730.249</c:v>
                </c:pt>
                <c:pt idx="5">
                  <c:v>9037161997472.334</c:v>
                </c:pt>
                <c:pt idx="6">
                  <c:v>9492949298214.416</c:v>
                </c:pt>
                <c:pt idx="7">
                  <c:v>9948736598956.5</c:v>
                </c:pt>
                <c:pt idx="8">
                  <c:v>10404523899698.582</c:v>
                </c:pt>
                <c:pt idx="9">
                  <c:v>10860311200440.664</c:v>
                </c:pt>
                <c:pt idx="10">
                  <c:v>11316098501182.746</c:v>
                </c:pt>
                <c:pt idx="11">
                  <c:v>11165217187833.643</c:v>
                </c:pt>
                <c:pt idx="12">
                  <c:v>11014335874484.539</c:v>
                </c:pt>
                <c:pt idx="13">
                  <c:v>10863454561135.436</c:v>
                </c:pt>
                <c:pt idx="14">
                  <c:v>10712573247786.334</c:v>
                </c:pt>
                <c:pt idx="15">
                  <c:v>10561691934437.23</c:v>
                </c:pt>
                <c:pt idx="16">
                  <c:v>10410810621088.127</c:v>
                </c:pt>
                <c:pt idx="17">
                  <c:v>10259929307739.023</c:v>
                </c:pt>
                <c:pt idx="18">
                  <c:v>10109047994389.92</c:v>
                </c:pt>
                <c:pt idx="19">
                  <c:v>9958166681040.8164</c:v>
                </c:pt>
                <c:pt idx="20">
                  <c:v>9807285367691.7148</c:v>
                </c:pt>
                <c:pt idx="21">
                  <c:v>9541671388983.3965</c:v>
                </c:pt>
                <c:pt idx="22">
                  <c:v>9276057410275.0801</c:v>
                </c:pt>
                <c:pt idx="23">
                  <c:v>9010443431566.7637</c:v>
                </c:pt>
                <c:pt idx="24">
                  <c:v>8744829452858.4443</c:v>
                </c:pt>
                <c:pt idx="25">
                  <c:v>8479215474150.1279</c:v>
                </c:pt>
                <c:pt idx="26">
                  <c:v>8213601495441.8105</c:v>
                </c:pt>
                <c:pt idx="27">
                  <c:v>7947987516733.4941</c:v>
                </c:pt>
                <c:pt idx="28">
                  <c:v>7682373538025.1758</c:v>
                </c:pt>
                <c:pt idx="29">
                  <c:v>7416759559316.8594</c:v>
                </c:pt>
                <c:pt idx="30">
                  <c:v>7151145580608.541</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62365479790.648003</c:v>
                </c:pt>
                <c:pt idx="1">
                  <c:v>65483753780.180412</c:v>
                </c:pt>
                <c:pt idx="2">
                  <c:v>68602027769.712807</c:v>
                </c:pt>
                <c:pt idx="3">
                  <c:v>71720301759.245209</c:v>
                </c:pt>
                <c:pt idx="4">
                  <c:v>74335228240.357895</c:v>
                </c:pt>
                <c:pt idx="5">
                  <c:v>76950154721.470581</c:v>
                </c:pt>
                <c:pt idx="6">
                  <c:v>79565081202.583267</c:v>
                </c:pt>
                <c:pt idx="7">
                  <c:v>82180007683.695938</c:v>
                </c:pt>
                <c:pt idx="8">
                  <c:v>84794934164.808624</c:v>
                </c:pt>
                <c:pt idx="9">
                  <c:v>87409860645.921326</c:v>
                </c:pt>
                <c:pt idx="10">
                  <c:v>90024787127.033997</c:v>
                </c:pt>
                <c:pt idx="11">
                  <c:v>90890090071.693115</c:v>
                </c:pt>
                <c:pt idx="12">
                  <c:v>91755393016.352219</c:v>
                </c:pt>
                <c:pt idx="13">
                  <c:v>92620695961.011322</c:v>
                </c:pt>
                <c:pt idx="14">
                  <c:v>93485998905.670425</c:v>
                </c:pt>
                <c:pt idx="15">
                  <c:v>94351301850.329529</c:v>
                </c:pt>
                <c:pt idx="16">
                  <c:v>95216604794.988647</c:v>
                </c:pt>
                <c:pt idx="17">
                  <c:v>96081907739.647751</c:v>
                </c:pt>
                <c:pt idx="18">
                  <c:v>96947210684.306854</c:v>
                </c:pt>
                <c:pt idx="19">
                  <c:v>97812513628.965958</c:v>
                </c:pt>
                <c:pt idx="20">
                  <c:v>98677816573.625061</c:v>
                </c:pt>
                <c:pt idx="21">
                  <c:v>98927423192.276749</c:v>
                </c:pt>
                <c:pt idx="22">
                  <c:v>99177029810.928406</c:v>
                </c:pt>
                <c:pt idx="23">
                  <c:v>99426636429.580078</c:v>
                </c:pt>
                <c:pt idx="24">
                  <c:v>99676243048.231735</c:v>
                </c:pt>
                <c:pt idx="25">
                  <c:v>99925849666.883392</c:v>
                </c:pt>
                <c:pt idx="26">
                  <c:v>100175456285.53506</c:v>
                </c:pt>
                <c:pt idx="27">
                  <c:v>100425062904.18674</c:v>
                </c:pt>
                <c:pt idx="28">
                  <c:v>100674669522.83839</c:v>
                </c:pt>
                <c:pt idx="29">
                  <c:v>100924276141.49007</c:v>
                </c:pt>
                <c:pt idx="30">
                  <c:v>101173882760.14172</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1372040555394.2563</c:v>
                </c:pt>
                <c:pt idx="1">
                  <c:v>1440642583163.9692</c:v>
                </c:pt>
                <c:pt idx="2">
                  <c:v>1509244610933.6819</c:v>
                </c:pt>
                <c:pt idx="3">
                  <c:v>1577846638703.3948</c:v>
                </c:pt>
                <c:pt idx="4">
                  <c:v>1635375021287.8738</c:v>
                </c:pt>
                <c:pt idx="5">
                  <c:v>1692903403872.353</c:v>
                </c:pt>
                <c:pt idx="6">
                  <c:v>1750431786456.832</c:v>
                </c:pt>
                <c:pt idx="7">
                  <c:v>1807960169041.311</c:v>
                </c:pt>
                <c:pt idx="8">
                  <c:v>1865488551625.7903</c:v>
                </c:pt>
                <c:pt idx="9">
                  <c:v>1923016934210.2693</c:v>
                </c:pt>
                <c:pt idx="10">
                  <c:v>1980545316794.7483</c:v>
                </c:pt>
                <c:pt idx="11">
                  <c:v>1999581981577.2488</c:v>
                </c:pt>
                <c:pt idx="12">
                  <c:v>2018618646359.7493</c:v>
                </c:pt>
                <c:pt idx="13">
                  <c:v>2037655311142.2498</c:v>
                </c:pt>
                <c:pt idx="14">
                  <c:v>2056691975924.7498</c:v>
                </c:pt>
                <c:pt idx="15">
                  <c:v>2075728640707.2502</c:v>
                </c:pt>
                <c:pt idx="16">
                  <c:v>2094765305489.7507</c:v>
                </c:pt>
                <c:pt idx="17">
                  <c:v>2113801970272.251</c:v>
                </c:pt>
                <c:pt idx="18">
                  <c:v>2132838635054.7515</c:v>
                </c:pt>
                <c:pt idx="19">
                  <c:v>2151875299837.2517</c:v>
                </c:pt>
                <c:pt idx="20">
                  <c:v>2170911964619.752</c:v>
                </c:pt>
                <c:pt idx="21">
                  <c:v>2176403310230.0886</c:v>
                </c:pt>
                <c:pt idx="22">
                  <c:v>2181894655840.4253</c:v>
                </c:pt>
                <c:pt idx="23">
                  <c:v>2187386001450.762</c:v>
                </c:pt>
                <c:pt idx="24">
                  <c:v>2192877347061.0986</c:v>
                </c:pt>
                <c:pt idx="25">
                  <c:v>2198368692671.4353</c:v>
                </c:pt>
                <c:pt idx="26">
                  <c:v>2203860038281.772</c:v>
                </c:pt>
                <c:pt idx="27">
                  <c:v>2209351383892.1084</c:v>
                </c:pt>
                <c:pt idx="28">
                  <c:v>2214842729502.4453</c:v>
                </c:pt>
                <c:pt idx="29">
                  <c:v>2220334075112.7817</c:v>
                </c:pt>
                <c:pt idx="30">
                  <c:v>2225825420723.1182</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415769865270.98676</c:v>
                </c:pt>
                <c:pt idx="1">
                  <c:v>436558358534.53607</c:v>
                </c:pt>
                <c:pt idx="2">
                  <c:v>457346851798.08539</c:v>
                </c:pt>
                <c:pt idx="3">
                  <c:v>478135345061.63477</c:v>
                </c:pt>
                <c:pt idx="4">
                  <c:v>495568188269.05261</c:v>
                </c:pt>
                <c:pt idx="5">
                  <c:v>513001031476.47058</c:v>
                </c:pt>
                <c:pt idx="6">
                  <c:v>530433874683.88843</c:v>
                </c:pt>
                <c:pt idx="7">
                  <c:v>547866717891.3064</c:v>
                </c:pt>
                <c:pt idx="8">
                  <c:v>565299561098.72424</c:v>
                </c:pt>
                <c:pt idx="9">
                  <c:v>582732404306.14221</c:v>
                </c:pt>
                <c:pt idx="10">
                  <c:v>600165247513.56006</c:v>
                </c:pt>
                <c:pt idx="11">
                  <c:v>605933933811.28748</c:v>
                </c:pt>
                <c:pt idx="12">
                  <c:v>611702620109.01489</c:v>
                </c:pt>
                <c:pt idx="13">
                  <c:v>617471306406.74219</c:v>
                </c:pt>
                <c:pt idx="14">
                  <c:v>623239992704.4696</c:v>
                </c:pt>
                <c:pt idx="15">
                  <c:v>629008679002.1969</c:v>
                </c:pt>
                <c:pt idx="16">
                  <c:v>634777365299.92432</c:v>
                </c:pt>
                <c:pt idx="17">
                  <c:v>640546051597.65173</c:v>
                </c:pt>
                <c:pt idx="18">
                  <c:v>646314737895.37915</c:v>
                </c:pt>
                <c:pt idx="19">
                  <c:v>652083424193.10645</c:v>
                </c:pt>
                <c:pt idx="20">
                  <c:v>657852110490.83386</c:v>
                </c:pt>
                <c:pt idx="21">
                  <c:v>659516154615.17822</c:v>
                </c:pt>
                <c:pt idx="22">
                  <c:v>661180198739.52271</c:v>
                </c:pt>
                <c:pt idx="23">
                  <c:v>662844242863.86719</c:v>
                </c:pt>
                <c:pt idx="24">
                  <c:v>664508286988.21167</c:v>
                </c:pt>
                <c:pt idx="25">
                  <c:v>666172331112.55603</c:v>
                </c:pt>
                <c:pt idx="26">
                  <c:v>667836375236.90051</c:v>
                </c:pt>
                <c:pt idx="27">
                  <c:v>669500419361.24487</c:v>
                </c:pt>
                <c:pt idx="28">
                  <c:v>671164463485.58936</c:v>
                </c:pt>
                <c:pt idx="29">
                  <c:v>672828507609.93384</c:v>
                </c:pt>
                <c:pt idx="30">
                  <c:v>674492551734.27832</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2265945765726.8774</c:v>
                </c:pt>
                <c:pt idx="1">
                  <c:v>2379243054013.2217</c:v>
                </c:pt>
                <c:pt idx="2">
                  <c:v>2492540342299.5654</c:v>
                </c:pt>
                <c:pt idx="3">
                  <c:v>2605837630585.9092</c:v>
                </c:pt>
                <c:pt idx="4">
                  <c:v>2700846626066.3369</c:v>
                </c:pt>
                <c:pt idx="5">
                  <c:v>2795855621546.7642</c:v>
                </c:pt>
                <c:pt idx="6">
                  <c:v>2890864617027.1919</c:v>
                </c:pt>
                <c:pt idx="7">
                  <c:v>2985873612507.6196</c:v>
                </c:pt>
                <c:pt idx="8">
                  <c:v>3080882607988.0474</c:v>
                </c:pt>
                <c:pt idx="9">
                  <c:v>3175891603468.4746</c:v>
                </c:pt>
                <c:pt idx="10">
                  <c:v>3270900598948.9023</c:v>
                </c:pt>
                <c:pt idx="11">
                  <c:v>3302339939271.5166</c:v>
                </c:pt>
                <c:pt idx="12">
                  <c:v>3333779279594.1309</c:v>
                </c:pt>
                <c:pt idx="13">
                  <c:v>3365218619916.7451</c:v>
                </c:pt>
                <c:pt idx="14">
                  <c:v>3396657960239.3594</c:v>
                </c:pt>
                <c:pt idx="15">
                  <c:v>3428097300561.9736</c:v>
                </c:pt>
                <c:pt idx="16">
                  <c:v>3459536640884.5879</c:v>
                </c:pt>
                <c:pt idx="17">
                  <c:v>3490975981207.2021</c:v>
                </c:pt>
                <c:pt idx="18">
                  <c:v>3522415321529.8164</c:v>
                </c:pt>
                <c:pt idx="19">
                  <c:v>3553854661852.4302</c:v>
                </c:pt>
                <c:pt idx="20">
                  <c:v>3585294002175.0444</c:v>
                </c:pt>
                <c:pt idx="21">
                  <c:v>3594363042652.7222</c:v>
                </c:pt>
                <c:pt idx="22">
                  <c:v>3603432083130.3989</c:v>
                </c:pt>
                <c:pt idx="23">
                  <c:v>3612501123608.0757</c:v>
                </c:pt>
                <c:pt idx="24">
                  <c:v>3621570164085.7534</c:v>
                </c:pt>
                <c:pt idx="25">
                  <c:v>3630639204563.4302</c:v>
                </c:pt>
                <c:pt idx="26">
                  <c:v>3639708245041.1079</c:v>
                </c:pt>
                <c:pt idx="27">
                  <c:v>3648777285518.7847</c:v>
                </c:pt>
                <c:pt idx="28">
                  <c:v>3657846325996.4619</c:v>
                </c:pt>
                <c:pt idx="29">
                  <c:v>3666915366474.1392</c:v>
                </c:pt>
                <c:pt idx="30">
                  <c:v>3675984406951.8164</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13933364541354.297</c:v>
                </c:pt>
                <c:pt idx="1">
                  <c:v>13742213528331.541</c:v>
                </c:pt>
                <c:pt idx="2">
                  <c:v>13551062515308.785</c:v>
                </c:pt>
                <c:pt idx="3">
                  <c:v>13359911502286.031</c:v>
                </c:pt>
                <c:pt idx="4">
                  <c:v>12918121751387.523</c:v>
                </c:pt>
                <c:pt idx="5">
                  <c:v>12476332000489.098</c:v>
                </c:pt>
                <c:pt idx="6">
                  <c:v>12034542249590.514</c:v>
                </c:pt>
                <c:pt idx="7">
                  <c:v>11592752498692.088</c:v>
                </c:pt>
                <c:pt idx="8">
                  <c:v>11150962747793.504</c:v>
                </c:pt>
                <c:pt idx="9">
                  <c:v>10709172996895.078</c:v>
                </c:pt>
                <c:pt idx="10">
                  <c:v>10267383245996.49</c:v>
                </c:pt>
                <c:pt idx="11">
                  <c:v>9882987824655.7969</c:v>
                </c:pt>
                <c:pt idx="12">
                  <c:v>9498592403315.1016</c:v>
                </c:pt>
                <c:pt idx="13">
                  <c:v>9114196981974.4063</c:v>
                </c:pt>
                <c:pt idx="14">
                  <c:v>8729801560633.709</c:v>
                </c:pt>
                <c:pt idx="15">
                  <c:v>8345406139292.8535</c:v>
                </c:pt>
                <c:pt idx="16">
                  <c:v>7961010717952.1572</c:v>
                </c:pt>
                <c:pt idx="17">
                  <c:v>7576615296611.4619</c:v>
                </c:pt>
                <c:pt idx="18">
                  <c:v>7192219875270.7656</c:v>
                </c:pt>
                <c:pt idx="19">
                  <c:v>6807824453929.9102</c:v>
                </c:pt>
                <c:pt idx="20">
                  <c:v>6423429032589.127</c:v>
                </c:pt>
                <c:pt idx="21">
                  <c:v>6343234833804.2715</c:v>
                </c:pt>
                <c:pt idx="22">
                  <c:v>6263040635019.4277</c:v>
                </c:pt>
                <c:pt idx="23">
                  <c:v>6182846436234.6045</c:v>
                </c:pt>
                <c:pt idx="24">
                  <c:v>6102652237449.7607</c:v>
                </c:pt>
                <c:pt idx="25">
                  <c:v>6022458038664.917</c:v>
                </c:pt>
                <c:pt idx="26">
                  <c:v>5942263839880.0732</c:v>
                </c:pt>
                <c:pt idx="27">
                  <c:v>5862069641095.2305</c:v>
                </c:pt>
                <c:pt idx="28">
                  <c:v>5781875442310.3867</c:v>
                </c:pt>
                <c:pt idx="29">
                  <c:v>5701681243525.5439</c:v>
                </c:pt>
                <c:pt idx="30">
                  <c:v>5621487044740.7109</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1677372773406.5193</c:v>
                </c:pt>
                <c:pt idx="1">
                  <c:v>1654360994456.6602</c:v>
                </c:pt>
                <c:pt idx="2">
                  <c:v>1631349215506.8015</c:v>
                </c:pt>
                <c:pt idx="3">
                  <c:v>1608337436556.9429</c:v>
                </c:pt>
                <c:pt idx="4">
                  <c:v>1555152428906.5813</c:v>
                </c:pt>
                <c:pt idx="5">
                  <c:v>1501967421256.2295</c:v>
                </c:pt>
                <c:pt idx="6">
                  <c:v>1448782413605.8589</c:v>
                </c:pt>
                <c:pt idx="7">
                  <c:v>1395597405955.5071</c:v>
                </c:pt>
                <c:pt idx="8">
                  <c:v>1342412398305.1365</c:v>
                </c:pt>
                <c:pt idx="9">
                  <c:v>1289227390654.7847</c:v>
                </c:pt>
                <c:pt idx="10">
                  <c:v>1236042383004.4133</c:v>
                </c:pt>
                <c:pt idx="11">
                  <c:v>1189766811008.4817</c:v>
                </c:pt>
                <c:pt idx="12">
                  <c:v>1143491239012.5493</c:v>
                </c:pt>
                <c:pt idx="13">
                  <c:v>1097215667016.6171</c:v>
                </c:pt>
                <c:pt idx="14">
                  <c:v>1050940095020.6847</c:v>
                </c:pt>
                <c:pt idx="15">
                  <c:v>1004664523024.7332</c:v>
                </c:pt>
                <c:pt idx="16">
                  <c:v>958388951028.8009</c:v>
                </c:pt>
                <c:pt idx="17">
                  <c:v>912113379032.86865</c:v>
                </c:pt>
                <c:pt idx="18">
                  <c:v>865837807036.93628</c:v>
                </c:pt>
                <c:pt idx="19">
                  <c:v>819562235040.98486</c:v>
                </c:pt>
                <c:pt idx="20">
                  <c:v>773286663045.04211</c:v>
                </c:pt>
                <c:pt idx="21">
                  <c:v>763632457470.52893</c:v>
                </c:pt>
                <c:pt idx="22">
                  <c:v>753978251896.01721</c:v>
                </c:pt>
                <c:pt idx="23">
                  <c:v>744324046321.50793</c:v>
                </c:pt>
                <c:pt idx="24">
                  <c:v>734669840746.99609</c:v>
                </c:pt>
                <c:pt idx="25">
                  <c:v>725015635172.48438</c:v>
                </c:pt>
                <c:pt idx="26">
                  <c:v>715361429597.97266</c:v>
                </c:pt>
                <c:pt idx="27">
                  <c:v>705707224023.46094</c:v>
                </c:pt>
                <c:pt idx="28">
                  <c:v>696053018448.94922</c:v>
                </c:pt>
                <c:pt idx="29">
                  <c:v>686398812874.4375</c:v>
                </c:pt>
                <c:pt idx="30">
                  <c:v>676744607299.92725</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527212752957.29913</c:v>
                </c:pt>
                <c:pt idx="1">
                  <c:v>519979952042.11481</c:v>
                </c:pt>
                <c:pt idx="2">
                  <c:v>512747151126.93048</c:v>
                </c:pt>
                <c:pt idx="3">
                  <c:v>505514350211.74622</c:v>
                </c:pt>
                <c:pt idx="4">
                  <c:v>488797842859.32452</c:v>
                </c:pt>
                <c:pt idx="5">
                  <c:v>472081335506.90588</c:v>
                </c:pt>
                <c:pt idx="6">
                  <c:v>455364828154.48126</c:v>
                </c:pt>
                <c:pt idx="7">
                  <c:v>438648320802.06256</c:v>
                </c:pt>
                <c:pt idx="8">
                  <c:v>421931813449.63788</c:v>
                </c:pt>
                <c:pt idx="9">
                  <c:v>405215306097.2193</c:v>
                </c:pt>
                <c:pt idx="10">
                  <c:v>388498798744.79449</c:v>
                </c:pt>
                <c:pt idx="11">
                  <c:v>373953986706.91833</c:v>
                </c:pt>
                <c:pt idx="12">
                  <c:v>359409174669.04199</c:v>
                </c:pt>
                <c:pt idx="13">
                  <c:v>344864362631.16559</c:v>
                </c:pt>
                <c:pt idx="14">
                  <c:v>330319550593.28931</c:v>
                </c:pt>
                <c:pt idx="15">
                  <c:v>315774738555.40692</c:v>
                </c:pt>
                <c:pt idx="16">
                  <c:v>301229926517.53058</c:v>
                </c:pt>
                <c:pt idx="17">
                  <c:v>286685114479.65424</c:v>
                </c:pt>
                <c:pt idx="18">
                  <c:v>272140302441.77792</c:v>
                </c:pt>
                <c:pt idx="19">
                  <c:v>257595490403.89554</c:v>
                </c:pt>
                <c:pt idx="20">
                  <c:v>243050678366.0159</c:v>
                </c:pt>
                <c:pt idx="21">
                  <c:v>240016278154.41711</c:v>
                </c:pt>
                <c:pt idx="22">
                  <c:v>236981877942.81876</c:v>
                </c:pt>
                <c:pt idx="23">
                  <c:v>233947477731.22119</c:v>
                </c:pt>
                <c:pt idx="24">
                  <c:v>230913077519.62283</c:v>
                </c:pt>
                <c:pt idx="25">
                  <c:v>227878677308.02454</c:v>
                </c:pt>
                <c:pt idx="26">
                  <c:v>224844277096.42621</c:v>
                </c:pt>
                <c:pt idx="27">
                  <c:v>221809876884.82785</c:v>
                </c:pt>
                <c:pt idx="28">
                  <c:v>218775476673.22952</c:v>
                </c:pt>
                <c:pt idx="29">
                  <c:v>215741076461.6312</c:v>
                </c:pt>
                <c:pt idx="30">
                  <c:v>212706676250.03326</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193712105792.173</c:v>
                </c:pt>
                <c:pt idx="1">
                  <c:v>191054580745.2222</c:v>
                </c:pt>
                <c:pt idx="2">
                  <c:v>188397055698.27139</c:v>
                </c:pt>
                <c:pt idx="3">
                  <c:v>185739530651.32062</c:v>
                </c:pt>
                <c:pt idx="4">
                  <c:v>179597437497.15479</c:v>
                </c:pt>
                <c:pt idx="5">
                  <c:v>173455344342.99005</c:v>
                </c:pt>
                <c:pt idx="6">
                  <c:v>167313251188.82315</c:v>
                </c:pt>
                <c:pt idx="7">
                  <c:v>161171158034.65842</c:v>
                </c:pt>
                <c:pt idx="8">
                  <c:v>155029064880.49152</c:v>
                </c:pt>
                <c:pt idx="9">
                  <c:v>148886971726.32681</c:v>
                </c:pt>
                <c:pt idx="10">
                  <c:v>142744878572.15982</c:v>
                </c:pt>
                <c:pt idx="11">
                  <c:v>137400724523.5256</c:v>
                </c:pt>
                <c:pt idx="12">
                  <c:v>132056570474.89134</c:v>
                </c:pt>
                <c:pt idx="13">
                  <c:v>126712416426.25705</c:v>
                </c:pt>
                <c:pt idx="14">
                  <c:v>121368262377.62277</c:v>
                </c:pt>
                <c:pt idx="15">
                  <c:v>116024108328.98628</c:v>
                </c:pt>
                <c:pt idx="16">
                  <c:v>110679954280.35201</c:v>
                </c:pt>
                <c:pt idx="17">
                  <c:v>105335800231.71774</c:v>
                </c:pt>
                <c:pt idx="18">
                  <c:v>99991646183.083466</c:v>
                </c:pt>
                <c:pt idx="19">
                  <c:v>94647492134.44696</c:v>
                </c:pt>
                <c:pt idx="20">
                  <c:v>89303338085.811478</c:v>
                </c:pt>
                <c:pt idx="21">
                  <c:v>88188418062.523224</c:v>
                </c:pt>
                <c:pt idx="22">
                  <c:v>87073498039.235123</c:v>
                </c:pt>
                <c:pt idx="23">
                  <c:v>85958578015.947327</c:v>
                </c:pt>
                <c:pt idx="24">
                  <c:v>84843657992.659225</c:v>
                </c:pt>
                <c:pt idx="25">
                  <c:v>83728737969.371155</c:v>
                </c:pt>
                <c:pt idx="26">
                  <c:v>82613817946.083069</c:v>
                </c:pt>
                <c:pt idx="27">
                  <c:v>81498897922.794968</c:v>
                </c:pt>
                <c:pt idx="28">
                  <c:v>80383977899.506882</c:v>
                </c:pt>
                <c:pt idx="29">
                  <c:v>79269057876.218796</c:v>
                </c:pt>
                <c:pt idx="30">
                  <c:v>78154137852.930862</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2194087927300.5088</c:v>
                </c:pt>
                <c:pt idx="1">
                  <c:v>2163987363382.8918</c:v>
                </c:pt>
                <c:pt idx="2">
                  <c:v>2133886799465.2749</c:v>
                </c:pt>
                <c:pt idx="3">
                  <c:v>2103786235547.658</c:v>
                </c:pt>
                <c:pt idx="4">
                  <c:v>2034217571354.9895</c:v>
                </c:pt>
                <c:pt idx="5">
                  <c:v>1964648907162.3337</c:v>
                </c:pt>
                <c:pt idx="6">
                  <c:v>1895080242969.6531</c:v>
                </c:pt>
                <c:pt idx="7">
                  <c:v>1825511578776.9973</c:v>
                </c:pt>
                <c:pt idx="8">
                  <c:v>1755942914584.3164</c:v>
                </c:pt>
                <c:pt idx="9">
                  <c:v>1686374250391.6606</c:v>
                </c:pt>
                <c:pt idx="10">
                  <c:v>1616805586198.9792</c:v>
                </c:pt>
                <c:pt idx="11">
                  <c:v>1556274811254.4211</c:v>
                </c:pt>
                <c:pt idx="12">
                  <c:v>1495744036309.8623</c:v>
                </c:pt>
                <c:pt idx="13">
                  <c:v>1435213261365.3032</c:v>
                </c:pt>
                <c:pt idx="14">
                  <c:v>1374682486420.7444</c:v>
                </c:pt>
                <c:pt idx="15">
                  <c:v>1314151711476.1604</c:v>
                </c:pt>
                <c:pt idx="16">
                  <c:v>1253620936531.6016</c:v>
                </c:pt>
                <c:pt idx="17">
                  <c:v>1193090161587.0427</c:v>
                </c:pt>
                <c:pt idx="18">
                  <c:v>1132559386642.4839</c:v>
                </c:pt>
                <c:pt idx="19">
                  <c:v>1072028611697.8999</c:v>
                </c:pt>
                <c:pt idx="20">
                  <c:v>1011497836753.3273</c:v>
                </c:pt>
                <c:pt idx="21">
                  <c:v>998869650440.4552</c:v>
                </c:pt>
                <c:pt idx="22">
                  <c:v>986241464127.58484</c:v>
                </c:pt>
                <c:pt idx="23">
                  <c:v>973613277814.71777</c:v>
                </c:pt>
                <c:pt idx="24">
                  <c:v>960985091501.84753</c:v>
                </c:pt>
                <c:pt idx="25">
                  <c:v>948356905188.97742</c:v>
                </c:pt>
                <c:pt idx="26">
                  <c:v>935728718876.10706</c:v>
                </c:pt>
                <c:pt idx="27">
                  <c:v>923100532563.23669</c:v>
                </c:pt>
                <c:pt idx="28">
                  <c:v>910472346250.36658</c:v>
                </c:pt>
                <c:pt idx="29">
                  <c:v>897844159937.49622</c:v>
                </c:pt>
                <c:pt idx="30">
                  <c:v>885215973624.62769</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350458307190.47144</c:v>
                </c:pt>
                <c:pt idx="1">
                  <c:v>345650390176.39557</c:v>
                </c:pt>
                <c:pt idx="2">
                  <c:v>340842473162.3197</c:v>
                </c:pt>
                <c:pt idx="3">
                  <c:v>336034556148.24384</c:v>
                </c:pt>
                <c:pt idx="4">
                  <c:v>324922459872.11053</c:v>
                </c:pt>
                <c:pt idx="5">
                  <c:v>313810363595.97931</c:v>
                </c:pt>
                <c:pt idx="6">
                  <c:v>302698267319.84406</c:v>
                </c:pt>
                <c:pt idx="7">
                  <c:v>291586171043.71283</c:v>
                </c:pt>
                <c:pt idx="8">
                  <c:v>280474074767.57758</c:v>
                </c:pt>
                <c:pt idx="9">
                  <c:v>269361978491.44632</c:v>
                </c:pt>
                <c:pt idx="10">
                  <c:v>258249882215.31097</c:v>
                </c:pt>
                <c:pt idx="11">
                  <c:v>248581394158.81943</c:v>
                </c:pt>
                <c:pt idx="12">
                  <c:v>238912906102.32776</c:v>
                </c:pt>
                <c:pt idx="13">
                  <c:v>229244418045.83609</c:v>
                </c:pt>
                <c:pt idx="14">
                  <c:v>219575929989.34445</c:v>
                </c:pt>
                <c:pt idx="15">
                  <c:v>209907441932.84875</c:v>
                </c:pt>
                <c:pt idx="16">
                  <c:v>200238953876.35712</c:v>
                </c:pt>
                <c:pt idx="17">
                  <c:v>190570465819.86548</c:v>
                </c:pt>
                <c:pt idx="18">
                  <c:v>180901977763.37384</c:v>
                </c:pt>
                <c:pt idx="19">
                  <c:v>171233489706.87814</c:v>
                </c:pt>
                <c:pt idx="20">
                  <c:v>161565001650.38428</c:v>
                </c:pt>
                <c:pt idx="21">
                  <c:v>159547920774.53253</c:v>
                </c:pt>
                <c:pt idx="22">
                  <c:v>157530839898.68109</c:v>
                </c:pt>
                <c:pt idx="23">
                  <c:v>155513759022.83017</c:v>
                </c:pt>
                <c:pt idx="24">
                  <c:v>153496678146.9787</c:v>
                </c:pt>
                <c:pt idx="25">
                  <c:v>151479597271.12729</c:v>
                </c:pt>
                <c:pt idx="26">
                  <c:v>149462516395.27582</c:v>
                </c:pt>
                <c:pt idx="27">
                  <c:v>147445435519.42438</c:v>
                </c:pt>
                <c:pt idx="28">
                  <c:v>145428354643.57294</c:v>
                </c:pt>
                <c:pt idx="29">
                  <c:v>143411273767.72147</c:v>
                </c:pt>
                <c:pt idx="30">
                  <c:v>141394192891.87033</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21623259609.038303</c:v>
                </c:pt>
                <c:pt idx="1">
                  <c:v>21326611375.450928</c:v>
                </c:pt>
                <c:pt idx="2">
                  <c:v>21029963141.863552</c:v>
                </c:pt>
                <c:pt idx="3">
                  <c:v>20733314908.276176</c:v>
                </c:pt>
                <c:pt idx="4">
                  <c:v>20047699137.014496</c:v>
                </c:pt>
                <c:pt idx="5">
                  <c:v>19362083365.752941</c:v>
                </c:pt>
                <c:pt idx="6">
                  <c:v>18676467594.491142</c:v>
                </c:pt>
                <c:pt idx="7">
                  <c:v>17990851823.229588</c:v>
                </c:pt>
                <c:pt idx="8">
                  <c:v>17305236051.967789</c:v>
                </c:pt>
                <c:pt idx="9">
                  <c:v>16619620280.706234</c:v>
                </c:pt>
                <c:pt idx="10">
                  <c:v>15934004509.444427</c:v>
                </c:pt>
                <c:pt idx="11">
                  <c:v>15337459291.417171</c:v>
                </c:pt>
                <c:pt idx="12">
                  <c:v>14740914073.389908</c:v>
                </c:pt>
                <c:pt idx="13">
                  <c:v>14144368855.362644</c:v>
                </c:pt>
                <c:pt idx="14">
                  <c:v>13547823637.335382</c:v>
                </c:pt>
                <c:pt idx="15">
                  <c:v>12951278419.307871</c:v>
                </c:pt>
                <c:pt idx="16">
                  <c:v>12354733201.280609</c:v>
                </c:pt>
                <c:pt idx="17">
                  <c:v>11758187983.253345</c:v>
                </c:pt>
                <c:pt idx="18">
                  <c:v>11161642765.226084</c:v>
                </c:pt>
                <c:pt idx="19">
                  <c:v>10565097547.198572</c:v>
                </c:pt>
                <c:pt idx="20">
                  <c:v>9968552329.171175</c:v>
                </c:pt>
                <c:pt idx="21">
                  <c:v>9844098542.4122715</c:v>
                </c:pt>
                <c:pt idx="22">
                  <c:v>9719644755.653389</c:v>
                </c:pt>
                <c:pt idx="23">
                  <c:v>9595190968.894537</c:v>
                </c:pt>
                <c:pt idx="24">
                  <c:v>9470737182.1356525</c:v>
                </c:pt>
                <c:pt idx="25">
                  <c:v>9346283395.37677</c:v>
                </c:pt>
                <c:pt idx="26">
                  <c:v>9221829608.6178875</c:v>
                </c:pt>
                <c:pt idx="27">
                  <c:v>9097375821.8590031</c:v>
                </c:pt>
                <c:pt idx="28">
                  <c:v>8972922035.1001205</c:v>
                </c:pt>
                <c:pt idx="29">
                  <c:v>8848468248.3412361</c:v>
                </c:pt>
                <c:pt idx="30">
                  <c:v>8724014461.5823708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477326726639.35175</c:v>
                </c:pt>
                <c:pt idx="1">
                  <c:v>470778309200.8255</c:v>
                </c:pt>
                <c:pt idx="2">
                  <c:v>464229891762.29919</c:v>
                </c:pt>
                <c:pt idx="3">
                  <c:v>457681474323.77289</c:v>
                </c:pt>
                <c:pt idx="4">
                  <c:v>442546719539.07526</c:v>
                </c:pt>
                <c:pt idx="5">
                  <c:v>427411964754.38037</c:v>
                </c:pt>
                <c:pt idx="6">
                  <c:v>412277209969.68005</c:v>
                </c:pt>
                <c:pt idx="7">
                  <c:v>397142455184.98517</c:v>
                </c:pt>
                <c:pt idx="8">
                  <c:v>382007700400.28479</c:v>
                </c:pt>
                <c:pt idx="9">
                  <c:v>366872945615.58997</c:v>
                </c:pt>
                <c:pt idx="10">
                  <c:v>351738190830.88947</c:v>
                </c:pt>
                <c:pt idx="11">
                  <c:v>338569640789.78986</c:v>
                </c:pt>
                <c:pt idx="12">
                  <c:v>325401090748.69012</c:v>
                </c:pt>
                <c:pt idx="13">
                  <c:v>312232540707.59033</c:v>
                </c:pt>
                <c:pt idx="14">
                  <c:v>299063990666.4906</c:v>
                </c:pt>
                <c:pt idx="15">
                  <c:v>285895440625.38538</c:v>
                </c:pt>
                <c:pt idx="16">
                  <c:v>272726890584.28568</c:v>
                </c:pt>
                <c:pt idx="17">
                  <c:v>259558340543.18591</c:v>
                </c:pt>
                <c:pt idx="18">
                  <c:v>246389790502.08618</c:v>
                </c:pt>
                <c:pt idx="19">
                  <c:v>233221240460.98096</c:v>
                </c:pt>
                <c:pt idx="20">
                  <c:v>220052690419.87823</c:v>
                </c:pt>
                <c:pt idx="21">
                  <c:v>217305411807.60703</c:v>
                </c:pt>
                <c:pt idx="22">
                  <c:v>214558133195.33624</c:v>
                </c:pt>
                <c:pt idx="23">
                  <c:v>211810854583.06613</c:v>
                </c:pt>
                <c:pt idx="24">
                  <c:v>209063575970.79535</c:v>
                </c:pt>
                <c:pt idx="25">
                  <c:v>206316297358.5246</c:v>
                </c:pt>
                <c:pt idx="26">
                  <c:v>203569018746.25378</c:v>
                </c:pt>
                <c:pt idx="27">
                  <c:v>200821740133.983</c:v>
                </c:pt>
                <c:pt idx="28">
                  <c:v>198074461521.71222</c:v>
                </c:pt>
                <c:pt idx="29">
                  <c:v>195327182909.44144</c:v>
                </c:pt>
                <c:pt idx="30">
                  <c:v>192579904297.17102</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987278163103541.5</c:v>
                </c:pt>
                <c:pt idx="1">
                  <c:v>1006399024966002.9</c:v>
                </c:pt>
                <c:pt idx="2">
                  <c:v>1025519886828464.1</c:v>
                </c:pt>
                <c:pt idx="3">
                  <c:v>1044640748690924.4</c:v>
                </c:pt>
                <c:pt idx="4">
                  <c:v>1063155855672087.8</c:v>
                </c:pt>
                <c:pt idx="5">
                  <c:v>1081670962653250</c:v>
                </c:pt>
                <c:pt idx="6">
                  <c:v>1100186069634420.6</c:v>
                </c:pt>
                <c:pt idx="7">
                  <c:v>1118701176615582.8</c:v>
                </c:pt>
                <c:pt idx="8">
                  <c:v>1137216283596745.3</c:v>
                </c:pt>
                <c:pt idx="9">
                  <c:v>1155731390577915.8</c:v>
                </c:pt>
                <c:pt idx="10">
                  <c:v>1174246497559082.3</c:v>
                </c:pt>
                <c:pt idx="11">
                  <c:v>1185236901393645.8</c:v>
                </c:pt>
                <c:pt idx="12">
                  <c:v>1196227305228209.5</c:v>
                </c:pt>
                <c:pt idx="13">
                  <c:v>1207217709062777.5</c:v>
                </c:pt>
                <c:pt idx="14">
                  <c:v>1218208112897341.3</c:v>
                </c:pt>
                <c:pt idx="15">
                  <c:v>1229198516731909</c:v>
                </c:pt>
                <c:pt idx="16">
                  <c:v>1240188920566472.8</c:v>
                </c:pt>
                <c:pt idx="17">
                  <c:v>1251179324401040.8</c:v>
                </c:pt>
                <c:pt idx="18">
                  <c:v>1262169728235604.5</c:v>
                </c:pt>
                <c:pt idx="19">
                  <c:v>1273160132070172.3</c:v>
                </c:pt>
                <c:pt idx="20">
                  <c:v>1284150535904740.3</c:v>
                </c:pt>
                <c:pt idx="21">
                  <c:v>1287628511801754.8</c:v>
                </c:pt>
                <c:pt idx="22">
                  <c:v>1291106487698769.3</c:v>
                </c:pt>
                <c:pt idx="23">
                  <c:v>1294584463595783.5</c:v>
                </c:pt>
                <c:pt idx="24">
                  <c:v>1298062439492798.3</c:v>
                </c:pt>
                <c:pt idx="25">
                  <c:v>1301540415389812.8</c:v>
                </c:pt>
                <c:pt idx="26">
                  <c:v>1305018391286827.3</c:v>
                </c:pt>
                <c:pt idx="27">
                  <c:v>1308496367183841.5</c:v>
                </c:pt>
                <c:pt idx="28">
                  <c:v>1311974343080856.3</c:v>
                </c:pt>
                <c:pt idx="29">
                  <c:v>1315452318977870.8</c:v>
                </c:pt>
                <c:pt idx="30">
                  <c:v>1318930294874885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511269048750048.31</c:v>
                </c:pt>
                <c:pt idx="1">
                  <c:v>521170923643108.63</c:v>
                </c:pt>
                <c:pt idx="2">
                  <c:v>531072798536168.94</c:v>
                </c:pt>
                <c:pt idx="3">
                  <c:v>540974673429228.69</c:v>
                </c:pt>
                <c:pt idx="4">
                  <c:v>550562853830188.31</c:v>
                </c:pt>
                <c:pt idx="5">
                  <c:v>560151034231147.31</c:v>
                </c:pt>
                <c:pt idx="6">
                  <c:v>569739214632110.63</c:v>
                </c:pt>
                <c:pt idx="7">
                  <c:v>579327395033069.75</c:v>
                </c:pt>
                <c:pt idx="8">
                  <c:v>588915575434028.75</c:v>
                </c:pt>
                <c:pt idx="9">
                  <c:v>598503755834992.13</c:v>
                </c:pt>
                <c:pt idx="10">
                  <c:v>608091936235953.25</c:v>
                </c:pt>
                <c:pt idx="11">
                  <c:v>613783395364566.63</c:v>
                </c:pt>
                <c:pt idx="12">
                  <c:v>619474854493180</c:v>
                </c:pt>
                <c:pt idx="13">
                  <c:v>625166313621795.5</c:v>
                </c:pt>
                <c:pt idx="14">
                  <c:v>630857772750408.88</c:v>
                </c:pt>
                <c:pt idx="15">
                  <c:v>636549231879024.38</c:v>
                </c:pt>
                <c:pt idx="16">
                  <c:v>642240691007637.75</c:v>
                </c:pt>
                <c:pt idx="17">
                  <c:v>647932150136253.25</c:v>
                </c:pt>
                <c:pt idx="18">
                  <c:v>653623609264866.63</c:v>
                </c:pt>
                <c:pt idx="19">
                  <c:v>659315068393482.13</c:v>
                </c:pt>
                <c:pt idx="20">
                  <c:v>665006527522097.63</c:v>
                </c:pt>
                <c:pt idx="21">
                  <c:v>666807622183051.5</c:v>
                </c:pt>
                <c:pt idx="22">
                  <c:v>668608716844005.5</c:v>
                </c:pt>
                <c:pt idx="23">
                  <c:v>670409811504959.38</c:v>
                </c:pt>
                <c:pt idx="24">
                  <c:v>672210906165913.38</c:v>
                </c:pt>
                <c:pt idx="25">
                  <c:v>674012000826867.25</c:v>
                </c:pt>
                <c:pt idx="26">
                  <c:v>675813095487821.25</c:v>
                </c:pt>
                <c:pt idx="27">
                  <c:v>677614190148775.13</c:v>
                </c:pt>
                <c:pt idx="28">
                  <c:v>679415284809729.13</c:v>
                </c:pt>
                <c:pt idx="29">
                  <c:v>681216379470683</c:v>
                </c:pt>
                <c:pt idx="30">
                  <c:v>683017474131636.88</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50769694217.631531</c:v>
                </c:pt>
                <c:pt idx="1">
                  <c:v>50073187752.753479</c:v>
                </c:pt>
                <c:pt idx="2">
                  <c:v>49376681287.875435</c:v>
                </c:pt>
                <c:pt idx="3">
                  <c:v>48680174822.997383</c:v>
                </c:pt>
                <c:pt idx="4">
                  <c:v>47070403507.890411</c:v>
                </c:pt>
                <c:pt idx="5">
                  <c:v>45460632192.783737</c:v>
                </c:pt>
                <c:pt idx="6">
                  <c:v>43850860877.676476</c:v>
                </c:pt>
                <c:pt idx="7">
                  <c:v>42241089562.569801</c:v>
                </c:pt>
                <c:pt idx="8">
                  <c:v>40631318247.46254</c:v>
                </c:pt>
                <c:pt idx="9">
                  <c:v>39021546932.355865</c:v>
                </c:pt>
                <c:pt idx="10">
                  <c:v>37411775617.248589</c:v>
                </c:pt>
                <c:pt idx="11">
                  <c:v>36011134878.81086</c:v>
                </c:pt>
                <c:pt idx="12">
                  <c:v>34610494140.373123</c:v>
                </c:pt>
                <c:pt idx="13">
                  <c:v>33209853401.935371</c:v>
                </c:pt>
                <c:pt idx="14">
                  <c:v>31809212663.497627</c:v>
                </c:pt>
                <c:pt idx="15">
                  <c:v>30408571925.059299</c:v>
                </c:pt>
                <c:pt idx="16">
                  <c:v>29007931186.621555</c:v>
                </c:pt>
                <c:pt idx="17">
                  <c:v>27607290448.183815</c:v>
                </c:pt>
                <c:pt idx="18">
                  <c:v>26206649709.746071</c:v>
                </c:pt>
                <c:pt idx="19">
                  <c:v>24806008971.307743</c:v>
                </c:pt>
                <c:pt idx="20">
                  <c:v>23405368232.869678</c:v>
                </c:pt>
                <c:pt idx="21">
                  <c:v>23113160637.335159</c:v>
                </c:pt>
                <c:pt idx="22">
                  <c:v>22820953041.800682</c:v>
                </c:pt>
                <c:pt idx="23">
                  <c:v>22528745446.266281</c:v>
                </c:pt>
                <c:pt idx="24">
                  <c:v>22236537850.731804</c:v>
                </c:pt>
                <c:pt idx="25">
                  <c:v>21944330255.19733</c:v>
                </c:pt>
                <c:pt idx="26">
                  <c:v>21652122659.662857</c:v>
                </c:pt>
                <c:pt idx="27">
                  <c:v>21359915064.12838</c:v>
                </c:pt>
                <c:pt idx="28">
                  <c:v>21067707468.593903</c:v>
                </c:pt>
                <c:pt idx="29">
                  <c:v>20775499873.059429</c:v>
                </c:pt>
                <c:pt idx="30">
                  <c:v>20483292277.524994</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1404628206687.8059</c:v>
                </c:pt>
                <c:pt idx="1">
                  <c:v>1385358194492.8464</c:v>
                </c:pt>
                <c:pt idx="2">
                  <c:v>1366088182297.8872</c:v>
                </c:pt>
                <c:pt idx="3">
                  <c:v>1346818170102.9277</c:v>
                </c:pt>
                <c:pt idx="4">
                  <c:v>1302281163718.3015</c:v>
                </c:pt>
                <c:pt idx="5">
                  <c:v>1257744157333.6833</c:v>
                </c:pt>
                <c:pt idx="6">
                  <c:v>1213207150949.0493</c:v>
                </c:pt>
                <c:pt idx="7">
                  <c:v>1168670144564.4312</c:v>
                </c:pt>
                <c:pt idx="8">
                  <c:v>1124133138179.7971</c:v>
                </c:pt>
                <c:pt idx="9">
                  <c:v>1079596131795.1791</c:v>
                </c:pt>
                <c:pt idx="10">
                  <c:v>1035059125410.5444</c:v>
                </c:pt>
                <c:pt idx="11">
                  <c:v>996308064980.43396</c:v>
                </c:pt>
                <c:pt idx="12">
                  <c:v>957557004550.323</c:v>
                </c:pt>
                <c:pt idx="13">
                  <c:v>918805944120.21204</c:v>
                </c:pt>
                <c:pt idx="14">
                  <c:v>880054883690.10107</c:v>
                </c:pt>
                <c:pt idx="15">
                  <c:v>841303823259.974</c:v>
                </c:pt>
                <c:pt idx="16">
                  <c:v>802552762829.86316</c:v>
                </c:pt>
                <c:pt idx="17">
                  <c:v>763801702399.7522</c:v>
                </c:pt>
                <c:pt idx="18">
                  <c:v>725050641969.64136</c:v>
                </c:pt>
                <c:pt idx="19">
                  <c:v>686299581539.51428</c:v>
                </c:pt>
                <c:pt idx="20">
                  <c:v>647548521109.39453</c:v>
                </c:pt>
                <c:pt idx="21">
                  <c:v>639464110966.27283</c:v>
                </c:pt>
                <c:pt idx="22">
                  <c:v>631379700823.15222</c:v>
                </c:pt>
                <c:pt idx="23">
                  <c:v>623295290680.03381</c:v>
                </c:pt>
                <c:pt idx="24">
                  <c:v>615210880536.91333</c:v>
                </c:pt>
                <c:pt idx="25">
                  <c:v>607126470393.79285</c:v>
                </c:pt>
                <c:pt idx="26">
                  <c:v>599042060250.67236</c:v>
                </c:pt>
                <c:pt idx="27">
                  <c:v>590957650107.55188</c:v>
                </c:pt>
                <c:pt idx="28">
                  <c:v>582873239964.4314</c:v>
                </c:pt>
                <c:pt idx="29">
                  <c:v>574788829821.31091</c:v>
                </c:pt>
                <c:pt idx="30">
                  <c:v>566704419678.19153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4549196263695.6963</c:v>
                </c:pt>
                <c:pt idx="1">
                  <c:v>3547655218112.3979</c:v>
                </c:pt>
                <c:pt idx="2">
                  <c:v>2546114172529.1001</c:v>
                </c:pt>
                <c:pt idx="3">
                  <c:v>1544573126945.8025</c:v>
                </c:pt>
                <c:pt idx="4">
                  <c:v>1495116351945.075</c:v>
                </c:pt>
                <c:pt idx="5">
                  <c:v>1445659576944.3472</c:v>
                </c:pt>
                <c:pt idx="6">
                  <c:v>1396202801943.6196</c:v>
                </c:pt>
                <c:pt idx="7">
                  <c:v>1346746026942.8918</c:v>
                </c:pt>
                <c:pt idx="8">
                  <c:v>1297289251942.1643</c:v>
                </c:pt>
                <c:pt idx="9">
                  <c:v>1247832476941.4365</c:v>
                </c:pt>
                <c:pt idx="10">
                  <c:v>1198375701940.709</c:v>
                </c:pt>
                <c:pt idx="11">
                  <c:v>1195712644825.2856</c:v>
                </c:pt>
                <c:pt idx="12">
                  <c:v>1193049587709.8621</c:v>
                </c:pt>
                <c:pt idx="13">
                  <c:v>1190386530594.4382</c:v>
                </c:pt>
                <c:pt idx="14">
                  <c:v>1187723473479.0144</c:v>
                </c:pt>
                <c:pt idx="15">
                  <c:v>1185060416363.5906</c:v>
                </c:pt>
                <c:pt idx="16">
                  <c:v>1182397359248.1667</c:v>
                </c:pt>
                <c:pt idx="17">
                  <c:v>1179734302132.7429</c:v>
                </c:pt>
                <c:pt idx="18">
                  <c:v>1177071245017.3191</c:v>
                </c:pt>
                <c:pt idx="19">
                  <c:v>1174408187901.8953</c:v>
                </c:pt>
                <c:pt idx="20">
                  <c:v>1171745130786.4709</c:v>
                </c:pt>
                <c:pt idx="21">
                  <c:v>1163755959440.1995</c:v>
                </c:pt>
                <c:pt idx="22">
                  <c:v>1155766788093.9282</c:v>
                </c:pt>
                <c:pt idx="23">
                  <c:v>1147777616747.6567</c:v>
                </c:pt>
                <c:pt idx="24">
                  <c:v>1139788445401.3853</c:v>
                </c:pt>
                <c:pt idx="25">
                  <c:v>1131799274055.114</c:v>
                </c:pt>
                <c:pt idx="26">
                  <c:v>1123810102708.8425</c:v>
                </c:pt>
                <c:pt idx="27">
                  <c:v>1115820931362.571</c:v>
                </c:pt>
                <c:pt idx="28">
                  <c:v>1107831760016.2998</c:v>
                </c:pt>
                <c:pt idx="29">
                  <c:v>1099842588670.0283</c:v>
                </c:pt>
                <c:pt idx="30">
                  <c:v>1091853417323.757</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1096321219900.2715</c:v>
                </c:pt>
                <c:pt idx="1">
                  <c:v>1046959652027.2521</c:v>
                </c:pt>
                <c:pt idx="2">
                  <c:v>997598084154.23291</c:v>
                </c:pt>
                <c:pt idx="3">
                  <c:v>948236516281.21375</c:v>
                </c:pt>
                <c:pt idx="4">
                  <c:v>1001425798625.808</c:v>
                </c:pt>
                <c:pt idx="5">
                  <c:v>1054615080970.4021</c:v>
                </c:pt>
                <c:pt idx="6">
                  <c:v>1107804363314.9963</c:v>
                </c:pt>
                <c:pt idx="7">
                  <c:v>1160993645659.5906</c:v>
                </c:pt>
                <c:pt idx="8">
                  <c:v>1214182928004.1848</c:v>
                </c:pt>
                <c:pt idx="9">
                  <c:v>1267372210348.7788</c:v>
                </c:pt>
                <c:pt idx="10">
                  <c:v>1320561492693.3733</c:v>
                </c:pt>
                <c:pt idx="11">
                  <c:v>1302954006124.1282</c:v>
                </c:pt>
                <c:pt idx="12">
                  <c:v>1285346519554.8833</c:v>
                </c:pt>
                <c:pt idx="13">
                  <c:v>1267739032985.6382</c:v>
                </c:pt>
                <c:pt idx="14">
                  <c:v>1250131546416.3933</c:v>
                </c:pt>
                <c:pt idx="15">
                  <c:v>1232524059847.1482</c:v>
                </c:pt>
                <c:pt idx="16">
                  <c:v>1214916573277.9033</c:v>
                </c:pt>
                <c:pt idx="17">
                  <c:v>1197309086708.6584</c:v>
                </c:pt>
                <c:pt idx="18">
                  <c:v>1179701600139.4133</c:v>
                </c:pt>
                <c:pt idx="19">
                  <c:v>1162094113570.1685</c:v>
                </c:pt>
                <c:pt idx="20">
                  <c:v>1144486627000.9233</c:v>
                </c:pt>
                <c:pt idx="21">
                  <c:v>1113490114186.3152</c:v>
                </c:pt>
                <c:pt idx="22">
                  <c:v>1082493601371.7067</c:v>
                </c:pt>
                <c:pt idx="23">
                  <c:v>1051497088557.0984</c:v>
                </c:pt>
                <c:pt idx="24">
                  <c:v>1020500575742.4901</c:v>
                </c:pt>
                <c:pt idx="25">
                  <c:v>989504062927.88184</c:v>
                </c:pt>
                <c:pt idx="26">
                  <c:v>958507550113.27332</c:v>
                </c:pt>
                <c:pt idx="27">
                  <c:v>927511037298.66504</c:v>
                </c:pt>
                <c:pt idx="28">
                  <c:v>896514524484.05664</c:v>
                </c:pt>
                <c:pt idx="29">
                  <c:v>865518011669.44824</c:v>
                </c:pt>
                <c:pt idx="30">
                  <c:v>834521498854.83997</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9318730369152.3066</c:v>
                </c:pt>
                <c:pt idx="1">
                  <c:v>8899157042231.6426</c:v>
                </c:pt>
                <c:pt idx="2">
                  <c:v>8479583715310.9795</c:v>
                </c:pt>
                <c:pt idx="3">
                  <c:v>8060010388390.3174</c:v>
                </c:pt>
                <c:pt idx="4">
                  <c:v>8512119288319.3672</c:v>
                </c:pt>
                <c:pt idx="5">
                  <c:v>8964228188248.418</c:v>
                </c:pt>
                <c:pt idx="6">
                  <c:v>9416337088177.4688</c:v>
                </c:pt>
                <c:pt idx="7">
                  <c:v>9868445988106.5195</c:v>
                </c:pt>
                <c:pt idx="8">
                  <c:v>10320554888035.57</c:v>
                </c:pt>
                <c:pt idx="9">
                  <c:v>10772663787964.621</c:v>
                </c:pt>
                <c:pt idx="10">
                  <c:v>11224772687893.67</c:v>
                </c:pt>
                <c:pt idx="11">
                  <c:v>11075109052055.088</c:v>
                </c:pt>
                <c:pt idx="12">
                  <c:v>10925445416216.506</c:v>
                </c:pt>
                <c:pt idx="13">
                  <c:v>10775781780377.924</c:v>
                </c:pt>
                <c:pt idx="14">
                  <c:v>10626118144539.342</c:v>
                </c:pt>
                <c:pt idx="15">
                  <c:v>10476454508700.76</c:v>
                </c:pt>
                <c:pt idx="16">
                  <c:v>10326790872862.178</c:v>
                </c:pt>
                <c:pt idx="17">
                  <c:v>10177127237023.596</c:v>
                </c:pt>
                <c:pt idx="18">
                  <c:v>10027463601185.014</c:v>
                </c:pt>
                <c:pt idx="19">
                  <c:v>9877799965346.4297</c:v>
                </c:pt>
                <c:pt idx="20">
                  <c:v>9728136329507.8477</c:v>
                </c:pt>
                <c:pt idx="21">
                  <c:v>9464665970583.6777</c:v>
                </c:pt>
                <c:pt idx="22">
                  <c:v>9201195611659.5078</c:v>
                </c:pt>
                <c:pt idx="23">
                  <c:v>8937725252735.3359</c:v>
                </c:pt>
                <c:pt idx="24">
                  <c:v>8674254893811.1641</c:v>
                </c:pt>
                <c:pt idx="25">
                  <c:v>8410784534886.9932</c:v>
                </c:pt>
                <c:pt idx="26">
                  <c:v>8147314175962.8232</c:v>
                </c:pt>
                <c:pt idx="27">
                  <c:v>7883843817038.6523</c:v>
                </c:pt>
                <c:pt idx="28">
                  <c:v>7620373458114.4814</c:v>
                </c:pt>
                <c:pt idx="29">
                  <c:v>7356903099190.3105</c:v>
                </c:pt>
                <c:pt idx="30">
                  <c:v>7093432740266.1396</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112926363093.76762</c:v>
                </c:pt>
                <c:pt idx="1">
                  <c:v>118572681248.45602</c:v>
                </c:pt>
                <c:pt idx="2">
                  <c:v>124218999403.14439</c:v>
                </c:pt>
                <c:pt idx="3">
                  <c:v>129865317557.83276</c:v>
                </c:pt>
                <c:pt idx="4">
                  <c:v>134600214784.005</c:v>
                </c:pt>
                <c:pt idx="5">
                  <c:v>139335112010.17725</c:v>
                </c:pt>
                <c:pt idx="6">
                  <c:v>144070009236.34943</c:v>
                </c:pt>
                <c:pt idx="7">
                  <c:v>148804906462.52167</c:v>
                </c:pt>
                <c:pt idx="8">
                  <c:v>153539803688.69391</c:v>
                </c:pt>
                <c:pt idx="9">
                  <c:v>158274700914.86612</c:v>
                </c:pt>
                <c:pt idx="10">
                  <c:v>163009598141.03836</c:v>
                </c:pt>
                <c:pt idx="11">
                  <c:v>164576418677.69897</c:v>
                </c:pt>
                <c:pt idx="12">
                  <c:v>166143239214.35962</c:v>
                </c:pt>
                <c:pt idx="13">
                  <c:v>167710059751.02023</c:v>
                </c:pt>
                <c:pt idx="14">
                  <c:v>169276880287.68085</c:v>
                </c:pt>
                <c:pt idx="15">
                  <c:v>170843700824.34149</c:v>
                </c:pt>
                <c:pt idx="16">
                  <c:v>172410521361.00214</c:v>
                </c:pt>
                <c:pt idx="17">
                  <c:v>173977341897.66272</c:v>
                </c:pt>
                <c:pt idx="18">
                  <c:v>175544162434.32336</c:v>
                </c:pt>
                <c:pt idx="19">
                  <c:v>177110982970.98401</c:v>
                </c:pt>
                <c:pt idx="20">
                  <c:v>178677803507.64462</c:v>
                </c:pt>
                <c:pt idx="21">
                  <c:v>179129770970.14288</c:v>
                </c:pt>
                <c:pt idx="22">
                  <c:v>179581738432.64114</c:v>
                </c:pt>
                <c:pt idx="23">
                  <c:v>180033705895.1394</c:v>
                </c:pt>
                <c:pt idx="24">
                  <c:v>180485673357.63766</c:v>
                </c:pt>
                <c:pt idx="25">
                  <c:v>180937640820.13593</c:v>
                </c:pt>
                <c:pt idx="26">
                  <c:v>181389608282.63419</c:v>
                </c:pt>
                <c:pt idx="27">
                  <c:v>181841575745.13242</c:v>
                </c:pt>
                <c:pt idx="28">
                  <c:v>182293543207.63071</c:v>
                </c:pt>
                <c:pt idx="29">
                  <c:v>182745510670.12894</c:v>
                </c:pt>
                <c:pt idx="30">
                  <c:v>183197478132.6272</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144294797286.48087</c:v>
                </c:pt>
                <c:pt idx="1">
                  <c:v>151509537150.80493</c:v>
                </c:pt>
                <c:pt idx="2">
                  <c:v>158724277015.12897</c:v>
                </c:pt>
                <c:pt idx="3">
                  <c:v>165939016879.453</c:v>
                </c:pt>
                <c:pt idx="4">
                  <c:v>171989163335.11752</c:v>
                </c:pt>
                <c:pt idx="5">
                  <c:v>178039309790.78201</c:v>
                </c:pt>
                <c:pt idx="6">
                  <c:v>184089456246.44653</c:v>
                </c:pt>
                <c:pt idx="7">
                  <c:v>190139602702.11105</c:v>
                </c:pt>
                <c:pt idx="8">
                  <c:v>196189749157.77557</c:v>
                </c:pt>
                <c:pt idx="9">
                  <c:v>202239895613.44006</c:v>
                </c:pt>
                <c:pt idx="10">
                  <c:v>208290042069.10458</c:v>
                </c:pt>
                <c:pt idx="11">
                  <c:v>210292090532.61539</c:v>
                </c:pt>
                <c:pt idx="12">
                  <c:v>212294138996.12616</c:v>
                </c:pt>
                <c:pt idx="13">
                  <c:v>214296187459.63699</c:v>
                </c:pt>
                <c:pt idx="14">
                  <c:v>216298235923.1478</c:v>
                </c:pt>
                <c:pt idx="15">
                  <c:v>218300284386.65857</c:v>
                </c:pt>
                <c:pt idx="16">
                  <c:v>220302332850.1694</c:v>
                </c:pt>
                <c:pt idx="17">
                  <c:v>222304381313.68021</c:v>
                </c:pt>
                <c:pt idx="18">
                  <c:v>224306429777.19098</c:v>
                </c:pt>
                <c:pt idx="19">
                  <c:v>226308478240.70178</c:v>
                </c:pt>
                <c:pt idx="20">
                  <c:v>228310526704.21262</c:v>
                </c:pt>
                <c:pt idx="21">
                  <c:v>228888040684.07147</c:v>
                </c:pt>
                <c:pt idx="22">
                  <c:v>229465554663.93036</c:v>
                </c:pt>
                <c:pt idx="23">
                  <c:v>230043068643.78928</c:v>
                </c:pt>
                <c:pt idx="24">
                  <c:v>230620582623.64816</c:v>
                </c:pt>
                <c:pt idx="25">
                  <c:v>231198096603.50702</c:v>
                </c:pt>
                <c:pt idx="26">
                  <c:v>231775610583.36591</c:v>
                </c:pt>
                <c:pt idx="27">
                  <c:v>232353124563.22482</c:v>
                </c:pt>
                <c:pt idx="28">
                  <c:v>232930638543.08368</c:v>
                </c:pt>
                <c:pt idx="29">
                  <c:v>233508152522.94257</c:v>
                </c:pt>
                <c:pt idx="30">
                  <c:v>234085666502.80148</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545810754953.21014</c:v>
                </c:pt>
                <c:pt idx="1">
                  <c:v>573101292700.87073</c:v>
                </c:pt>
                <c:pt idx="2">
                  <c:v>600391830448.53125</c:v>
                </c:pt>
                <c:pt idx="3">
                  <c:v>627682368196.19165</c:v>
                </c:pt>
                <c:pt idx="4">
                  <c:v>650567704789.35754</c:v>
                </c:pt>
                <c:pt idx="5">
                  <c:v>673453041382.52319</c:v>
                </c:pt>
                <c:pt idx="6">
                  <c:v>696338377975.68896</c:v>
                </c:pt>
                <c:pt idx="7">
                  <c:v>719223714568.85474</c:v>
                </c:pt>
                <c:pt idx="8">
                  <c:v>742109051162.02051</c:v>
                </c:pt>
                <c:pt idx="9">
                  <c:v>764994387755.18628</c:v>
                </c:pt>
                <c:pt idx="10">
                  <c:v>787879724348.35193</c:v>
                </c:pt>
                <c:pt idx="11">
                  <c:v>795452690275.54504</c:v>
                </c:pt>
                <c:pt idx="12">
                  <c:v>803025656202.73816</c:v>
                </c:pt>
                <c:pt idx="13">
                  <c:v>810598622129.93115</c:v>
                </c:pt>
                <c:pt idx="14">
                  <c:v>818171588057.12415</c:v>
                </c:pt>
                <c:pt idx="15">
                  <c:v>825744553984.31714</c:v>
                </c:pt>
                <c:pt idx="16">
                  <c:v>833317519911.51025</c:v>
                </c:pt>
                <c:pt idx="17">
                  <c:v>840890485838.70313</c:v>
                </c:pt>
                <c:pt idx="18">
                  <c:v>848463451765.89624</c:v>
                </c:pt>
                <c:pt idx="19">
                  <c:v>856036417693.08936</c:v>
                </c:pt>
                <c:pt idx="20">
                  <c:v>863609383620.28235</c:v>
                </c:pt>
                <c:pt idx="21">
                  <c:v>865793893022.3573</c:v>
                </c:pt>
                <c:pt idx="22">
                  <c:v>867978402424.43213</c:v>
                </c:pt>
                <c:pt idx="23">
                  <c:v>870162911826.50708</c:v>
                </c:pt>
                <c:pt idx="24">
                  <c:v>872347421228.58203</c:v>
                </c:pt>
                <c:pt idx="25">
                  <c:v>874531930630.65698</c:v>
                </c:pt>
                <c:pt idx="26">
                  <c:v>876716440032.73193</c:v>
                </c:pt>
                <c:pt idx="27">
                  <c:v>878900949434.80664</c:v>
                </c:pt>
                <c:pt idx="28">
                  <c:v>881085458836.88159</c:v>
                </c:pt>
                <c:pt idx="29">
                  <c:v>883269968238.95654</c:v>
                </c:pt>
                <c:pt idx="30">
                  <c:v>885454477641.03149</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1330021609771.041</c:v>
                </c:pt>
                <c:pt idx="1">
                  <c:v>1396522690259.593</c:v>
                </c:pt>
                <c:pt idx="2">
                  <c:v>1463023770748.1453</c:v>
                </c:pt>
                <c:pt idx="3">
                  <c:v>1529524851236.6973</c:v>
                </c:pt>
                <c:pt idx="4">
                  <c:v>1585291418567.1702</c:v>
                </c:pt>
                <c:pt idx="5">
                  <c:v>1641057985897.6431</c:v>
                </c:pt>
                <c:pt idx="6">
                  <c:v>1696824553228.116</c:v>
                </c:pt>
                <c:pt idx="7">
                  <c:v>1752591120558.5889</c:v>
                </c:pt>
                <c:pt idx="8">
                  <c:v>1808357687889.0618</c:v>
                </c:pt>
                <c:pt idx="9">
                  <c:v>1864124255219.5344</c:v>
                </c:pt>
                <c:pt idx="10">
                  <c:v>1919890822550.0073</c:v>
                </c:pt>
                <c:pt idx="11">
                  <c:v>1938344486648.4548</c:v>
                </c:pt>
                <c:pt idx="12">
                  <c:v>1956798150746.9021</c:v>
                </c:pt>
                <c:pt idx="13">
                  <c:v>1975251814845.3496</c:v>
                </c:pt>
                <c:pt idx="14">
                  <c:v>1993705478943.7971</c:v>
                </c:pt>
                <c:pt idx="15">
                  <c:v>2012159143042.2444</c:v>
                </c:pt>
                <c:pt idx="16">
                  <c:v>2030612807140.6919</c:v>
                </c:pt>
                <c:pt idx="17">
                  <c:v>2049066471239.1394</c:v>
                </c:pt>
                <c:pt idx="18">
                  <c:v>2067520135337.5864</c:v>
                </c:pt>
                <c:pt idx="19">
                  <c:v>2085973799436.0339</c:v>
                </c:pt>
                <c:pt idx="20">
                  <c:v>2104427463534.4814</c:v>
                </c:pt>
                <c:pt idx="21">
                  <c:v>2109750635870.5718</c:v>
                </c:pt>
                <c:pt idx="22">
                  <c:v>2115073808206.6626</c:v>
                </c:pt>
                <c:pt idx="23">
                  <c:v>2120396980542.7532</c:v>
                </c:pt>
                <c:pt idx="24">
                  <c:v>2125720152878.8438</c:v>
                </c:pt>
                <c:pt idx="25">
                  <c:v>2131043325214.9346</c:v>
                </c:pt>
                <c:pt idx="26">
                  <c:v>2136366497551.0249</c:v>
                </c:pt>
                <c:pt idx="27">
                  <c:v>2141689669887.1155</c:v>
                </c:pt>
                <c:pt idx="28">
                  <c:v>2147012842223.2063</c:v>
                </c:pt>
                <c:pt idx="29">
                  <c:v>2152336014559.2969</c:v>
                </c:pt>
                <c:pt idx="30">
                  <c:v>2157659186895.3872</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683831865401.14844</c:v>
                </c:pt>
                <c:pt idx="1">
                  <c:v>718023458671.20593</c:v>
                </c:pt>
                <c:pt idx="2">
                  <c:v>752215051941.26331</c:v>
                </c:pt>
                <c:pt idx="3">
                  <c:v>786406645211.32068</c:v>
                </c:pt>
                <c:pt idx="4">
                  <c:v>815079078414.25256</c:v>
                </c:pt>
                <c:pt idx="5">
                  <c:v>843751511617.18445</c:v>
                </c:pt>
                <c:pt idx="6">
                  <c:v>872423944820.11609</c:v>
                </c:pt>
                <c:pt idx="7">
                  <c:v>901096378023.04797</c:v>
                </c:pt>
                <c:pt idx="8">
                  <c:v>929768811225.97986</c:v>
                </c:pt>
                <c:pt idx="9">
                  <c:v>958441244428.91162</c:v>
                </c:pt>
                <c:pt idx="10">
                  <c:v>987113677631.84338</c:v>
                </c:pt>
                <c:pt idx="11">
                  <c:v>996601646437.17725</c:v>
                </c:pt>
                <c:pt idx="12">
                  <c:v>1006089615242.511</c:v>
                </c:pt>
                <c:pt idx="13">
                  <c:v>1015577584047.8447</c:v>
                </c:pt>
                <c:pt idx="14">
                  <c:v>1025065552853.1787</c:v>
                </c:pt>
                <c:pt idx="15">
                  <c:v>1034553521658.5125</c:v>
                </c:pt>
                <c:pt idx="16">
                  <c:v>1044041490463.8462</c:v>
                </c:pt>
                <c:pt idx="17">
                  <c:v>1053529459269.1801</c:v>
                </c:pt>
                <c:pt idx="18">
                  <c:v>1063017428074.5138</c:v>
                </c:pt>
                <c:pt idx="19">
                  <c:v>1072505396879.8475</c:v>
                </c:pt>
                <c:pt idx="20">
                  <c:v>1081993365685.1815</c:v>
                </c:pt>
                <c:pt idx="21">
                  <c:v>1084730279763.6431</c:v>
                </c:pt>
                <c:pt idx="22">
                  <c:v>1087467193842.1047</c:v>
                </c:pt>
                <c:pt idx="23">
                  <c:v>1090204107920.5665</c:v>
                </c:pt>
                <c:pt idx="24">
                  <c:v>1092941021999.0282</c:v>
                </c:pt>
                <c:pt idx="25">
                  <c:v>1095677936077.4899</c:v>
                </c:pt>
                <c:pt idx="26">
                  <c:v>1098414850155.9514</c:v>
                </c:pt>
                <c:pt idx="27">
                  <c:v>1101151764234.4131</c:v>
                </c:pt>
                <c:pt idx="28">
                  <c:v>1103888678312.8748</c:v>
                </c:pt>
                <c:pt idx="29">
                  <c:v>1106625592391.3364</c:v>
                </c:pt>
                <c:pt idx="30">
                  <c:v>1109362506469.7983</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77204098834227.375</c:v>
                </c:pt>
                <c:pt idx="1">
                  <c:v>76144940318861.563</c:v>
                </c:pt>
                <c:pt idx="2">
                  <c:v>75085781803495.734</c:v>
                </c:pt>
                <c:pt idx="3">
                  <c:v>74026623288129.922</c:v>
                </c:pt>
                <c:pt idx="4">
                  <c:v>71578687651975.109</c:v>
                </c:pt>
                <c:pt idx="5">
                  <c:v>69130752015820.758</c:v>
                </c:pt>
                <c:pt idx="6">
                  <c:v>66682816379665.516</c:v>
                </c:pt>
                <c:pt idx="7">
                  <c:v>64234880743511.156</c:v>
                </c:pt>
                <c:pt idx="8">
                  <c:v>61786945107355.914</c:v>
                </c:pt>
                <c:pt idx="9">
                  <c:v>59339009471201.555</c:v>
                </c:pt>
                <c:pt idx="10">
                  <c:v>56891073835046.289</c:v>
                </c:pt>
                <c:pt idx="11">
                  <c:v>54761157402261.516</c:v>
                </c:pt>
                <c:pt idx="12">
                  <c:v>52631240969476.719</c:v>
                </c:pt>
                <c:pt idx="13">
                  <c:v>50501324536691.914</c:v>
                </c:pt>
                <c:pt idx="14">
                  <c:v>48371408103907.117</c:v>
                </c:pt>
                <c:pt idx="15">
                  <c:v>46241491671121.43</c:v>
                </c:pt>
                <c:pt idx="16">
                  <c:v>44111575238336.625</c:v>
                </c:pt>
                <c:pt idx="17">
                  <c:v>41981658805551.828</c:v>
                </c:pt>
                <c:pt idx="18">
                  <c:v>39851742372767.031</c:v>
                </c:pt>
                <c:pt idx="19">
                  <c:v>37721825939981.344</c:v>
                </c:pt>
                <c:pt idx="20">
                  <c:v>35591909507196.063</c:v>
                </c:pt>
                <c:pt idx="21">
                  <c:v>35147557331485.605</c:v>
                </c:pt>
                <c:pt idx="22">
                  <c:v>34703205155775.219</c:v>
                </c:pt>
                <c:pt idx="23">
                  <c:v>34258852980064.945</c:v>
                </c:pt>
                <c:pt idx="24">
                  <c:v>33814500804354.555</c:v>
                </c:pt>
                <c:pt idx="25">
                  <c:v>33370148628644.176</c:v>
                </c:pt>
                <c:pt idx="26">
                  <c:v>32925796452933.785</c:v>
                </c:pt>
                <c:pt idx="27">
                  <c:v>32481444277223.398</c:v>
                </c:pt>
                <c:pt idx="28">
                  <c:v>32037092101513.016</c:v>
                </c:pt>
                <c:pt idx="29">
                  <c:v>31592739925802.625</c:v>
                </c:pt>
                <c:pt idx="30">
                  <c:v>31148387750092.301</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1807740392543.1692</c:v>
                </c:pt>
                <c:pt idx="1">
                  <c:v>1782940107853.0513</c:v>
                </c:pt>
                <c:pt idx="2">
                  <c:v>1758139823162.9331</c:v>
                </c:pt>
                <c:pt idx="3">
                  <c:v>1733339538472.8152</c:v>
                </c:pt>
                <c:pt idx="4">
                  <c:v>1676020922043.8513</c:v>
                </c:pt>
                <c:pt idx="5">
                  <c:v>1618702305614.8977</c:v>
                </c:pt>
                <c:pt idx="6">
                  <c:v>1561383689185.9236</c:v>
                </c:pt>
                <c:pt idx="7">
                  <c:v>1504065072756.9702</c:v>
                </c:pt>
                <c:pt idx="8">
                  <c:v>1446746456327.9958</c:v>
                </c:pt>
                <c:pt idx="9">
                  <c:v>1389427839899.0425</c:v>
                </c:pt>
                <c:pt idx="10">
                  <c:v>1332109223470.0679</c:v>
                </c:pt>
                <c:pt idx="11">
                  <c:v>1282237053126.4448</c:v>
                </c:pt>
                <c:pt idx="12">
                  <c:v>1232364882782.8213</c:v>
                </c:pt>
                <c:pt idx="13">
                  <c:v>1182492712439.1975</c:v>
                </c:pt>
                <c:pt idx="14">
                  <c:v>1132620542095.574</c:v>
                </c:pt>
                <c:pt idx="15">
                  <c:v>1082748371751.9296</c:v>
                </c:pt>
                <c:pt idx="16">
                  <c:v>1032876201408.306</c:v>
                </c:pt>
                <c:pt idx="17">
                  <c:v>983004031064.68237</c:v>
                </c:pt>
                <c:pt idx="18">
                  <c:v>933131860721.05884</c:v>
                </c:pt>
                <c:pt idx="19">
                  <c:v>883259690377.41443</c:v>
                </c:pt>
                <c:pt idx="20">
                  <c:v>833387520033.77942</c:v>
                </c:pt>
                <c:pt idx="21">
                  <c:v>822982976898.43359</c:v>
                </c:pt>
                <c:pt idx="22">
                  <c:v>812578433763.08923</c:v>
                </c:pt>
                <c:pt idx="23">
                  <c:v>802173890627.74756</c:v>
                </c:pt>
                <c:pt idx="24">
                  <c:v>791769347492.4032</c:v>
                </c:pt>
                <c:pt idx="25">
                  <c:v>781364804357.05896</c:v>
                </c:pt>
                <c:pt idx="26">
                  <c:v>770960261221.7146</c:v>
                </c:pt>
                <c:pt idx="27">
                  <c:v>760555718086.37024</c:v>
                </c:pt>
                <c:pt idx="28">
                  <c:v>750151174951.026</c:v>
                </c:pt>
                <c:pt idx="29">
                  <c:v>739746631815.68164</c:v>
                </c:pt>
                <c:pt idx="30">
                  <c:v>729342088680.33875</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5"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4" Type="http://schemas.openxmlformats.org/officeDocument/2006/relationships/hyperlink" Target="https://www.kesis.net/FileDownloadAction.do?file=/admin/admin_RegList.jsp/20241231/290581735604309791_01.xlsx&amp;oldFile=BAL_EXTEND_(1990-2022).xlsx"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0"/>
  <sheetViews>
    <sheetView workbookViewId="0"/>
  </sheetViews>
  <sheetFormatPr defaultColWidth="8.6328125" defaultRowHeight="14.5"/>
  <cols>
    <col min="2" max="2" width="43" customWidth="1"/>
    <col min="3" max="3" width="39.453125" bestFit="1" customWidth="1"/>
    <col min="4" max="4" width="41.08984375" bestFit="1" customWidth="1"/>
    <col min="5" max="5" width="60.36328125" customWidth="1"/>
    <col min="6" max="6" width="61.453125" bestFit="1" customWidth="1"/>
  </cols>
  <sheetData>
    <row r="1" spans="1:4">
      <c r="A1" s="1" t="s">
        <v>0</v>
      </c>
    </row>
    <row r="3" spans="1:4">
      <c r="A3" s="1" t="s">
        <v>1</v>
      </c>
      <c r="B3" s="3" t="s">
        <v>2</v>
      </c>
    </row>
    <row r="4" spans="1:4">
      <c r="B4" t="s">
        <v>3</v>
      </c>
    </row>
    <row r="5" spans="1:4">
      <c r="B5" s="2">
        <v>2024</v>
      </c>
    </row>
    <row r="6" spans="1:4">
      <c r="B6" t="s">
        <v>4</v>
      </c>
    </row>
    <row r="7" spans="1:4">
      <c r="B7" s="90" t="s">
        <v>1204</v>
      </c>
      <c r="C7" s="90"/>
    </row>
    <row r="9" spans="1:4">
      <c r="B9" s="3" t="s">
        <v>5</v>
      </c>
    </row>
    <row r="10" spans="1:4">
      <c r="B10" t="s">
        <v>3</v>
      </c>
      <c r="D10" s="23"/>
    </row>
    <row r="11" spans="1:4">
      <c r="B11" s="2">
        <v>2021</v>
      </c>
      <c r="D11" s="23"/>
    </row>
    <row r="12" spans="1:4">
      <c r="B12" t="s">
        <v>6</v>
      </c>
      <c r="D12" s="22"/>
    </row>
    <row r="13" spans="1:4">
      <c r="B13" s="90" t="s">
        <v>7</v>
      </c>
      <c r="D13" s="23"/>
    </row>
    <row r="14" spans="1:4">
      <c r="B14" s="2">
        <v>2023</v>
      </c>
      <c r="D14" s="23"/>
    </row>
    <row r="15" spans="1:4">
      <c r="B15" t="s">
        <v>6</v>
      </c>
      <c r="D15" s="23"/>
    </row>
    <row r="16" spans="1:4">
      <c r="B16" s="90" t="s">
        <v>8</v>
      </c>
      <c r="D16" s="22"/>
    </row>
    <row r="17" spans="2:4">
      <c r="B17" s="90"/>
      <c r="D17" s="22"/>
    </row>
    <row r="18" spans="2:4">
      <c r="B18" t="s">
        <v>9</v>
      </c>
      <c r="D18" s="23"/>
    </row>
    <row r="19" spans="2:4">
      <c r="B19" s="2">
        <v>2021</v>
      </c>
      <c r="D19" s="23"/>
    </row>
    <row r="20" spans="2:4">
      <c r="B20" t="s">
        <v>10</v>
      </c>
      <c r="D20" s="22"/>
    </row>
    <row r="21" spans="2:4">
      <c r="B21" s="90" t="s">
        <v>11</v>
      </c>
      <c r="D21" s="23"/>
    </row>
    <row r="22" spans="2:4">
      <c r="B22" s="2">
        <v>2022</v>
      </c>
      <c r="D22" s="23"/>
    </row>
    <row r="23" spans="2:4">
      <c r="B23" t="s">
        <v>10</v>
      </c>
      <c r="D23" s="23"/>
    </row>
    <row r="24" spans="2:4">
      <c r="B24" s="90" t="s">
        <v>11</v>
      </c>
      <c r="D24" s="23"/>
    </row>
    <row r="25" spans="2:4">
      <c r="D25" s="22"/>
    </row>
    <row r="26" spans="2:4">
      <c r="B26" t="s">
        <v>9</v>
      </c>
    </row>
    <row r="27" spans="2:4">
      <c r="B27" s="2">
        <v>2021</v>
      </c>
    </row>
    <row r="28" spans="2:4">
      <c r="B28" t="s">
        <v>12</v>
      </c>
    </row>
    <row r="29" spans="2:4">
      <c r="B29" s="90" t="s">
        <v>13</v>
      </c>
    </row>
    <row r="30" spans="2:4">
      <c r="B30" s="2">
        <v>2024</v>
      </c>
    </row>
    <row r="31" spans="2:4">
      <c r="B31" t="s">
        <v>12</v>
      </c>
    </row>
    <row r="32" spans="2:4">
      <c r="B32" s="90" t="s">
        <v>14</v>
      </c>
    </row>
    <row r="33" spans="2:6">
      <c r="B33" s="90"/>
    </row>
    <row r="34" spans="2:6">
      <c r="B34" s="90"/>
    </row>
    <row r="36" spans="2:6">
      <c r="B36" s="3" t="s">
        <v>15</v>
      </c>
    </row>
    <row r="37" spans="2:6">
      <c r="B37" t="s">
        <v>16</v>
      </c>
    </row>
    <row r="38" spans="2:6">
      <c r="B38" s="2">
        <v>2022</v>
      </c>
    </row>
    <row r="39" spans="2:6">
      <c r="B39" t="s">
        <v>17</v>
      </c>
    </row>
    <row r="40" spans="2:6">
      <c r="B40" s="90" t="s">
        <v>18</v>
      </c>
    </row>
    <row r="41" spans="2:6">
      <c r="B41" s="90"/>
    </row>
    <row r="42" spans="2:6">
      <c r="B42" s="90"/>
    </row>
    <row r="43" spans="2:6">
      <c r="B43" s="90"/>
    </row>
    <row r="45" spans="2:6">
      <c r="B45" s="1" t="s">
        <v>19</v>
      </c>
    </row>
    <row r="46" spans="2:6">
      <c r="B46" s="244" t="s">
        <v>20</v>
      </c>
      <c r="C46" s="244" t="s">
        <v>21</v>
      </c>
      <c r="D46" s="244" t="s">
        <v>22</v>
      </c>
      <c r="E46" s="244" t="s">
        <v>23</v>
      </c>
      <c r="F46" s="244" t="s">
        <v>24</v>
      </c>
    </row>
    <row r="47" spans="2:6" ht="17">
      <c r="B47" s="245" t="s">
        <v>25</v>
      </c>
      <c r="C47" s="246" t="s">
        <v>26</v>
      </c>
      <c r="D47" s="247" t="s">
        <v>27</v>
      </c>
      <c r="E47" s="250"/>
      <c r="F47" s="248"/>
    </row>
    <row r="48" spans="2:6" ht="17">
      <c r="B48" s="245" t="s">
        <v>28</v>
      </c>
      <c r="C48" s="247" t="s">
        <v>29</v>
      </c>
      <c r="D48" s="246" t="s">
        <v>30</v>
      </c>
      <c r="E48" s="303"/>
      <c r="F48" s="247" t="s">
        <v>31</v>
      </c>
    </row>
    <row r="49" spans="2:21" ht="17">
      <c r="B49" s="245" t="s">
        <v>32</v>
      </c>
      <c r="C49" s="247" t="s">
        <v>29</v>
      </c>
      <c r="D49" s="247" t="s">
        <v>33</v>
      </c>
      <c r="E49" s="250"/>
      <c r="F49" s="254"/>
      <c r="T49" s="197"/>
      <c r="U49" s="197"/>
    </row>
    <row r="50" spans="2:21" ht="17">
      <c r="B50" s="245" t="s">
        <v>34</v>
      </c>
      <c r="C50" s="246" t="s">
        <v>26</v>
      </c>
      <c r="D50" s="247" t="s">
        <v>35</v>
      </c>
      <c r="E50" s="250"/>
      <c r="F50" s="248"/>
    </row>
    <row r="51" spans="2:21" ht="17">
      <c r="B51" s="245" t="s">
        <v>36</v>
      </c>
      <c r="C51" s="246" t="s">
        <v>26</v>
      </c>
      <c r="D51" s="247" t="s">
        <v>37</v>
      </c>
      <c r="E51" s="250"/>
      <c r="F51" s="248"/>
    </row>
    <row r="52" spans="2:21" ht="17">
      <c r="B52" s="245" t="s">
        <v>38</v>
      </c>
      <c r="C52" s="246" t="s">
        <v>26</v>
      </c>
      <c r="D52" s="247" t="s">
        <v>39</v>
      </c>
      <c r="E52" s="250"/>
      <c r="F52" s="249"/>
    </row>
    <row r="53" spans="2:21" ht="17">
      <c r="B53" s="245" t="s">
        <v>40</v>
      </c>
      <c r="C53" s="246" t="s">
        <v>26</v>
      </c>
      <c r="D53" s="247" t="s">
        <v>41</v>
      </c>
      <c r="E53" s="250"/>
      <c r="F53" s="249"/>
    </row>
    <row r="54" spans="2:21" ht="17">
      <c r="B54" s="245" t="s">
        <v>42</v>
      </c>
      <c r="C54" s="246" t="s">
        <v>26</v>
      </c>
      <c r="D54" s="247" t="s">
        <v>43</v>
      </c>
      <c r="E54" s="250"/>
      <c r="F54" s="249"/>
    </row>
    <row r="55" spans="2:21" ht="51">
      <c r="B55" s="245" t="s">
        <v>44</v>
      </c>
      <c r="C55" s="247" t="s">
        <v>29</v>
      </c>
      <c r="D55" s="250" t="s">
        <v>45</v>
      </c>
      <c r="E55" s="250"/>
      <c r="F55" s="247" t="s">
        <v>46</v>
      </c>
    </row>
    <row r="56" spans="2:21" ht="102">
      <c r="B56" s="245" t="s">
        <v>47</v>
      </c>
      <c r="C56" s="247" t="s">
        <v>48</v>
      </c>
      <c r="D56" s="247" t="s">
        <v>49</v>
      </c>
      <c r="E56" s="250" t="s">
        <v>50</v>
      </c>
      <c r="F56" s="249"/>
    </row>
    <row r="57" spans="2:21" ht="34">
      <c r="B57" s="245" t="s">
        <v>51</v>
      </c>
      <c r="C57" s="247" t="s">
        <v>48</v>
      </c>
      <c r="D57" s="247" t="s">
        <v>49</v>
      </c>
      <c r="E57" s="250" t="s">
        <v>52</v>
      </c>
      <c r="F57" s="249"/>
    </row>
    <row r="58" spans="2:21" ht="17">
      <c r="B58" s="245" t="s">
        <v>53</v>
      </c>
      <c r="C58" s="246" t="s">
        <v>26</v>
      </c>
      <c r="D58" s="247" t="s">
        <v>54</v>
      </c>
      <c r="E58" s="250" t="s">
        <v>55</v>
      </c>
      <c r="F58" s="249"/>
    </row>
    <row r="59" spans="2:21" ht="68">
      <c r="B59" s="245" t="s">
        <v>56</v>
      </c>
      <c r="C59" s="246" t="s">
        <v>26</v>
      </c>
      <c r="D59" s="247" t="s">
        <v>54</v>
      </c>
      <c r="E59" s="250" t="s">
        <v>57</v>
      </c>
      <c r="F59" s="249"/>
    </row>
    <row r="60" spans="2:21" ht="17">
      <c r="B60" s="245" t="s">
        <v>58</v>
      </c>
      <c r="C60" s="247" t="s">
        <v>59</v>
      </c>
      <c r="D60" s="247" t="s">
        <v>60</v>
      </c>
      <c r="E60" s="250"/>
      <c r="F60" s="249"/>
    </row>
    <row r="61" spans="2:21" ht="17">
      <c r="B61" s="245" t="s">
        <v>61</v>
      </c>
      <c r="C61" s="247" t="s">
        <v>62</v>
      </c>
      <c r="D61" s="247" t="s">
        <v>63</v>
      </c>
      <c r="E61" s="250" t="s">
        <v>64</v>
      </c>
      <c r="F61" s="249"/>
    </row>
    <row r="62" spans="2:21" ht="51">
      <c r="B62" s="245" t="s">
        <v>65</v>
      </c>
      <c r="C62" s="247" t="s">
        <v>62</v>
      </c>
      <c r="D62" s="247" t="s">
        <v>63</v>
      </c>
      <c r="E62" s="250" t="s">
        <v>66</v>
      </c>
      <c r="F62" s="249"/>
    </row>
    <row r="63" spans="2:21" ht="85">
      <c r="B63" s="245" t="s">
        <v>67</v>
      </c>
      <c r="C63" s="247" t="s">
        <v>68</v>
      </c>
      <c r="D63" s="247" t="s">
        <v>69</v>
      </c>
      <c r="E63" s="250" t="s">
        <v>70</v>
      </c>
      <c r="F63" s="249"/>
    </row>
    <row r="64" spans="2:21" ht="85">
      <c r="B64" s="245" t="s">
        <v>71</v>
      </c>
      <c r="C64" s="247" t="s">
        <v>68</v>
      </c>
      <c r="D64" s="247" t="s">
        <v>69</v>
      </c>
      <c r="E64" s="250" t="s">
        <v>72</v>
      </c>
      <c r="F64" s="248"/>
    </row>
    <row r="65" spans="2:6" ht="119">
      <c r="B65" s="245" t="s">
        <v>73</v>
      </c>
      <c r="C65" s="247" t="s">
        <v>68</v>
      </c>
      <c r="D65" s="247" t="s">
        <v>69</v>
      </c>
      <c r="E65" s="250" t="s">
        <v>74</v>
      </c>
      <c r="F65" s="248"/>
    </row>
    <row r="66" spans="2:6" ht="68">
      <c r="B66" s="245" t="s">
        <v>75</v>
      </c>
      <c r="C66" s="247" t="s">
        <v>68</v>
      </c>
      <c r="D66" s="247" t="s">
        <v>76</v>
      </c>
      <c r="E66" s="269" t="s">
        <v>77</v>
      </c>
      <c r="F66" s="248"/>
    </row>
    <row r="67" spans="2:6" ht="68">
      <c r="B67" s="245" t="s">
        <v>78</v>
      </c>
      <c r="C67" s="247" t="s">
        <v>68</v>
      </c>
      <c r="D67" s="247" t="s">
        <v>76</v>
      </c>
      <c r="E67" s="250" t="s">
        <v>79</v>
      </c>
      <c r="F67" s="248"/>
    </row>
    <row r="68" spans="2:6" ht="17">
      <c r="B68" s="245" t="s">
        <v>80</v>
      </c>
      <c r="C68" s="246" t="s">
        <v>26</v>
      </c>
      <c r="D68" s="247" t="s">
        <v>81</v>
      </c>
      <c r="E68" s="250"/>
      <c r="F68" s="248"/>
    </row>
    <row r="69" spans="2:6" ht="51">
      <c r="B69" s="245" t="s">
        <v>82</v>
      </c>
      <c r="C69" s="247" t="s">
        <v>29</v>
      </c>
      <c r="D69" s="250" t="s">
        <v>83</v>
      </c>
      <c r="E69" s="250"/>
      <c r="F69" s="247" t="s">
        <v>84</v>
      </c>
    </row>
    <row r="70" spans="2:6" ht="17">
      <c r="B70" s="245" t="s">
        <v>85</v>
      </c>
      <c r="C70" s="247" t="s">
        <v>86</v>
      </c>
      <c r="D70" s="247" t="s">
        <v>87</v>
      </c>
      <c r="E70" s="250"/>
      <c r="F70" s="247" t="s">
        <v>88</v>
      </c>
    </row>
    <row r="71" spans="2:6" ht="17">
      <c r="B71" s="245" t="s">
        <v>89</v>
      </c>
      <c r="C71" s="246" t="s">
        <v>26</v>
      </c>
      <c r="D71" s="247" t="s">
        <v>90</v>
      </c>
      <c r="E71" s="250"/>
      <c r="F71" s="248"/>
    </row>
    <row r="73" spans="2:6">
      <c r="B73" s="1" t="s">
        <v>91</v>
      </c>
    </row>
    <row r="74" spans="2:6">
      <c r="B74" s="244" t="s">
        <v>92</v>
      </c>
      <c r="C74" s="244" t="s">
        <v>93</v>
      </c>
      <c r="D74" s="244" t="s">
        <v>24</v>
      </c>
      <c r="E74" s="244" t="s">
        <v>94</v>
      </c>
    </row>
    <row r="75" spans="2:6" ht="17">
      <c r="B75" s="245" t="s">
        <v>95</v>
      </c>
      <c r="C75" s="245" t="s">
        <v>95</v>
      </c>
      <c r="D75" s="247"/>
      <c r="E75" s="247"/>
    </row>
    <row r="76" spans="2:6" ht="17">
      <c r="B76" s="245" t="s">
        <v>96</v>
      </c>
      <c r="C76" s="245" t="s">
        <v>96</v>
      </c>
      <c r="D76" s="247"/>
      <c r="E76" s="247"/>
    </row>
    <row r="77" spans="2:6" ht="17">
      <c r="B77" s="245" t="s">
        <v>97</v>
      </c>
      <c r="C77" s="245" t="s">
        <v>97</v>
      </c>
      <c r="D77" s="247"/>
      <c r="E77" s="247"/>
    </row>
    <row r="78" spans="2:6" ht="17">
      <c r="B78" s="245" t="s">
        <v>98</v>
      </c>
      <c r="C78" s="246" t="s">
        <v>99</v>
      </c>
      <c r="D78" s="247"/>
      <c r="E78" s="247" t="s">
        <v>100</v>
      </c>
    </row>
    <row r="79" spans="2:6" ht="17">
      <c r="B79" s="245" t="s">
        <v>101</v>
      </c>
      <c r="C79" s="246" t="s">
        <v>29</v>
      </c>
      <c r="D79" s="247"/>
      <c r="E79" s="247" t="s">
        <v>102</v>
      </c>
    </row>
    <row r="80" spans="2:6" ht="17">
      <c r="B80" s="245" t="s">
        <v>103</v>
      </c>
      <c r="C80" s="246" t="s">
        <v>104</v>
      </c>
      <c r="D80" s="247" t="s">
        <v>105</v>
      </c>
      <c r="E80" s="247"/>
    </row>
    <row r="81" spans="2:6" ht="17">
      <c r="B81" s="245" t="s">
        <v>106</v>
      </c>
      <c r="C81" s="246" t="s">
        <v>104</v>
      </c>
      <c r="D81" s="525" t="s">
        <v>107</v>
      </c>
      <c r="E81" s="247"/>
    </row>
    <row r="82" spans="2:6" ht="17">
      <c r="B82" s="245" t="s">
        <v>108</v>
      </c>
      <c r="C82" s="246" t="s">
        <v>104</v>
      </c>
      <c r="D82" s="526"/>
      <c r="E82" s="247"/>
    </row>
    <row r="83" spans="2:6" ht="17">
      <c r="B83" s="245" t="s">
        <v>109</v>
      </c>
      <c r="C83" s="246" t="s">
        <v>104</v>
      </c>
      <c r="D83" s="527"/>
      <c r="E83" s="247"/>
    </row>
    <row r="84" spans="2:6" ht="17">
      <c r="B84" s="245" t="s">
        <v>110</v>
      </c>
      <c r="C84" s="246" t="s">
        <v>29</v>
      </c>
      <c r="D84" s="247"/>
      <c r="E84" s="247"/>
    </row>
    <row r="85" spans="2:6">
      <c r="D85" s="23"/>
    </row>
    <row r="86" spans="2:6">
      <c r="B86" s="252" t="s">
        <v>111</v>
      </c>
      <c r="C86" s="253">
        <f>39656668.31*(10^6)</f>
        <v>39656668310000</v>
      </c>
      <c r="D86" s="251" t="s">
        <v>112</v>
      </c>
    </row>
    <row r="87" spans="2:6">
      <c r="B87" s="348"/>
      <c r="C87" s="166"/>
    </row>
    <row r="89" spans="2:6">
      <c r="B89" s="1" t="s">
        <v>113</v>
      </c>
    </row>
    <row r="90" spans="2:6">
      <c r="B90" s="244" t="s">
        <v>20</v>
      </c>
      <c r="C90" s="244" t="s">
        <v>93</v>
      </c>
      <c r="D90" s="244" t="s">
        <v>22</v>
      </c>
      <c r="E90" s="244" t="s">
        <v>23</v>
      </c>
      <c r="F90" s="244" t="s">
        <v>24</v>
      </c>
    </row>
    <row r="91" spans="2:6" ht="17">
      <c r="B91" s="245" t="s">
        <v>25</v>
      </c>
      <c r="C91" s="246" t="s">
        <v>114</v>
      </c>
      <c r="D91" s="247" t="s">
        <v>115</v>
      </c>
      <c r="E91" s="250"/>
      <c r="F91" s="248"/>
    </row>
    <row r="92" spans="2:6" ht="17">
      <c r="B92" s="245" t="s">
        <v>28</v>
      </c>
      <c r="C92" s="447" t="s">
        <v>116</v>
      </c>
      <c r="D92" s="246" t="s">
        <v>117</v>
      </c>
      <c r="E92" s="303"/>
      <c r="F92" s="247" t="s">
        <v>118</v>
      </c>
    </row>
    <row r="93" spans="2:6" ht="17">
      <c r="B93" s="245" t="s">
        <v>32</v>
      </c>
      <c r="C93" s="447" t="s">
        <v>116</v>
      </c>
      <c r="D93" s="247" t="s">
        <v>119</v>
      </c>
      <c r="E93" s="250"/>
      <c r="F93" s="254"/>
    </row>
    <row r="94" spans="2:6" ht="17">
      <c r="B94" s="245" t="s">
        <v>34</v>
      </c>
      <c r="C94" s="246" t="s">
        <v>114</v>
      </c>
      <c r="D94" s="247" t="s">
        <v>120</v>
      </c>
      <c r="E94" s="250"/>
      <c r="F94" s="248"/>
    </row>
    <row r="95" spans="2:6" ht="17">
      <c r="B95" s="245" t="s">
        <v>36</v>
      </c>
      <c r="C95" s="246" t="s">
        <v>114</v>
      </c>
      <c r="D95" s="247" t="s">
        <v>121</v>
      </c>
      <c r="E95" s="250"/>
      <c r="F95" s="248"/>
    </row>
    <row r="96" spans="2:6" ht="17">
      <c r="B96" s="245" t="s">
        <v>38</v>
      </c>
      <c r="C96" s="246" t="s">
        <v>114</v>
      </c>
      <c r="D96" s="247" t="s">
        <v>122</v>
      </c>
      <c r="E96" s="250"/>
      <c r="F96" s="249"/>
    </row>
    <row r="97" spans="2:6" ht="17">
      <c r="B97" s="245" t="s">
        <v>40</v>
      </c>
      <c r="C97" s="246" t="s">
        <v>114</v>
      </c>
      <c r="D97" s="247" t="s">
        <v>123</v>
      </c>
      <c r="E97" s="250"/>
      <c r="F97" s="249"/>
    </row>
    <row r="98" spans="2:6" ht="17">
      <c r="B98" s="245" t="s">
        <v>42</v>
      </c>
      <c r="C98" s="246" t="s">
        <v>114</v>
      </c>
      <c r="D98" s="247" t="s">
        <v>124</v>
      </c>
      <c r="E98" s="250"/>
      <c r="F98" s="249"/>
    </row>
    <row r="99" spans="2:6" ht="34">
      <c r="B99" s="245" t="s">
        <v>44</v>
      </c>
      <c r="C99" s="447" t="s">
        <v>116</v>
      </c>
      <c r="D99" s="250" t="s">
        <v>125</v>
      </c>
      <c r="E99" s="250"/>
      <c r="F99" s="247" t="s">
        <v>126</v>
      </c>
    </row>
    <row r="100" spans="2:6" ht="51">
      <c r="B100" s="245" t="s">
        <v>47</v>
      </c>
      <c r="C100" s="247" t="s">
        <v>127</v>
      </c>
      <c r="D100" s="247" t="s">
        <v>128</v>
      </c>
      <c r="E100" s="250" t="s">
        <v>129</v>
      </c>
      <c r="F100" s="249"/>
    </row>
    <row r="101" spans="2:6" ht="34">
      <c r="B101" s="245" t="s">
        <v>51</v>
      </c>
      <c r="C101" s="247" t="s">
        <v>127</v>
      </c>
      <c r="D101" s="247" t="s">
        <v>128</v>
      </c>
      <c r="E101" s="250" t="s">
        <v>130</v>
      </c>
      <c r="F101" s="249"/>
    </row>
    <row r="102" spans="2:6" ht="17">
      <c r="B102" s="245" t="s">
        <v>53</v>
      </c>
      <c r="C102" s="246" t="s">
        <v>114</v>
      </c>
      <c r="D102" s="247" t="s">
        <v>131</v>
      </c>
      <c r="E102" s="250" t="s">
        <v>132</v>
      </c>
      <c r="F102" s="249"/>
    </row>
    <row r="103" spans="2:6" ht="34">
      <c r="B103" s="245" t="s">
        <v>56</v>
      </c>
      <c r="C103" s="246" t="s">
        <v>114</v>
      </c>
      <c r="D103" s="247" t="s">
        <v>131</v>
      </c>
      <c r="E103" s="250" t="s">
        <v>133</v>
      </c>
      <c r="F103" s="249"/>
    </row>
    <row r="104" spans="2:6" ht="17">
      <c r="B104" s="245" t="s">
        <v>1050</v>
      </c>
      <c r="C104" s="247" t="s">
        <v>134</v>
      </c>
      <c r="D104" s="247" t="s">
        <v>135</v>
      </c>
      <c r="E104" s="250"/>
      <c r="F104" s="249"/>
    </row>
    <row r="105" spans="2:6" ht="17">
      <c r="B105" s="245" t="s">
        <v>61</v>
      </c>
      <c r="C105" s="247" t="s">
        <v>136</v>
      </c>
      <c r="D105" s="247" t="s">
        <v>137</v>
      </c>
      <c r="E105" s="250" t="s">
        <v>138</v>
      </c>
      <c r="F105" s="249"/>
    </row>
    <row r="106" spans="2:6" ht="34">
      <c r="B106" s="245" t="s">
        <v>65</v>
      </c>
      <c r="C106" s="247" t="s">
        <v>136</v>
      </c>
      <c r="D106" s="247" t="s">
        <v>137</v>
      </c>
      <c r="E106" s="250" t="s">
        <v>139</v>
      </c>
      <c r="F106" s="249"/>
    </row>
    <row r="107" spans="2:6" ht="34">
      <c r="B107" s="245" t="s">
        <v>67</v>
      </c>
      <c r="C107" s="247" t="s">
        <v>140</v>
      </c>
      <c r="D107" s="247" t="s">
        <v>141</v>
      </c>
      <c r="E107" s="250" t="s">
        <v>142</v>
      </c>
      <c r="F107" s="249"/>
    </row>
    <row r="108" spans="2:6" ht="51">
      <c r="B108" s="245" t="s">
        <v>71</v>
      </c>
      <c r="C108" s="247" t="s">
        <v>140</v>
      </c>
      <c r="D108" s="247" t="s">
        <v>141</v>
      </c>
      <c r="E108" s="250" t="s">
        <v>143</v>
      </c>
      <c r="F108" s="248"/>
    </row>
    <row r="109" spans="2:6" ht="68">
      <c r="B109" s="245" t="s">
        <v>73</v>
      </c>
      <c r="C109" s="247" t="s">
        <v>140</v>
      </c>
      <c r="D109" s="247" t="s">
        <v>141</v>
      </c>
      <c r="E109" s="250" t="s">
        <v>144</v>
      </c>
      <c r="F109" s="248"/>
    </row>
    <row r="110" spans="2:6" ht="34">
      <c r="B110" s="245" t="s">
        <v>75</v>
      </c>
      <c r="C110" s="247" t="s">
        <v>140</v>
      </c>
      <c r="D110" s="247" t="s">
        <v>145</v>
      </c>
      <c r="E110" s="269" t="s">
        <v>146</v>
      </c>
      <c r="F110" s="248"/>
    </row>
    <row r="111" spans="2:6" ht="34">
      <c r="B111" s="245" t="s">
        <v>78</v>
      </c>
      <c r="C111" s="247" t="s">
        <v>140</v>
      </c>
      <c r="D111" s="247" t="s">
        <v>145</v>
      </c>
      <c r="E111" s="250" t="s">
        <v>147</v>
      </c>
      <c r="F111" s="248"/>
    </row>
    <row r="112" spans="2:6" ht="17">
      <c r="B112" s="245" t="s">
        <v>80</v>
      </c>
      <c r="C112" s="246" t="s">
        <v>114</v>
      </c>
      <c r="D112" s="247" t="s">
        <v>148</v>
      </c>
      <c r="E112" s="250"/>
      <c r="F112" s="248"/>
    </row>
    <row r="113" spans="1:6" ht="34">
      <c r="B113" s="245" t="s">
        <v>82</v>
      </c>
      <c r="C113" s="447" t="s">
        <v>116</v>
      </c>
      <c r="D113" s="250" t="s">
        <v>149</v>
      </c>
      <c r="E113" s="250"/>
      <c r="F113" s="247" t="s">
        <v>150</v>
      </c>
    </row>
    <row r="114" spans="1:6" ht="17">
      <c r="B114" s="245" t="s">
        <v>85</v>
      </c>
      <c r="C114" s="447" t="s">
        <v>151</v>
      </c>
      <c r="D114" s="247" t="s">
        <v>152</v>
      </c>
      <c r="E114" s="250"/>
      <c r="F114" s="247" t="s">
        <v>153</v>
      </c>
    </row>
    <row r="115" spans="1:6" ht="17">
      <c r="B115" s="245" t="s">
        <v>89</v>
      </c>
      <c r="C115" s="246" t="s">
        <v>114</v>
      </c>
      <c r="D115" s="247" t="s">
        <v>154</v>
      </c>
      <c r="E115" s="250"/>
      <c r="F115" s="248"/>
    </row>
    <row r="116" spans="1:6" ht="17.149999999999999" customHeight="1"/>
    <row r="117" spans="1:6">
      <c r="A117" s="1" t="s">
        <v>155</v>
      </c>
    </row>
    <row r="118" spans="1:6">
      <c r="A118" t="s">
        <v>156</v>
      </c>
    </row>
    <row r="119" spans="1:6">
      <c r="A119" t="s">
        <v>157</v>
      </c>
    </row>
    <row r="120" spans="1:6">
      <c r="A120" t="s">
        <v>158</v>
      </c>
    </row>
  </sheetData>
  <mergeCells count="1">
    <mergeCell ref="D81:D83"/>
  </mergeCells>
  <phoneticPr fontId="36" type="noConversion"/>
  <hyperlinks>
    <hyperlink ref="B13" r:id="rId1" xr:uid="{18408D58-FD73-49D0-9BE6-AA9D6826B505}"/>
    <hyperlink ref="B21" r:id="rId2" xr:uid="{717372BC-744E-4FB7-B54D-67E3B2DD82BA}"/>
    <hyperlink ref="B40" r:id="rId3" display="https://www.iea.org/data-and-statistics/data-tables?country=KOREA&amp;energy=Balances&amp;year=2019" xr:uid="{8B797CED-EB87-4287-950E-2DC675CB863E}"/>
    <hyperlink ref="B16" r:id="rId4" xr:uid="{9F8F6A8A-F842-478D-9422-3072A58CB803}"/>
    <hyperlink ref="B24" r:id="rId5" xr:uid="{63D07754-A995-4B0C-B2D3-255A0E532AC3}"/>
    <hyperlink ref="B29" r:id="rId6" xr:uid="{84A1DB2B-2FD5-43AE-8FBF-E7524910F699}"/>
  </hyperlinks>
  <pageMargins left="0.7" right="0.7" top="0.75" bottom="0.75" header="0.3" footer="0.3"/>
  <pageSetup orientation="portrait" horizontalDpi="1200" verticalDpi="1200" r:id="rId7"/>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topLeftCell="A30" workbookViewId="0">
      <selection activeCell="L47" sqref="L47"/>
    </sheetView>
  </sheetViews>
  <sheetFormatPr defaultColWidth="9.08984375" defaultRowHeight="14.5"/>
  <cols>
    <col min="1" max="1" width="9.08984375" style="255"/>
    <col min="2" max="2" width="17.36328125" style="255" customWidth="1"/>
    <col min="3" max="4" width="9.453125" style="255" customWidth="1"/>
    <col min="5" max="5" width="9.453125" style="255" customWidth="1" collapsed="1"/>
    <col min="6" max="10" width="9.453125" style="255" customWidth="1"/>
    <col min="11" max="11" width="9.453125" style="256" customWidth="1"/>
    <col min="12" max="16" width="9.453125" style="255" customWidth="1"/>
    <col min="17" max="16384" width="9.08984375" style="255"/>
  </cols>
  <sheetData>
    <row r="1" spans="1:13" ht="30" customHeight="1">
      <c r="B1" s="532" t="s">
        <v>1060</v>
      </c>
      <c r="C1" s="532"/>
      <c r="D1" s="532"/>
      <c r="E1" s="532"/>
      <c r="F1" s="532"/>
      <c r="G1" s="532"/>
      <c r="H1" s="532"/>
      <c r="I1" s="532"/>
      <c r="J1" s="532"/>
      <c r="K1" s="532"/>
      <c r="L1" s="532"/>
      <c r="M1" s="532"/>
    </row>
    <row r="2" spans="1:13">
      <c r="B2" s="533" t="s">
        <v>159</v>
      </c>
      <c r="C2" s="533"/>
      <c r="D2" s="533"/>
      <c r="E2" s="533"/>
      <c r="F2" s="533"/>
      <c r="G2" s="533"/>
      <c r="H2" s="533"/>
      <c r="I2" s="533"/>
      <c r="J2" s="533"/>
      <c r="K2" s="533"/>
      <c r="L2" s="533"/>
      <c r="M2" s="533"/>
    </row>
    <row r="3" spans="1:13" ht="15" customHeight="1">
      <c r="B3" s="31"/>
      <c r="C3" s="32"/>
      <c r="D3" s="32"/>
      <c r="E3" s="32"/>
      <c r="F3" s="32"/>
      <c r="G3" s="32"/>
      <c r="H3" s="32"/>
      <c r="I3" s="524" t="s">
        <v>160</v>
      </c>
      <c r="J3" s="524"/>
      <c r="K3" s="33"/>
      <c r="L3" s="524" t="s">
        <v>161</v>
      </c>
      <c r="M3" s="524"/>
    </row>
    <row r="4" spans="1:13" ht="15" customHeight="1">
      <c r="B4" s="31"/>
      <c r="C4" s="34">
        <v>2000</v>
      </c>
      <c r="D4" s="34">
        <v>2018</v>
      </c>
      <c r="E4" s="34">
        <v>2025</v>
      </c>
      <c r="F4" s="34">
        <v>2030</v>
      </c>
      <c r="G4" s="34">
        <v>2035</v>
      </c>
      <c r="H4" s="34">
        <v>2040</v>
      </c>
      <c r="I4" s="35">
        <v>2018</v>
      </c>
      <c r="J4" s="35">
        <v>2040</v>
      </c>
      <c r="K4" s="36"/>
      <c r="L4" s="35" t="s">
        <v>162</v>
      </c>
      <c r="M4" s="35" t="s">
        <v>163</v>
      </c>
    </row>
    <row r="5" spans="1:13" ht="13.5" customHeight="1">
      <c r="A5" s="451" t="s">
        <v>447</v>
      </c>
      <c r="B5" s="37" t="s">
        <v>164</v>
      </c>
      <c r="C5" s="38">
        <v>84.236999999999995</v>
      </c>
      <c r="D5" s="38">
        <v>145.02000000000001</v>
      </c>
      <c r="E5" s="39">
        <v>165.53299999999999</v>
      </c>
      <c r="F5" s="39">
        <v>174.054</v>
      </c>
      <c r="G5" s="39">
        <v>178.96</v>
      </c>
      <c r="H5" s="39">
        <v>182.27799999999999</v>
      </c>
      <c r="I5" s="61">
        <v>99.990000000000009</v>
      </c>
      <c r="J5" s="61">
        <v>100.00999999999999</v>
      </c>
      <c r="K5" s="80"/>
      <c r="L5" s="63">
        <v>3.06</v>
      </c>
      <c r="M5" s="63">
        <v>1.04</v>
      </c>
    </row>
    <row r="6" spans="1:13" ht="13.5" customHeight="1">
      <c r="A6" s="451" t="s">
        <v>1013</v>
      </c>
      <c r="B6" s="42" t="s">
        <v>165</v>
      </c>
      <c r="C6" s="81">
        <v>19.125</v>
      </c>
      <c r="D6" s="81">
        <v>31.992000000000001</v>
      </c>
      <c r="E6" s="45">
        <v>37.764000000000003</v>
      </c>
      <c r="F6" s="45">
        <v>39.494</v>
      </c>
      <c r="G6" s="45">
        <v>39.628999999999998</v>
      </c>
      <c r="H6" s="45">
        <v>38.875</v>
      </c>
      <c r="I6" s="45">
        <v>22.06</v>
      </c>
      <c r="J6" s="45">
        <v>21.33</v>
      </c>
      <c r="K6" s="45"/>
      <c r="L6" s="47">
        <v>2.9</v>
      </c>
      <c r="M6" s="47">
        <v>0.89</v>
      </c>
    </row>
    <row r="7" spans="1:13" ht="13.5" customHeight="1">
      <c r="A7" s="451" t="s">
        <v>1053</v>
      </c>
      <c r="B7" s="42" t="s">
        <v>166</v>
      </c>
      <c r="C7" s="81">
        <v>48.521999999999998</v>
      </c>
      <c r="D7" s="81">
        <v>69.293999999999997</v>
      </c>
      <c r="E7" s="45">
        <v>76.963999999999999</v>
      </c>
      <c r="F7" s="45">
        <v>79.251000000000005</v>
      </c>
      <c r="G7" s="45">
        <v>80.3</v>
      </c>
      <c r="H7" s="45">
        <v>80.805999999999997</v>
      </c>
      <c r="I7" s="45">
        <v>47.78</v>
      </c>
      <c r="J7" s="45">
        <v>44.33</v>
      </c>
      <c r="K7" s="46"/>
      <c r="L7" s="47">
        <v>2</v>
      </c>
      <c r="M7" s="47">
        <v>0.7</v>
      </c>
    </row>
    <row r="8" spans="1:13" ht="13.5" customHeight="1">
      <c r="A8" s="451" t="s">
        <v>316</v>
      </c>
      <c r="B8" s="42" t="s">
        <v>167</v>
      </c>
      <c r="C8" s="81">
        <v>3.3079999999999998</v>
      </c>
      <c r="D8" s="81">
        <v>9.9039999999999999</v>
      </c>
      <c r="E8" s="45">
        <v>11.444000000000001</v>
      </c>
      <c r="F8" s="45">
        <v>12.468</v>
      </c>
      <c r="G8" s="45">
        <v>13.208</v>
      </c>
      <c r="H8" s="45">
        <v>13.795999999999999</v>
      </c>
      <c r="I8" s="45">
        <v>6.83</v>
      </c>
      <c r="J8" s="45">
        <v>7.57</v>
      </c>
      <c r="K8" s="46"/>
      <c r="L8" s="47">
        <v>6.28</v>
      </c>
      <c r="M8" s="47">
        <v>1.52</v>
      </c>
    </row>
    <row r="9" spans="1:13" ht="13.5" customHeight="1">
      <c r="A9" s="451" t="s">
        <v>355</v>
      </c>
      <c r="B9" s="42" t="s">
        <v>168</v>
      </c>
      <c r="C9" s="81">
        <v>11.374000000000001</v>
      </c>
      <c r="D9" s="81">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451" t="s">
        <v>1054</v>
      </c>
      <c r="B10" s="42" t="s">
        <v>169</v>
      </c>
      <c r="C10" s="81">
        <v>0</v>
      </c>
      <c r="D10" s="81">
        <v>0</v>
      </c>
      <c r="E10" s="45">
        <v>0</v>
      </c>
      <c r="F10" s="45">
        <v>0</v>
      </c>
      <c r="G10" s="45">
        <v>0</v>
      </c>
      <c r="H10" s="45">
        <v>0</v>
      </c>
      <c r="I10" s="45">
        <v>0</v>
      </c>
      <c r="J10" s="45">
        <v>0</v>
      </c>
      <c r="K10" s="46"/>
      <c r="L10" s="47" t="s">
        <v>170</v>
      </c>
      <c r="M10" s="47" t="s">
        <v>170</v>
      </c>
    </row>
    <row r="11" spans="1:13" ht="13.5" customHeight="1">
      <c r="A11" s="451" t="s">
        <v>1055</v>
      </c>
      <c r="B11" s="42" t="s">
        <v>171</v>
      </c>
      <c r="C11" s="81">
        <v>1.9079999999999999</v>
      </c>
      <c r="D11" s="81">
        <v>9.4320000000000004</v>
      </c>
      <c r="E11" s="45">
        <v>11.618</v>
      </c>
      <c r="F11" s="45">
        <v>13.179</v>
      </c>
      <c r="G11" s="45">
        <v>14.574</v>
      </c>
      <c r="H11" s="45">
        <v>15.999000000000001</v>
      </c>
      <c r="I11" s="45">
        <v>6.5</v>
      </c>
      <c r="J11" s="45">
        <v>8.7799999999999994</v>
      </c>
      <c r="K11" s="46"/>
      <c r="L11" s="47">
        <v>9.2899999999999991</v>
      </c>
      <c r="M11" s="47">
        <v>2.4300000000000002</v>
      </c>
    </row>
    <row r="12" spans="1:13" s="256" customFormat="1" ht="3" customHeight="1">
      <c r="A12" s="452"/>
      <c r="B12" s="82"/>
      <c r="C12" s="83"/>
      <c r="D12" s="83"/>
      <c r="E12" s="84"/>
      <c r="F12" s="84"/>
      <c r="G12" s="84"/>
      <c r="H12" s="84"/>
      <c r="I12" s="85"/>
      <c r="J12" s="85"/>
      <c r="K12" s="85"/>
      <c r="L12" s="85"/>
      <c r="M12" s="85"/>
    </row>
    <row r="13" spans="1:13" ht="13.5" customHeight="1">
      <c r="A13" s="451" t="s">
        <v>1056</v>
      </c>
      <c r="B13" s="37" t="s">
        <v>172</v>
      </c>
      <c r="C13" s="38">
        <v>30.945</v>
      </c>
      <c r="D13" s="38">
        <v>42.96</v>
      </c>
      <c r="E13" s="39">
        <v>45.814</v>
      </c>
      <c r="F13" s="39">
        <v>46.411999999999999</v>
      </c>
      <c r="G13" s="39">
        <v>45.834000000000003</v>
      </c>
      <c r="H13" s="39">
        <v>44.567999999999998</v>
      </c>
      <c r="I13" s="61">
        <v>99.990000000000009</v>
      </c>
      <c r="J13" s="61">
        <v>100</v>
      </c>
      <c r="K13" s="80"/>
      <c r="L13" s="63">
        <v>1.84</v>
      </c>
      <c r="M13" s="63">
        <v>0.17</v>
      </c>
    </row>
    <row r="14" spans="1:13" ht="13.5" customHeight="1">
      <c r="A14" s="451" t="s">
        <v>1013</v>
      </c>
      <c r="B14" s="42" t="s">
        <v>165</v>
      </c>
      <c r="C14" s="81">
        <v>0</v>
      </c>
      <c r="D14" s="81">
        <v>0</v>
      </c>
      <c r="E14" s="45">
        <v>0</v>
      </c>
      <c r="F14" s="45">
        <v>0</v>
      </c>
      <c r="G14" s="45">
        <v>0</v>
      </c>
      <c r="H14" s="45">
        <v>0</v>
      </c>
      <c r="I14" s="45">
        <v>0</v>
      </c>
      <c r="J14" s="45">
        <v>0</v>
      </c>
      <c r="K14" s="46"/>
      <c r="L14" s="47" t="s">
        <v>170</v>
      </c>
      <c r="M14" s="47" t="s">
        <v>170</v>
      </c>
    </row>
    <row r="15" spans="1:13" ht="13.5" customHeight="1">
      <c r="A15" s="451" t="s">
        <v>1053</v>
      </c>
      <c r="B15" s="42" t="s">
        <v>166</v>
      </c>
      <c r="C15" s="81">
        <v>30.77</v>
      </c>
      <c r="D15" s="81">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451" t="s">
        <v>316</v>
      </c>
      <c r="B16" s="42" t="s">
        <v>167</v>
      </c>
      <c r="C16" s="81">
        <v>0</v>
      </c>
      <c r="D16" s="81">
        <v>1.2390000000000001</v>
      </c>
      <c r="E16" s="45">
        <v>1.452</v>
      </c>
      <c r="F16" s="45">
        <v>1.526</v>
      </c>
      <c r="G16" s="45">
        <v>1.4370000000000001</v>
      </c>
      <c r="H16" s="45">
        <v>1.3149999999999999</v>
      </c>
      <c r="I16" s="45">
        <v>2.88</v>
      </c>
      <c r="J16" s="45">
        <v>2.95</v>
      </c>
      <c r="K16" s="46"/>
      <c r="L16" s="47" t="s">
        <v>170</v>
      </c>
      <c r="M16" s="47">
        <v>0.27</v>
      </c>
    </row>
    <row r="17" spans="1:13" ht="13.5" customHeight="1">
      <c r="A17" s="451" t="s">
        <v>355</v>
      </c>
      <c r="B17" s="42" t="s">
        <v>168</v>
      </c>
      <c r="C17" s="81">
        <v>0.17499999999999999</v>
      </c>
      <c r="D17" s="81">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451" t="s">
        <v>1054</v>
      </c>
      <c r="B18" s="42" t="s">
        <v>169</v>
      </c>
      <c r="C18" s="81">
        <v>0</v>
      </c>
      <c r="D18" s="81">
        <v>0</v>
      </c>
      <c r="E18" s="45">
        <v>0</v>
      </c>
      <c r="F18" s="45">
        <v>0</v>
      </c>
      <c r="G18" s="45">
        <v>0</v>
      </c>
      <c r="H18" s="45">
        <v>0</v>
      </c>
      <c r="I18" s="45">
        <v>0</v>
      </c>
      <c r="J18" s="45">
        <v>0</v>
      </c>
      <c r="K18" s="46"/>
      <c r="L18" s="47" t="s">
        <v>170</v>
      </c>
      <c r="M18" s="47" t="s">
        <v>170</v>
      </c>
    </row>
    <row r="19" spans="1:13" ht="13.5" customHeight="1">
      <c r="A19" s="451" t="s">
        <v>1055</v>
      </c>
      <c r="B19" s="42" t="s">
        <v>171</v>
      </c>
      <c r="C19" s="81">
        <v>0</v>
      </c>
      <c r="D19" s="81">
        <v>0.68400000000000005</v>
      </c>
      <c r="E19" s="45">
        <v>0.64400000000000002</v>
      </c>
      <c r="F19" s="45">
        <v>0.625</v>
      </c>
      <c r="G19" s="45">
        <v>0.59499999999999997</v>
      </c>
      <c r="H19" s="45">
        <v>0.56599999999999995</v>
      </c>
      <c r="I19" s="45">
        <v>1.59</v>
      </c>
      <c r="J19" s="45">
        <v>1.27</v>
      </c>
      <c r="K19" s="46"/>
      <c r="L19" s="47" t="s">
        <v>170</v>
      </c>
      <c r="M19" s="47">
        <v>-0.86</v>
      </c>
    </row>
    <row r="20" spans="1:13" s="256" customFormat="1" ht="3" customHeight="1">
      <c r="A20" s="452"/>
      <c r="B20" s="82"/>
      <c r="C20" s="83"/>
      <c r="D20" s="83"/>
      <c r="E20" s="84"/>
      <c r="F20" s="84"/>
      <c r="G20" s="84"/>
      <c r="H20" s="84"/>
      <c r="I20" s="85"/>
      <c r="J20" s="85"/>
      <c r="K20" s="85"/>
      <c r="L20" s="85"/>
      <c r="M20" s="85"/>
    </row>
    <row r="21" spans="1:13" ht="13.5" customHeight="1">
      <c r="A21" s="451" t="s">
        <v>1057</v>
      </c>
      <c r="B21" s="37" t="s">
        <v>173</v>
      </c>
      <c r="C21" s="38">
        <v>21.16</v>
      </c>
      <c r="D21" s="38">
        <v>23.187999999999999</v>
      </c>
      <c r="E21" s="39">
        <v>21.98</v>
      </c>
      <c r="F21" s="39">
        <v>21.879000000000001</v>
      </c>
      <c r="G21" s="39">
        <v>21.817</v>
      </c>
      <c r="H21" s="39">
        <v>21.684000000000001</v>
      </c>
      <c r="I21" s="61">
        <v>100.01</v>
      </c>
      <c r="J21" s="61">
        <v>100</v>
      </c>
      <c r="K21" s="80"/>
      <c r="L21" s="63">
        <v>0.51</v>
      </c>
      <c r="M21" s="63">
        <v>-0.3</v>
      </c>
    </row>
    <row r="22" spans="1:13" ht="13.5" customHeight="1">
      <c r="A22" s="451" t="s">
        <v>1013</v>
      </c>
      <c r="B22" s="42" t="s">
        <v>165</v>
      </c>
      <c r="C22" s="81">
        <v>0.53600000000000003</v>
      </c>
      <c r="D22" s="81">
        <v>0.318</v>
      </c>
      <c r="E22" s="45">
        <v>0.18</v>
      </c>
      <c r="F22" s="45">
        <v>0.114</v>
      </c>
      <c r="G22" s="45">
        <v>7.0000000000000007E-2</v>
      </c>
      <c r="H22" s="45">
        <v>4.2999999999999997E-2</v>
      </c>
      <c r="I22" s="45">
        <v>1.37</v>
      </c>
      <c r="J22" s="45">
        <v>0.2</v>
      </c>
      <c r="K22" s="46"/>
      <c r="L22" s="47">
        <v>-2.86</v>
      </c>
      <c r="M22" s="47">
        <v>-8.7200000000000006</v>
      </c>
    </row>
    <row r="23" spans="1:13" ht="13.5" customHeight="1">
      <c r="A23" s="451" t="s">
        <v>1053</v>
      </c>
      <c r="B23" s="42" t="s">
        <v>166</v>
      </c>
      <c r="C23" s="81">
        <v>8.8810000000000002</v>
      </c>
      <c r="D23" s="81">
        <v>3.3660000000000001</v>
      </c>
      <c r="E23" s="45">
        <v>2.2370000000000001</v>
      </c>
      <c r="F23" s="45">
        <v>1.6990000000000001</v>
      </c>
      <c r="G23" s="45">
        <v>1.31</v>
      </c>
      <c r="H23" s="45">
        <v>1.016</v>
      </c>
      <c r="I23" s="45">
        <v>14.52</v>
      </c>
      <c r="J23" s="45">
        <v>4.68</v>
      </c>
      <c r="K23" s="46"/>
      <c r="L23" s="47">
        <v>-5.25</v>
      </c>
      <c r="M23" s="47">
        <v>-5.3</v>
      </c>
    </row>
    <row r="24" spans="1:13" ht="13.5" customHeight="1">
      <c r="A24" s="451" t="s">
        <v>316</v>
      </c>
      <c r="B24" s="42" t="s">
        <v>167</v>
      </c>
      <c r="C24" s="81">
        <v>7.3529999999999998</v>
      </c>
      <c r="D24" s="81">
        <v>10.9</v>
      </c>
      <c r="E24" s="45">
        <v>10.433</v>
      </c>
      <c r="F24" s="45">
        <v>10.444000000000001</v>
      </c>
      <c r="G24" s="45">
        <v>10.455</v>
      </c>
      <c r="H24" s="45">
        <v>10.427</v>
      </c>
      <c r="I24" s="45">
        <v>47.01</v>
      </c>
      <c r="J24" s="45">
        <v>48.09</v>
      </c>
      <c r="K24" s="46"/>
      <c r="L24" s="47">
        <v>2.21</v>
      </c>
      <c r="M24" s="47">
        <v>-0.2</v>
      </c>
    </row>
    <row r="25" spans="1:13" ht="13.5" customHeight="1">
      <c r="A25" s="451" t="s">
        <v>355</v>
      </c>
      <c r="B25" s="42" t="s">
        <v>168</v>
      </c>
      <c r="C25" s="81">
        <v>3.1909999999999998</v>
      </c>
      <c r="D25" s="81">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451" t="s">
        <v>1054</v>
      </c>
      <c r="B26" s="42" t="s">
        <v>169</v>
      </c>
      <c r="C26" s="81">
        <v>1.0840000000000001</v>
      </c>
      <c r="D26" s="81">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451" t="s">
        <v>1055</v>
      </c>
      <c r="B27" s="42" t="s">
        <v>171</v>
      </c>
      <c r="C27" s="81">
        <v>0.115</v>
      </c>
      <c r="D27" s="81">
        <v>0.27500000000000002</v>
      </c>
      <c r="E27" s="45">
        <v>0.48799999999999999</v>
      </c>
      <c r="F27" s="45">
        <v>0.63700000000000001</v>
      </c>
      <c r="G27" s="45">
        <v>0.753</v>
      </c>
      <c r="H27" s="45">
        <v>0.82599999999999996</v>
      </c>
      <c r="I27" s="45">
        <v>1.19</v>
      </c>
      <c r="J27" s="45">
        <v>3.81</v>
      </c>
      <c r="K27" s="46"/>
      <c r="L27" s="47">
        <v>4.96</v>
      </c>
      <c r="M27" s="47">
        <v>5.12</v>
      </c>
    </row>
    <row r="28" spans="1:13" s="256" customFormat="1" ht="3" customHeight="1">
      <c r="A28" s="452"/>
      <c r="B28" s="82"/>
      <c r="C28" s="83"/>
      <c r="D28" s="83"/>
      <c r="E28" s="84"/>
      <c r="F28" s="84"/>
      <c r="G28" s="84"/>
      <c r="H28" s="84"/>
      <c r="I28" s="85"/>
      <c r="J28" s="85"/>
      <c r="K28" s="85"/>
      <c r="L28" s="85"/>
      <c r="M28" s="85"/>
    </row>
    <row r="29" spans="1:13" ht="13.5" customHeight="1">
      <c r="A29" s="451" t="s">
        <v>1058</v>
      </c>
      <c r="B29" s="37" t="s">
        <v>174</v>
      </c>
      <c r="C29" s="38">
        <v>13.616</v>
      </c>
      <c r="D29" s="38">
        <v>25.498000000000001</v>
      </c>
      <c r="E29" s="39">
        <v>28.228000000000002</v>
      </c>
      <c r="F29" s="39">
        <v>30.004000000000001</v>
      </c>
      <c r="G29" s="39">
        <v>31.234999999999999</v>
      </c>
      <c r="H29" s="39">
        <v>32.037999999999997</v>
      </c>
      <c r="I29" s="61">
        <v>100.00000000000001</v>
      </c>
      <c r="J29" s="61">
        <v>99.990000000000009</v>
      </c>
      <c r="K29" s="80"/>
      <c r="L29" s="63">
        <v>3.55</v>
      </c>
      <c r="M29" s="63">
        <v>1.04</v>
      </c>
    </row>
    <row r="30" spans="1:13" ht="13.5" customHeight="1">
      <c r="A30" s="451" t="s">
        <v>1013</v>
      </c>
      <c r="B30" s="42" t="s">
        <v>165</v>
      </c>
      <c r="C30" s="81">
        <v>0</v>
      </c>
      <c r="D30" s="81">
        <v>0.113</v>
      </c>
      <c r="E30" s="45">
        <v>0.104</v>
      </c>
      <c r="F30" s="45">
        <v>9.9000000000000005E-2</v>
      </c>
      <c r="G30" s="45">
        <v>9.4E-2</v>
      </c>
      <c r="H30" s="45">
        <v>0.09</v>
      </c>
      <c r="I30" s="45">
        <v>0.44</v>
      </c>
      <c r="J30" s="45">
        <v>0.28000000000000003</v>
      </c>
      <c r="K30" s="46"/>
      <c r="L30" s="47" t="s">
        <v>170</v>
      </c>
      <c r="M30" s="47">
        <v>-1.05</v>
      </c>
    </row>
    <row r="31" spans="1:13" ht="13.5" customHeight="1">
      <c r="A31" s="451" t="s">
        <v>1053</v>
      </c>
      <c r="B31" s="42" t="s">
        <v>166</v>
      </c>
      <c r="C31" s="81">
        <v>5.6669999999999998</v>
      </c>
      <c r="D31" s="81">
        <v>3.3879999999999999</v>
      </c>
      <c r="E31" s="45">
        <v>2.302</v>
      </c>
      <c r="F31" s="45">
        <v>1.986</v>
      </c>
      <c r="G31" s="45">
        <v>1.704</v>
      </c>
      <c r="H31" s="45">
        <v>1.4950000000000001</v>
      </c>
      <c r="I31" s="45">
        <v>13.29</v>
      </c>
      <c r="J31" s="45">
        <v>4.66</v>
      </c>
      <c r="K31" s="46"/>
      <c r="L31" s="47">
        <v>-2.82</v>
      </c>
      <c r="M31" s="47">
        <v>-3.65</v>
      </c>
    </row>
    <row r="32" spans="1:13" ht="13.5" customHeight="1">
      <c r="A32" s="451" t="s">
        <v>316</v>
      </c>
      <c r="B32" s="42" t="s">
        <v>167</v>
      </c>
      <c r="C32" s="81">
        <v>1.9</v>
      </c>
      <c r="D32" s="81">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451" t="s">
        <v>355</v>
      </c>
      <c r="B33" s="42" t="s">
        <v>168</v>
      </c>
      <c r="C33" s="81">
        <v>5.86</v>
      </c>
      <c r="D33" s="81">
        <v>14.516</v>
      </c>
      <c r="E33" s="45">
        <v>16.369</v>
      </c>
      <c r="F33" s="45">
        <v>17.687999999999999</v>
      </c>
      <c r="G33" s="45">
        <v>18.648</v>
      </c>
      <c r="H33" s="45">
        <v>19.315000000000001</v>
      </c>
      <c r="I33" s="45">
        <v>56.93</v>
      </c>
      <c r="J33" s="45">
        <v>60.29</v>
      </c>
      <c r="K33" s="46"/>
      <c r="L33" s="47">
        <v>5.17</v>
      </c>
      <c r="M33" s="47">
        <v>1.31</v>
      </c>
    </row>
    <row r="34" spans="1:13" ht="13.5" customHeight="1">
      <c r="A34" s="451" t="s">
        <v>1054</v>
      </c>
      <c r="B34" s="42" t="s">
        <v>169</v>
      </c>
      <c r="C34" s="81">
        <v>8.3000000000000004E-2</v>
      </c>
      <c r="D34" s="81">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453" t="s">
        <v>1055</v>
      </c>
      <c r="B35" s="42" t="s">
        <v>171</v>
      </c>
      <c r="C35" s="81">
        <v>0.107</v>
      </c>
      <c r="D35" s="81">
        <v>3.274</v>
      </c>
      <c r="E35" s="45">
        <v>3.7959999999999998</v>
      </c>
      <c r="F35" s="45">
        <v>4.0739999999999998</v>
      </c>
      <c r="G35" s="45">
        <v>4.2590000000000003</v>
      </c>
      <c r="H35" s="45">
        <v>4.3540000000000001</v>
      </c>
      <c r="I35" s="45">
        <v>12.84</v>
      </c>
      <c r="J35" s="45">
        <v>13.59</v>
      </c>
      <c r="K35" s="46"/>
      <c r="L35" s="47">
        <v>20.93</v>
      </c>
      <c r="M35" s="47">
        <v>1.3</v>
      </c>
    </row>
    <row r="36" spans="1:13">
      <c r="I36" s="257"/>
      <c r="J36" s="257"/>
      <c r="K36" s="258"/>
      <c r="L36" s="257"/>
      <c r="M36" s="257"/>
    </row>
    <row r="37" spans="1:13" ht="16">
      <c r="B37" s="528" t="s">
        <v>1059</v>
      </c>
      <c r="C37" s="529"/>
      <c r="D37" s="529"/>
      <c r="E37" s="529"/>
      <c r="F37" s="529"/>
      <c r="G37" s="529"/>
      <c r="H37" s="529"/>
      <c r="I37" s="529"/>
      <c r="J37" s="529"/>
      <c r="K37" s="529"/>
      <c r="L37" s="257"/>
      <c r="M37" s="257"/>
    </row>
    <row r="38" spans="1:13" ht="17.149999999999999" customHeight="1">
      <c r="B38" s="534" t="s">
        <v>159</v>
      </c>
      <c r="C38" s="534"/>
      <c r="D38" s="534"/>
      <c r="E38" s="534"/>
      <c r="F38" s="534"/>
      <c r="G38" s="534"/>
      <c r="H38" s="534"/>
      <c r="I38" s="534"/>
      <c r="J38" s="534"/>
      <c r="K38" s="534"/>
      <c r="L38" s="257"/>
      <c r="M38" s="257"/>
    </row>
    <row r="39" spans="1:13">
      <c r="B39" s="31"/>
      <c r="C39" s="32"/>
      <c r="D39" s="32"/>
      <c r="E39" s="32"/>
      <c r="F39" s="32"/>
      <c r="G39" s="32"/>
      <c r="H39" s="524" t="s">
        <v>160</v>
      </c>
      <c r="I39" s="524"/>
      <c r="J39" s="524" t="s">
        <v>161</v>
      </c>
      <c r="K39" s="524"/>
      <c r="L39" s="257"/>
      <c r="M39" s="257"/>
    </row>
    <row r="40" spans="1:13" ht="17.149999999999999" customHeight="1">
      <c r="B40" s="31"/>
      <c r="C40" s="34">
        <v>2000</v>
      </c>
      <c r="D40" s="34">
        <v>2022</v>
      </c>
      <c r="E40" s="34">
        <v>2030</v>
      </c>
      <c r="F40" s="34">
        <v>2040</v>
      </c>
      <c r="G40" s="34">
        <v>2050</v>
      </c>
      <c r="H40" s="35">
        <v>2022</v>
      </c>
      <c r="I40" s="35">
        <v>2050</v>
      </c>
      <c r="J40" s="35" t="s">
        <v>175</v>
      </c>
      <c r="K40" s="35" t="s">
        <v>176</v>
      </c>
      <c r="L40" s="257"/>
      <c r="M40" s="257"/>
    </row>
    <row r="41" spans="1:13">
      <c r="A41" s="451" t="s">
        <v>447</v>
      </c>
      <c r="B41" s="37" t="s">
        <v>164</v>
      </c>
      <c r="C41" s="38">
        <v>79.698999999999998</v>
      </c>
      <c r="D41" s="38">
        <v>128.422</v>
      </c>
      <c r="E41" s="39">
        <v>141.85400000000001</v>
      </c>
      <c r="F41" s="39">
        <v>148.006</v>
      </c>
      <c r="G41" s="39">
        <v>147.58600000000001</v>
      </c>
      <c r="H41" s="61">
        <v>100.00999999999999</v>
      </c>
      <c r="I41" s="61">
        <v>100</v>
      </c>
      <c r="J41" s="63">
        <v>2.19</v>
      </c>
      <c r="K41" s="63">
        <v>0.5</v>
      </c>
      <c r="L41" s="257"/>
      <c r="M41" s="257"/>
    </row>
    <row r="42" spans="1:13">
      <c r="A42" s="451" t="s">
        <v>1013</v>
      </c>
      <c r="B42" s="42" t="s">
        <v>165</v>
      </c>
      <c r="C42" s="81">
        <v>20.745999999999999</v>
      </c>
      <c r="D42" s="81">
        <v>29.789000000000001</v>
      </c>
      <c r="E42" s="45">
        <v>31.923999999999999</v>
      </c>
      <c r="F42" s="45">
        <v>29.763000000000002</v>
      </c>
      <c r="G42" s="45">
        <v>26.777999999999999</v>
      </c>
      <c r="H42" s="45">
        <v>23.2</v>
      </c>
      <c r="I42" s="45">
        <v>18.14</v>
      </c>
      <c r="J42" s="47">
        <v>1.66</v>
      </c>
      <c r="K42" s="47">
        <v>-0.38</v>
      </c>
      <c r="L42" s="257"/>
      <c r="M42" s="257"/>
    </row>
    <row r="43" spans="1:13">
      <c r="A43" s="451" t="s">
        <v>1053</v>
      </c>
      <c r="B43" s="42" t="s">
        <v>166</v>
      </c>
      <c r="C43" s="81">
        <v>44.420999999999999</v>
      </c>
      <c r="D43" s="81">
        <v>60.481000000000002</v>
      </c>
      <c r="E43" s="45">
        <v>65.015000000000001</v>
      </c>
      <c r="F43" s="45">
        <v>67.849999999999994</v>
      </c>
      <c r="G43" s="45">
        <v>68.837000000000003</v>
      </c>
      <c r="H43" s="45">
        <v>47.1</v>
      </c>
      <c r="I43" s="45">
        <v>46.64</v>
      </c>
      <c r="J43" s="47">
        <v>1.41</v>
      </c>
      <c r="K43" s="47">
        <v>0.46</v>
      </c>
      <c r="L43" s="257"/>
      <c r="M43" s="257"/>
    </row>
    <row r="44" spans="1:13">
      <c r="A44" s="451" t="s">
        <v>316</v>
      </c>
      <c r="B44" s="42" t="s">
        <v>167</v>
      </c>
      <c r="C44" s="81">
        <v>3.516</v>
      </c>
      <c r="D44" s="81">
        <v>10.010999999999999</v>
      </c>
      <c r="E44" s="45">
        <v>12.151</v>
      </c>
      <c r="F44" s="45">
        <v>14.108000000000001</v>
      </c>
      <c r="G44" s="45">
        <v>14.766999999999999</v>
      </c>
      <c r="H44" s="45">
        <v>7.8</v>
      </c>
      <c r="I44" s="45">
        <v>10.01</v>
      </c>
      <c r="J44" s="47">
        <v>4.87</v>
      </c>
      <c r="K44" s="47">
        <v>1.4</v>
      </c>
      <c r="L44" s="257"/>
      <c r="M44" s="257"/>
    </row>
    <row r="45" spans="1:13">
      <c r="A45" s="451" t="s">
        <v>355</v>
      </c>
      <c r="B45" s="42" t="s">
        <v>168</v>
      </c>
      <c r="C45" s="81">
        <v>11.016999999999999</v>
      </c>
      <c r="D45" s="81">
        <v>23.57</v>
      </c>
      <c r="E45" s="45">
        <v>27.631</v>
      </c>
      <c r="F45" s="45">
        <v>30.23</v>
      </c>
      <c r="G45" s="45">
        <v>30.279</v>
      </c>
      <c r="H45" s="45">
        <v>18.350000000000001</v>
      </c>
      <c r="I45" s="45">
        <v>20.52</v>
      </c>
      <c r="J45" s="47">
        <v>3.52</v>
      </c>
      <c r="K45" s="47">
        <v>0.9</v>
      </c>
      <c r="L45" s="257"/>
      <c r="M45" s="257"/>
    </row>
    <row r="46" spans="1:13">
      <c r="A46" s="451" t="s">
        <v>1054</v>
      </c>
      <c r="B46" s="499" t="s">
        <v>169</v>
      </c>
      <c r="C46" s="500">
        <v>0</v>
      </c>
      <c r="D46" s="500">
        <v>0</v>
      </c>
      <c r="E46" s="500">
        <v>0</v>
      </c>
      <c r="F46" s="500">
        <v>0</v>
      </c>
      <c r="G46" s="500">
        <v>0</v>
      </c>
      <c r="H46" s="500">
        <v>0</v>
      </c>
      <c r="I46" s="500">
        <v>0</v>
      </c>
      <c r="J46" s="501" t="s">
        <v>170</v>
      </c>
      <c r="K46" s="501" t="s">
        <v>170</v>
      </c>
      <c r="L46" s="502" t="s">
        <v>1207</v>
      </c>
      <c r="M46" s="257"/>
    </row>
    <row r="47" spans="1:13">
      <c r="A47" s="451" t="s">
        <v>1055</v>
      </c>
      <c r="B47" s="42" t="s">
        <v>171</v>
      </c>
      <c r="C47" s="81">
        <v>0</v>
      </c>
      <c r="D47" s="81">
        <v>4.5709999999999997</v>
      </c>
      <c r="E47" s="45">
        <v>5.1340000000000003</v>
      </c>
      <c r="F47" s="45">
        <v>6.056</v>
      </c>
      <c r="G47" s="45">
        <v>6.9249999999999998</v>
      </c>
      <c r="H47" s="45">
        <v>3.56</v>
      </c>
      <c r="I47" s="45">
        <v>4.6900000000000004</v>
      </c>
      <c r="J47" s="47">
        <v>56.84</v>
      </c>
      <c r="K47" s="47">
        <v>1.49</v>
      </c>
      <c r="L47" s="257"/>
      <c r="M47" s="257"/>
    </row>
    <row r="48" spans="1:13">
      <c r="A48" s="452"/>
      <c r="B48" s="82"/>
      <c r="C48" s="83"/>
      <c r="D48" s="83"/>
      <c r="E48" s="84"/>
      <c r="F48" s="84"/>
      <c r="G48" s="84"/>
      <c r="H48" s="85"/>
      <c r="I48" s="85"/>
      <c r="J48" s="85"/>
      <c r="K48" s="85"/>
      <c r="L48" s="257"/>
      <c r="M48" s="257"/>
    </row>
    <row r="49" spans="1:13">
      <c r="A49" s="451" t="s">
        <v>1056</v>
      </c>
      <c r="B49" s="37" t="s">
        <v>172</v>
      </c>
      <c r="C49" s="38">
        <v>25.007000000000001</v>
      </c>
      <c r="D49" s="38">
        <v>36.290999999999997</v>
      </c>
      <c r="E49" s="39">
        <v>32.732999999999997</v>
      </c>
      <c r="F49" s="39">
        <v>26.838999999999999</v>
      </c>
      <c r="G49" s="39">
        <v>19.858000000000001</v>
      </c>
      <c r="H49" s="61">
        <v>100</v>
      </c>
      <c r="I49" s="61">
        <v>100.00000000000001</v>
      </c>
      <c r="J49" s="63">
        <v>1.71</v>
      </c>
      <c r="K49" s="63">
        <v>-2.13</v>
      </c>
      <c r="L49" s="257"/>
      <c r="M49" s="257"/>
    </row>
    <row r="50" spans="1:13">
      <c r="A50" s="451" t="s">
        <v>1013</v>
      </c>
      <c r="B50" s="42" t="s">
        <v>165</v>
      </c>
      <c r="C50" s="81">
        <v>0</v>
      </c>
      <c r="D50" s="81">
        <v>0</v>
      </c>
      <c r="E50" s="45">
        <v>0</v>
      </c>
      <c r="F50" s="45">
        <v>0</v>
      </c>
      <c r="G50" s="45">
        <v>0</v>
      </c>
      <c r="H50" s="45">
        <v>0</v>
      </c>
      <c r="I50" s="45">
        <v>0</v>
      </c>
      <c r="J50" s="47" t="s">
        <v>170</v>
      </c>
      <c r="K50" s="47" t="s">
        <v>170</v>
      </c>
      <c r="L50" s="257"/>
      <c r="M50" s="257"/>
    </row>
    <row r="51" spans="1:13">
      <c r="A51" s="451" t="s">
        <v>1053</v>
      </c>
      <c r="B51" s="42" t="s">
        <v>166</v>
      </c>
      <c r="C51" s="81">
        <v>24.832000000000001</v>
      </c>
      <c r="D51" s="81">
        <v>34.238</v>
      </c>
      <c r="E51" s="45">
        <v>29.847999999999999</v>
      </c>
      <c r="F51" s="45">
        <v>23.436</v>
      </c>
      <c r="G51" s="45">
        <v>15.898999999999999</v>
      </c>
      <c r="H51" s="45">
        <v>94.34</v>
      </c>
      <c r="I51" s="45">
        <v>80.06</v>
      </c>
      <c r="J51" s="47">
        <v>1.47</v>
      </c>
      <c r="K51" s="47">
        <v>-2.7</v>
      </c>
      <c r="L51" s="257"/>
      <c r="M51" s="257"/>
    </row>
    <row r="52" spans="1:13">
      <c r="A52" s="451" t="s">
        <v>316</v>
      </c>
      <c r="B52" s="42" t="s">
        <v>167</v>
      </c>
      <c r="C52" s="81">
        <v>0</v>
      </c>
      <c r="D52" s="81">
        <v>1.0249999999999999</v>
      </c>
      <c r="E52" s="45">
        <v>1.419</v>
      </c>
      <c r="F52" s="45">
        <v>0.79100000000000004</v>
      </c>
      <c r="G52" s="45">
        <v>0.129</v>
      </c>
      <c r="H52" s="45">
        <v>2.83</v>
      </c>
      <c r="I52" s="45">
        <v>0.65</v>
      </c>
      <c r="J52" s="47" t="s">
        <v>170</v>
      </c>
      <c r="K52" s="47">
        <v>-7.13</v>
      </c>
      <c r="L52" s="257"/>
      <c r="M52" s="257"/>
    </row>
    <row r="53" spans="1:13">
      <c r="A53" s="451" t="s">
        <v>355</v>
      </c>
      <c r="B53" s="42" t="s">
        <v>168</v>
      </c>
      <c r="C53" s="81">
        <v>0.17499999999999999</v>
      </c>
      <c r="D53" s="81">
        <v>0.34599999999999997</v>
      </c>
      <c r="E53" s="45">
        <v>0.76900000000000002</v>
      </c>
      <c r="F53" s="45">
        <v>1.0309999999999999</v>
      </c>
      <c r="G53" s="45">
        <v>1.2689999999999999</v>
      </c>
      <c r="H53" s="45">
        <v>0.95</v>
      </c>
      <c r="I53" s="45">
        <v>6.39</v>
      </c>
      <c r="J53" s="47">
        <v>3.14</v>
      </c>
      <c r="K53" s="47">
        <v>4.75</v>
      </c>
      <c r="L53" s="257"/>
      <c r="M53" s="257"/>
    </row>
    <row r="54" spans="1:13">
      <c r="A54" s="451" t="s">
        <v>1054</v>
      </c>
      <c r="B54" s="42" t="s">
        <v>169</v>
      </c>
      <c r="C54" s="81">
        <v>0</v>
      </c>
      <c r="D54" s="81">
        <v>0</v>
      </c>
      <c r="E54" s="45">
        <v>0</v>
      </c>
      <c r="F54" s="45">
        <v>0</v>
      </c>
      <c r="G54" s="45">
        <v>0</v>
      </c>
      <c r="H54" s="45">
        <v>0</v>
      </c>
      <c r="I54" s="45">
        <v>0</v>
      </c>
      <c r="J54" s="47" t="s">
        <v>170</v>
      </c>
      <c r="K54" s="47" t="s">
        <v>170</v>
      </c>
      <c r="L54" s="257"/>
      <c r="M54" s="257"/>
    </row>
    <row r="55" spans="1:13">
      <c r="A55" s="451" t="s">
        <v>1055</v>
      </c>
      <c r="B55" s="42" t="s">
        <v>171</v>
      </c>
      <c r="C55" s="81">
        <v>0</v>
      </c>
      <c r="D55" s="81">
        <v>0.68200000000000005</v>
      </c>
      <c r="E55" s="45">
        <v>0.69599999999999995</v>
      </c>
      <c r="F55" s="45">
        <v>1.581</v>
      </c>
      <c r="G55" s="45">
        <v>2.5609999999999999</v>
      </c>
      <c r="H55" s="45">
        <v>1.88</v>
      </c>
      <c r="I55" s="45">
        <v>12.9</v>
      </c>
      <c r="J55" s="47" t="s">
        <v>170</v>
      </c>
      <c r="K55" s="47">
        <v>4.84</v>
      </c>
      <c r="L55" s="257"/>
      <c r="M55" s="257"/>
    </row>
    <row r="56" spans="1:13">
      <c r="A56" s="452"/>
      <c r="B56" s="82"/>
      <c r="C56" s="83"/>
      <c r="D56" s="83"/>
      <c r="E56" s="84"/>
      <c r="F56" s="84"/>
      <c r="G56" s="84"/>
      <c r="H56" s="85"/>
      <c r="I56" s="85"/>
      <c r="J56" s="85"/>
      <c r="K56" s="85"/>
      <c r="L56" s="257"/>
      <c r="M56" s="257"/>
    </row>
    <row r="57" spans="1:13">
      <c r="A57" s="451" t="s">
        <v>1057</v>
      </c>
      <c r="B57" s="37" t="s">
        <v>173</v>
      </c>
      <c r="C57" s="38">
        <v>16.283999999999999</v>
      </c>
      <c r="D57" s="38">
        <v>23.216000000000001</v>
      </c>
      <c r="E57" s="39">
        <v>22.286000000000001</v>
      </c>
      <c r="F57" s="39">
        <v>21.759</v>
      </c>
      <c r="G57" s="39">
        <v>20.521999999999998</v>
      </c>
      <c r="H57" s="61">
        <v>99.999999999999986</v>
      </c>
      <c r="I57" s="61">
        <v>99.990000000000009</v>
      </c>
      <c r="J57" s="63">
        <v>1.63</v>
      </c>
      <c r="K57" s="63">
        <v>-0.44</v>
      </c>
      <c r="L57" s="257"/>
      <c r="M57" s="257"/>
    </row>
    <row r="58" spans="1:13">
      <c r="A58" s="451" t="s">
        <v>1013</v>
      </c>
      <c r="B58" s="42" t="s">
        <v>165</v>
      </c>
      <c r="C58" s="81">
        <v>0.45</v>
      </c>
      <c r="D58" s="81">
        <v>0.182</v>
      </c>
      <c r="E58" s="45">
        <v>0.05</v>
      </c>
      <c r="F58" s="45">
        <v>1.4999999999999999E-2</v>
      </c>
      <c r="G58" s="45">
        <v>4.0000000000000001E-3</v>
      </c>
      <c r="H58" s="45">
        <v>0.78</v>
      </c>
      <c r="I58" s="45">
        <v>0.02</v>
      </c>
      <c r="J58" s="47">
        <v>-4.03</v>
      </c>
      <c r="K58" s="47">
        <v>-12.57</v>
      </c>
      <c r="L58" s="257"/>
      <c r="M58" s="257"/>
    </row>
    <row r="59" spans="1:13">
      <c r="A59" s="451" t="s">
        <v>1053</v>
      </c>
      <c r="B59" s="42" t="s">
        <v>166</v>
      </c>
      <c r="C59" s="81">
        <v>4.0990000000000002</v>
      </c>
      <c r="D59" s="81">
        <v>2.0259999999999998</v>
      </c>
      <c r="E59" s="45">
        <v>1.224</v>
      </c>
      <c r="F59" s="45">
        <v>0.89900000000000002</v>
      </c>
      <c r="G59" s="45">
        <v>0.61599999999999999</v>
      </c>
      <c r="H59" s="45">
        <v>8.73</v>
      </c>
      <c r="I59" s="45">
        <v>3</v>
      </c>
      <c r="J59" s="47">
        <v>-3.15</v>
      </c>
      <c r="K59" s="47">
        <v>-4.16</v>
      </c>
      <c r="L59" s="257"/>
      <c r="M59" s="257"/>
    </row>
    <row r="60" spans="1:13">
      <c r="A60" s="451" t="s">
        <v>316</v>
      </c>
      <c r="B60" s="42" t="s">
        <v>167</v>
      </c>
      <c r="C60" s="81">
        <v>7.3529999999999998</v>
      </c>
      <c r="D60" s="81">
        <v>11.468999999999999</v>
      </c>
      <c r="E60" s="45">
        <v>10.622999999999999</v>
      </c>
      <c r="F60" s="45">
        <v>10.084</v>
      </c>
      <c r="G60" s="45">
        <v>9.2029999999999994</v>
      </c>
      <c r="H60" s="45">
        <v>49.4</v>
      </c>
      <c r="I60" s="45">
        <v>44.84</v>
      </c>
      <c r="J60" s="47">
        <v>2.04</v>
      </c>
      <c r="K60" s="47">
        <v>-0.78</v>
      </c>
      <c r="L60" s="257"/>
      <c r="M60" s="257"/>
    </row>
    <row r="61" spans="1:13">
      <c r="A61" s="451" t="s">
        <v>355</v>
      </c>
      <c r="B61" s="42" t="s">
        <v>168</v>
      </c>
      <c r="C61" s="81">
        <v>3.1909999999999998</v>
      </c>
      <c r="D61" s="81">
        <v>6.7560000000000002</v>
      </c>
      <c r="E61" s="45">
        <v>7.5860000000000003</v>
      </c>
      <c r="F61" s="45">
        <v>7.9029999999999996</v>
      </c>
      <c r="G61" s="45">
        <v>7.8840000000000003</v>
      </c>
      <c r="H61" s="45">
        <v>29.1</v>
      </c>
      <c r="I61" s="45">
        <v>38.42</v>
      </c>
      <c r="J61" s="47">
        <v>3.47</v>
      </c>
      <c r="K61" s="47">
        <v>0.55000000000000004</v>
      </c>
      <c r="L61" s="257"/>
      <c r="M61" s="257"/>
    </row>
    <row r="62" spans="1:13">
      <c r="A62" s="451" t="s">
        <v>1054</v>
      </c>
      <c r="B62" s="42" t="s">
        <v>169</v>
      </c>
      <c r="C62" s="81">
        <v>1.113</v>
      </c>
      <c r="D62" s="81">
        <v>2.3370000000000002</v>
      </c>
      <c r="E62" s="45">
        <v>2.363</v>
      </c>
      <c r="F62" s="45">
        <v>2.3660000000000001</v>
      </c>
      <c r="G62" s="45">
        <v>2.2890000000000001</v>
      </c>
      <c r="H62" s="45">
        <v>10.07</v>
      </c>
      <c r="I62" s="45">
        <v>11.15</v>
      </c>
      <c r="J62" s="47">
        <v>3.43</v>
      </c>
      <c r="K62" s="47">
        <v>-7.0000000000000007E-2</v>
      </c>
      <c r="L62" s="257"/>
      <c r="M62" s="257"/>
    </row>
    <row r="63" spans="1:13">
      <c r="A63" s="451" t="s">
        <v>1055</v>
      </c>
      <c r="B63" s="42" t="s">
        <v>171</v>
      </c>
      <c r="C63" s="81">
        <v>7.8E-2</v>
      </c>
      <c r="D63" s="81">
        <v>0.44500000000000001</v>
      </c>
      <c r="E63" s="45">
        <v>0.44</v>
      </c>
      <c r="F63" s="45">
        <v>0.49299999999999999</v>
      </c>
      <c r="G63" s="45">
        <v>0.52600000000000002</v>
      </c>
      <c r="H63" s="45">
        <v>1.92</v>
      </c>
      <c r="I63" s="45">
        <v>2.56</v>
      </c>
      <c r="J63" s="47">
        <v>8.25</v>
      </c>
      <c r="K63" s="47">
        <v>0.6</v>
      </c>
      <c r="L63" s="257"/>
      <c r="M63" s="257"/>
    </row>
    <row r="64" spans="1:13">
      <c r="A64" s="452"/>
      <c r="B64" s="82"/>
      <c r="C64" s="83"/>
      <c r="D64" s="83"/>
      <c r="E64" s="84"/>
      <c r="F64" s="84"/>
      <c r="G64" s="84"/>
      <c r="H64" s="85"/>
      <c r="I64" s="85"/>
      <c r="J64" s="85"/>
      <c r="K64" s="85"/>
      <c r="L64" s="257"/>
      <c r="M64" s="257"/>
    </row>
    <row r="65" spans="1:13">
      <c r="A65" s="451" t="s">
        <v>1058</v>
      </c>
      <c r="B65" s="37" t="s">
        <v>174</v>
      </c>
      <c r="C65" s="38">
        <v>18.704000000000001</v>
      </c>
      <c r="D65" s="38">
        <v>24.222000000000001</v>
      </c>
      <c r="E65" s="39">
        <v>27.937000000000001</v>
      </c>
      <c r="F65" s="39">
        <v>31.367999999999999</v>
      </c>
      <c r="G65" s="39">
        <v>31.818999999999999</v>
      </c>
      <c r="H65" s="61">
        <v>100</v>
      </c>
      <c r="I65" s="61">
        <v>100</v>
      </c>
      <c r="J65" s="63">
        <v>1.18</v>
      </c>
      <c r="K65" s="63">
        <v>0.98</v>
      </c>
      <c r="L65" s="257"/>
      <c r="M65" s="257"/>
    </row>
    <row r="66" spans="1:13">
      <c r="A66" s="451" t="s">
        <v>1013</v>
      </c>
      <c r="B66" s="42" t="s">
        <v>165</v>
      </c>
      <c r="C66" s="81">
        <v>2.1000000000000001E-2</v>
      </c>
      <c r="D66" s="81">
        <v>1.7000000000000001E-2</v>
      </c>
      <c r="E66" s="45">
        <v>0.01</v>
      </c>
      <c r="F66" s="45">
        <v>4.0000000000000001E-3</v>
      </c>
      <c r="G66" s="45">
        <v>1E-3</v>
      </c>
      <c r="H66" s="45">
        <v>7.0000000000000007E-2</v>
      </c>
      <c r="I66" s="45">
        <v>0</v>
      </c>
      <c r="J66" s="47">
        <v>-0.91</v>
      </c>
      <c r="K66" s="47">
        <v>-8.7100000000000009</v>
      </c>
      <c r="L66" s="257"/>
      <c r="M66" s="257"/>
    </row>
    <row r="67" spans="1:13">
      <c r="A67" s="451" t="s">
        <v>1053</v>
      </c>
      <c r="B67" s="42" t="s">
        <v>166</v>
      </c>
      <c r="C67" s="81">
        <v>10.449</v>
      </c>
      <c r="D67" s="81">
        <v>3.29</v>
      </c>
      <c r="E67" s="45">
        <v>2.4670000000000001</v>
      </c>
      <c r="F67" s="45">
        <v>1.5109999999999999</v>
      </c>
      <c r="G67" s="45">
        <v>0.82899999999999996</v>
      </c>
      <c r="H67" s="45">
        <v>13.58</v>
      </c>
      <c r="I67" s="45">
        <v>2.61</v>
      </c>
      <c r="J67" s="47">
        <v>-5.12</v>
      </c>
      <c r="K67" s="47">
        <v>-4.8</v>
      </c>
      <c r="L67" s="257"/>
      <c r="M67" s="257"/>
    </row>
    <row r="68" spans="1:13">
      <c r="A68" s="451" t="s">
        <v>316</v>
      </c>
      <c r="B68" s="42" t="s">
        <v>167</v>
      </c>
      <c r="C68" s="81">
        <v>1.849</v>
      </c>
      <c r="D68" s="81">
        <v>3.5579999999999998</v>
      </c>
      <c r="E68" s="45">
        <v>4.5839999999999996</v>
      </c>
      <c r="F68" s="45">
        <v>5.6710000000000003</v>
      </c>
      <c r="G68" s="45">
        <v>6.1449999999999996</v>
      </c>
      <c r="H68" s="45">
        <v>14.69</v>
      </c>
      <c r="I68" s="45">
        <v>19.309999999999999</v>
      </c>
      <c r="J68" s="47">
        <v>3.02</v>
      </c>
      <c r="K68" s="47">
        <v>1.97</v>
      </c>
      <c r="L68" s="257"/>
      <c r="M68" s="257"/>
    </row>
    <row r="69" spans="1:13">
      <c r="A69" s="451" t="s">
        <v>355</v>
      </c>
      <c r="B69" s="42" t="s">
        <v>168</v>
      </c>
      <c r="C69" s="81">
        <v>5.86</v>
      </c>
      <c r="D69" s="81">
        <v>15.367000000000001</v>
      </c>
      <c r="E69" s="45">
        <v>17.562999999999999</v>
      </c>
      <c r="F69" s="45">
        <v>19.125</v>
      </c>
      <c r="G69" s="45">
        <v>19.018000000000001</v>
      </c>
      <c r="H69" s="45">
        <v>63.44</v>
      </c>
      <c r="I69" s="45">
        <v>59.77</v>
      </c>
      <c r="J69" s="47">
        <v>4.4800000000000004</v>
      </c>
      <c r="K69" s="47">
        <v>0.76</v>
      </c>
      <c r="L69" s="257"/>
      <c r="M69" s="257"/>
    </row>
    <row r="70" spans="1:13">
      <c r="A70" s="451" t="s">
        <v>1054</v>
      </c>
      <c r="B70" s="42" t="s">
        <v>169</v>
      </c>
      <c r="C70" s="81">
        <v>9.5000000000000001E-2</v>
      </c>
      <c r="D70" s="81">
        <v>0.53500000000000003</v>
      </c>
      <c r="E70" s="45">
        <v>0.64</v>
      </c>
      <c r="F70" s="45">
        <v>0.79800000000000004</v>
      </c>
      <c r="G70" s="45">
        <v>0.88700000000000001</v>
      </c>
      <c r="H70" s="45">
        <v>2.21</v>
      </c>
      <c r="I70" s="45">
        <v>2.79</v>
      </c>
      <c r="J70" s="47">
        <v>8.17</v>
      </c>
      <c r="K70" s="47">
        <v>1.82</v>
      </c>
      <c r="L70" s="257"/>
      <c r="M70" s="257"/>
    </row>
    <row r="71" spans="1:13" ht="15" thickBot="1">
      <c r="A71" s="453" t="s">
        <v>1055</v>
      </c>
      <c r="B71" s="42" t="s">
        <v>171</v>
      </c>
      <c r="C71" s="81">
        <v>0.43</v>
      </c>
      <c r="D71" s="81">
        <v>1.4550000000000001</v>
      </c>
      <c r="E71" s="45">
        <v>2.673</v>
      </c>
      <c r="F71" s="45">
        <v>4.258</v>
      </c>
      <c r="G71" s="45">
        <v>4.9400000000000004</v>
      </c>
      <c r="H71" s="45">
        <v>6.01</v>
      </c>
      <c r="I71" s="45">
        <v>15.52</v>
      </c>
      <c r="J71" s="47">
        <v>5.69</v>
      </c>
      <c r="K71" s="47">
        <v>4.46</v>
      </c>
      <c r="L71" s="257"/>
      <c r="M71" s="257"/>
    </row>
    <row r="72" spans="1:13">
      <c r="B72" s="530" t="s">
        <v>177</v>
      </c>
      <c r="C72" s="531"/>
      <c r="D72" s="531"/>
      <c r="E72" s="531"/>
      <c r="F72" s="531"/>
      <c r="G72" s="531"/>
      <c r="H72" s="531"/>
      <c r="I72" s="531"/>
      <c r="J72" s="531"/>
      <c r="K72" s="531"/>
      <c r="L72" s="257"/>
      <c r="M72" s="257"/>
    </row>
    <row r="73" spans="1:13" ht="17.149999999999999" customHeight="1">
      <c r="I73" s="257"/>
      <c r="J73" s="257"/>
      <c r="K73" s="258"/>
      <c r="L73" s="257"/>
      <c r="M73" s="257"/>
    </row>
    <row r="74" spans="1:13">
      <c r="I74" s="257"/>
      <c r="J74" s="257"/>
      <c r="K74" s="258"/>
      <c r="L74" s="257"/>
      <c r="M74" s="257"/>
    </row>
    <row r="75" spans="1:13">
      <c r="I75" s="257"/>
      <c r="J75" s="257"/>
      <c r="K75" s="258"/>
      <c r="L75" s="257"/>
      <c r="M75" s="257"/>
    </row>
    <row r="76" spans="1:13">
      <c r="I76" s="257"/>
      <c r="J76" s="257"/>
      <c r="K76" s="258"/>
      <c r="L76" s="257"/>
      <c r="M76" s="257"/>
    </row>
    <row r="77" spans="1:13">
      <c r="I77" s="257"/>
      <c r="J77" s="257"/>
      <c r="K77" s="258"/>
      <c r="L77" s="257"/>
      <c r="M77" s="257"/>
    </row>
    <row r="78" spans="1:13">
      <c r="I78" s="257"/>
      <c r="J78" s="257"/>
      <c r="K78" s="258"/>
      <c r="L78" s="257"/>
      <c r="M78" s="257"/>
    </row>
    <row r="79" spans="1:13">
      <c r="I79" s="257"/>
      <c r="J79" s="257"/>
      <c r="K79" s="258"/>
      <c r="L79" s="257"/>
      <c r="M79" s="257"/>
    </row>
    <row r="80" spans="1:13">
      <c r="I80" s="257"/>
      <c r="J80" s="257"/>
      <c r="K80" s="258"/>
      <c r="L80" s="257"/>
      <c r="M80" s="257"/>
    </row>
    <row r="81" spans="9:13">
      <c r="I81" s="257"/>
      <c r="J81" s="257"/>
      <c r="K81" s="258"/>
      <c r="L81" s="257"/>
      <c r="M81" s="257"/>
    </row>
    <row r="82" spans="9:13">
      <c r="I82" s="257"/>
      <c r="J82" s="257"/>
      <c r="K82" s="258"/>
      <c r="L82" s="257"/>
      <c r="M82" s="257"/>
    </row>
    <row r="83" spans="9:13">
      <c r="I83" s="257"/>
      <c r="J83" s="257"/>
      <c r="K83" s="258"/>
      <c r="L83" s="257"/>
      <c r="M83" s="257"/>
    </row>
    <row r="84" spans="9:13">
      <c r="I84" s="257"/>
      <c r="J84" s="257"/>
      <c r="K84" s="258"/>
      <c r="L84" s="257"/>
      <c r="M84" s="257"/>
    </row>
    <row r="85" spans="9:13">
      <c r="I85" s="257"/>
      <c r="J85" s="257"/>
      <c r="K85" s="258"/>
      <c r="L85" s="257"/>
      <c r="M85" s="257"/>
    </row>
    <row r="86" spans="9:13">
      <c r="I86" s="257"/>
      <c r="J86" s="257"/>
      <c r="K86" s="258"/>
      <c r="L86" s="257"/>
      <c r="M86" s="257"/>
    </row>
    <row r="87" spans="9:13">
      <c r="I87" s="257"/>
      <c r="J87" s="257"/>
      <c r="K87" s="258"/>
      <c r="L87" s="257"/>
      <c r="M87" s="257"/>
    </row>
    <row r="88" spans="9:13">
      <c r="I88" s="257"/>
      <c r="J88" s="257"/>
      <c r="K88" s="258"/>
      <c r="L88" s="257"/>
      <c r="M88" s="257"/>
    </row>
    <row r="89" spans="9:13">
      <c r="I89" s="257"/>
      <c r="J89" s="257"/>
      <c r="K89" s="258"/>
      <c r="L89" s="257"/>
      <c r="M89" s="257"/>
    </row>
    <row r="90" spans="9:13">
      <c r="I90" s="257"/>
      <c r="J90" s="257"/>
      <c r="K90" s="258"/>
      <c r="L90" s="257"/>
      <c r="M90" s="257"/>
    </row>
    <row r="91" spans="9:13">
      <c r="I91" s="257"/>
      <c r="J91" s="257"/>
      <c r="K91" s="258"/>
      <c r="L91" s="257"/>
      <c r="M91" s="257"/>
    </row>
    <row r="92" spans="9:13">
      <c r="I92" s="257"/>
      <c r="J92" s="257"/>
      <c r="K92" s="258"/>
      <c r="L92" s="257"/>
      <c r="M92" s="257"/>
    </row>
    <row r="93" spans="9:13">
      <c r="I93" s="257"/>
      <c r="J93" s="257"/>
      <c r="K93" s="258"/>
      <c r="L93" s="257"/>
      <c r="M93" s="257"/>
    </row>
    <row r="94" spans="9:13">
      <c r="I94" s="257"/>
      <c r="J94" s="257"/>
      <c r="K94" s="258"/>
      <c r="L94" s="257"/>
      <c r="M94" s="257"/>
    </row>
    <row r="95" spans="9:13">
      <c r="I95" s="257"/>
      <c r="J95" s="257"/>
      <c r="K95" s="258"/>
      <c r="L95" s="257"/>
      <c r="M95" s="257"/>
    </row>
  </sheetData>
  <mergeCells count="9">
    <mergeCell ref="B37:K37"/>
    <mergeCell ref="H39:I39"/>
    <mergeCell ref="J39:K39"/>
    <mergeCell ref="B72:K72"/>
    <mergeCell ref="B1:M1"/>
    <mergeCell ref="B2:M2"/>
    <mergeCell ref="I3:J3"/>
    <mergeCell ref="L3:M3"/>
    <mergeCell ref="B38:K38"/>
  </mergeCells>
  <phoneticPr fontId="36"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AU98"/>
  <sheetViews>
    <sheetView topLeftCell="B6" workbookViewId="0">
      <selection activeCell="P38" sqref="P38"/>
    </sheetView>
  </sheetViews>
  <sheetFormatPr defaultColWidth="9.08984375" defaultRowHeight="14.5"/>
  <cols>
    <col min="1" max="1" width="20.453125" style="30" customWidth="1"/>
    <col min="2" max="2" width="12.36328125" style="30" bestFit="1" customWidth="1"/>
    <col min="3" max="3" width="7.36328125" style="30" bestFit="1" customWidth="1" collapsed="1"/>
    <col min="4" max="4" width="7.36328125" style="30" bestFit="1" customWidth="1"/>
    <col min="5" max="5" width="9.36328125" style="30" bestFit="1" customWidth="1"/>
    <col min="6" max="6" width="7.36328125" style="30" bestFit="1" customWidth="1"/>
    <col min="7" max="11" width="6.453125" style="30" customWidth="1"/>
    <col min="12" max="12" width="19.6328125" style="30" customWidth="1"/>
    <col min="13" max="13" width="14.36328125" style="148" customWidth="1"/>
    <col min="14" max="15" width="15.36328125" style="148" customWidth="1"/>
    <col min="16" max="17" width="14.36328125" style="148" bestFit="1" customWidth="1"/>
    <col min="18" max="18" width="9.6328125" style="148" customWidth="1"/>
    <col min="19" max="19" width="17.6328125" style="148" bestFit="1" customWidth="1"/>
    <col min="20" max="34" width="8.453125" style="148" bestFit="1" customWidth="1"/>
    <col min="35" max="35" width="13" style="148" bestFit="1" customWidth="1"/>
    <col min="36" max="41" width="8.453125" style="148" bestFit="1" customWidth="1"/>
    <col min="42" max="42" width="7.90625" style="148" customWidth="1"/>
    <col min="43" max="46" width="8.453125" style="148" bestFit="1" customWidth="1"/>
    <col min="47" max="16384" width="9.08984375" style="30"/>
  </cols>
  <sheetData>
    <row r="1" spans="1:47">
      <c r="N1" s="465" t="s">
        <v>1195</v>
      </c>
      <c r="O1" s="393"/>
      <c r="P1" s="393"/>
      <c r="Q1" s="393"/>
      <c r="R1" s="393"/>
      <c r="S1" s="393"/>
      <c r="T1" s="393"/>
      <c r="U1" s="393"/>
      <c r="V1" s="393"/>
      <c r="W1" s="393"/>
      <c r="X1" s="393"/>
      <c r="Y1" s="393"/>
      <c r="Z1" s="393"/>
      <c r="AA1" s="393"/>
      <c r="AB1" s="393"/>
      <c r="AC1" s="393"/>
      <c r="AD1" s="393"/>
      <c r="AE1" s="393"/>
      <c r="AF1" s="393"/>
      <c r="AG1" s="393"/>
      <c r="AH1" s="393"/>
      <c r="AI1" s="393"/>
      <c r="AJ1" s="393"/>
      <c r="AK1" s="393"/>
      <c r="AL1" s="393"/>
      <c r="AM1" s="393"/>
      <c r="AN1" s="393"/>
      <c r="AO1" s="393"/>
      <c r="AP1" s="30"/>
      <c r="AQ1" s="30"/>
      <c r="AR1" s="30"/>
      <c r="AS1" s="30"/>
      <c r="AT1" s="30"/>
    </row>
    <row r="2" spans="1:47">
      <c r="L2" s="252" t="s">
        <v>111</v>
      </c>
      <c r="M2" s="30"/>
      <c r="N2" s="393"/>
      <c r="O2" s="393"/>
      <c r="P2" s="393"/>
      <c r="Q2" s="393"/>
      <c r="R2" s="393"/>
      <c r="S2" s="393"/>
      <c r="T2" s="393"/>
      <c r="U2" s="393"/>
      <c r="V2" s="393"/>
      <c r="W2" s="393"/>
      <c r="X2" s="393"/>
      <c r="Y2" s="393"/>
      <c r="Z2" s="393"/>
      <c r="AA2" s="393"/>
      <c r="AB2" s="393"/>
      <c r="AC2" s="393"/>
      <c r="AD2" s="393"/>
      <c r="AE2" s="393"/>
      <c r="AF2" s="393"/>
      <c r="AG2" s="393"/>
      <c r="AH2" s="393"/>
      <c r="AI2" s="393"/>
      <c r="AJ2" s="393"/>
      <c r="AK2" s="393"/>
      <c r="AL2" s="393"/>
      <c r="AM2" s="393"/>
      <c r="AN2" s="393"/>
      <c r="AO2" s="393"/>
      <c r="AP2" s="30"/>
      <c r="AQ2" s="30"/>
      <c r="AR2" s="30"/>
      <c r="AS2" s="30"/>
      <c r="AT2" s="30"/>
    </row>
    <row r="3" spans="1:47">
      <c r="B3" s="483" t="s">
        <v>1196</v>
      </c>
      <c r="L3" s="445">
        <f>About!C86</f>
        <v>39656668310000</v>
      </c>
      <c r="M3" s="251" t="s">
        <v>112</v>
      </c>
      <c r="N3" s="437" t="s">
        <v>1201</v>
      </c>
      <c r="O3" s="393"/>
      <c r="P3" s="393"/>
      <c r="Q3" s="393"/>
      <c r="R3" s="393"/>
      <c r="S3" s="393"/>
      <c r="T3" s="393"/>
      <c r="U3" s="393"/>
      <c r="V3" s="393"/>
      <c r="W3" s="393"/>
      <c r="X3" s="393"/>
      <c r="Y3" s="393"/>
      <c r="Z3" s="393"/>
      <c r="AA3" s="393"/>
      <c r="AB3" s="393"/>
      <c r="AC3" s="393"/>
      <c r="AD3" s="393"/>
      <c r="AE3" s="393"/>
      <c r="AF3" s="393"/>
      <c r="AG3" s="393"/>
      <c r="AH3" s="393"/>
      <c r="AI3" s="393"/>
      <c r="AJ3" s="393"/>
      <c r="AK3" s="393"/>
      <c r="AL3" s="393"/>
      <c r="AM3" s="393"/>
      <c r="AN3" s="393"/>
      <c r="AO3" s="393"/>
      <c r="AP3" s="30"/>
      <c r="AQ3" s="30"/>
      <c r="AR3" s="30"/>
      <c r="AS3" s="30"/>
      <c r="AT3" s="30"/>
    </row>
    <row r="4" spans="1:47" ht="16">
      <c r="A4" s="521" t="s">
        <v>178</v>
      </c>
      <c r="B4" s="522"/>
      <c r="C4" s="522"/>
      <c r="D4" s="522"/>
      <c r="E4" s="522"/>
      <c r="F4" s="522"/>
      <c r="G4" s="522"/>
      <c r="H4" s="522"/>
      <c r="I4" s="522"/>
      <c r="J4" s="522"/>
      <c r="M4" s="30"/>
      <c r="N4" s="437" t="s">
        <v>179</v>
      </c>
      <c r="O4" s="393"/>
      <c r="P4" s="393"/>
      <c r="Q4" s="393"/>
      <c r="R4" s="393"/>
      <c r="S4" s="393"/>
      <c r="T4" s="393"/>
      <c r="U4" s="393"/>
      <c r="V4" s="393"/>
      <c r="W4" s="393"/>
      <c r="X4" s="393"/>
      <c r="Y4" s="393"/>
      <c r="Z4" s="393"/>
      <c r="AA4" s="393"/>
      <c r="AB4" s="393"/>
      <c r="AC4" s="393"/>
      <c r="AD4" s="393"/>
      <c r="AE4" s="393"/>
      <c r="AF4" s="393"/>
      <c r="AG4" s="393"/>
      <c r="AH4" s="393"/>
      <c r="AI4" s="393"/>
      <c r="AJ4" s="393"/>
      <c r="AK4" s="393"/>
      <c r="AL4" s="393"/>
      <c r="AM4" s="393"/>
      <c r="AN4" s="393"/>
      <c r="AO4" s="393"/>
      <c r="AP4" s="30"/>
      <c r="AQ4" s="30"/>
      <c r="AR4" s="30"/>
      <c r="AS4" s="30"/>
      <c r="AT4" s="30"/>
    </row>
    <row r="5" spans="1:47">
      <c r="A5" s="523" t="s">
        <v>180</v>
      </c>
      <c r="B5" s="523"/>
      <c r="C5" s="523"/>
      <c r="D5" s="523"/>
      <c r="E5" s="523"/>
      <c r="F5" s="523"/>
      <c r="G5" s="523"/>
      <c r="H5" s="523"/>
      <c r="I5" s="523"/>
      <c r="J5" s="523"/>
      <c r="L5" s="151" t="s">
        <v>181</v>
      </c>
      <c r="M5" s="151"/>
      <c r="N5" s="394"/>
      <c r="O5" s="151"/>
      <c r="P5" s="151"/>
      <c r="Q5" s="151"/>
      <c r="R5" s="151"/>
      <c r="S5" s="151"/>
      <c r="T5" s="151"/>
      <c r="U5" s="151"/>
      <c r="V5" s="151"/>
      <c r="W5" s="151"/>
      <c r="X5" s="151"/>
      <c r="Y5" s="151"/>
      <c r="Z5" s="151"/>
      <c r="AA5" s="151"/>
      <c r="AB5" s="151"/>
      <c r="AC5" s="151"/>
      <c r="AD5" s="151"/>
      <c r="AE5" s="151"/>
      <c r="AG5" s="151"/>
      <c r="AH5" s="151"/>
      <c r="AI5" s="151"/>
      <c r="AJ5" s="151"/>
      <c r="AK5" s="151"/>
      <c r="AL5" s="151"/>
      <c r="AM5" s="151"/>
      <c r="AN5" s="151"/>
      <c r="AO5" s="151"/>
      <c r="AQ5" s="30"/>
      <c r="AR5" s="30"/>
      <c r="AS5" s="30"/>
      <c r="AT5" s="30"/>
    </row>
    <row r="6" spans="1:47" ht="15" customHeight="1">
      <c r="A6" s="31"/>
      <c r="B6" s="32"/>
      <c r="C6" s="32"/>
      <c r="D6" s="32"/>
      <c r="E6" s="32"/>
      <c r="F6" s="32"/>
      <c r="G6" s="524" t="s">
        <v>160</v>
      </c>
      <c r="H6" s="524"/>
      <c r="I6" s="524" t="s">
        <v>161</v>
      </c>
      <c r="J6" s="524"/>
      <c r="L6" s="31"/>
      <c r="M6" s="144"/>
      <c r="N6" s="144"/>
      <c r="O6" s="144"/>
      <c r="P6" s="144"/>
      <c r="Q6" s="144"/>
      <c r="R6" s="144"/>
      <c r="S6" s="144"/>
      <c r="T6" s="144"/>
      <c r="U6" s="144"/>
      <c r="V6" s="144"/>
      <c r="W6" s="144"/>
      <c r="X6" s="144"/>
      <c r="Y6" s="144"/>
      <c r="Z6" s="144"/>
      <c r="AA6" s="144"/>
      <c r="AB6" s="144"/>
      <c r="AC6" s="144"/>
      <c r="AD6" s="144"/>
      <c r="AE6" s="144"/>
      <c r="AF6" s="144"/>
      <c r="AG6" s="144"/>
      <c r="AH6" s="144"/>
      <c r="AI6" s="144"/>
      <c r="AJ6" s="144"/>
      <c r="AK6" s="144"/>
      <c r="AL6" s="144"/>
      <c r="AM6" s="144"/>
      <c r="AN6" s="144"/>
      <c r="AO6" s="144"/>
      <c r="AP6" s="144"/>
      <c r="AQ6" s="144"/>
      <c r="AR6" s="144"/>
      <c r="AS6" s="144"/>
      <c r="AT6" s="144"/>
    </row>
    <row r="7" spans="1:47" ht="15" customHeight="1">
      <c r="A7" s="31"/>
      <c r="B7" s="34">
        <v>2000</v>
      </c>
      <c r="C7" s="34">
        <v>2023</v>
      </c>
      <c r="D7" s="34">
        <v>2030</v>
      </c>
      <c r="E7" s="34">
        <v>2040</v>
      </c>
      <c r="F7" s="34">
        <v>2050</v>
      </c>
      <c r="G7" s="35">
        <v>2023</v>
      </c>
      <c r="H7" s="35">
        <v>2050</v>
      </c>
      <c r="I7" s="35" t="s">
        <v>1202</v>
      </c>
      <c r="J7" s="35" t="s">
        <v>1203</v>
      </c>
      <c r="L7" s="31"/>
      <c r="M7" s="142">
        <v>2000</v>
      </c>
      <c r="N7" s="142">
        <v>2018</v>
      </c>
      <c r="O7" s="142">
        <v>2019</v>
      </c>
      <c r="P7" s="154">
        <v>2020</v>
      </c>
      <c r="Q7" s="142">
        <v>2021</v>
      </c>
      <c r="R7" s="142">
        <v>2022</v>
      </c>
      <c r="S7" s="142">
        <v>2023</v>
      </c>
      <c r="T7" s="142">
        <v>2024</v>
      </c>
      <c r="U7" s="154">
        <v>2025</v>
      </c>
      <c r="V7" s="142">
        <v>2026</v>
      </c>
      <c r="W7" s="142">
        <v>2027</v>
      </c>
      <c r="X7" s="142">
        <v>2028</v>
      </c>
      <c r="Y7" s="142">
        <v>2029</v>
      </c>
      <c r="Z7" s="154">
        <v>2030</v>
      </c>
      <c r="AA7" s="142">
        <v>2031</v>
      </c>
      <c r="AB7" s="142">
        <v>2032</v>
      </c>
      <c r="AC7" s="142">
        <v>2033</v>
      </c>
      <c r="AD7" s="142">
        <v>2034</v>
      </c>
      <c r="AE7" s="154">
        <v>2035</v>
      </c>
      <c r="AF7" s="142">
        <v>2036</v>
      </c>
      <c r="AG7" s="142">
        <v>2037</v>
      </c>
      <c r="AH7" s="142">
        <v>2038</v>
      </c>
      <c r="AI7" s="142">
        <v>2039</v>
      </c>
      <c r="AJ7" s="154">
        <v>2040</v>
      </c>
      <c r="AK7" s="142">
        <v>2041</v>
      </c>
      <c r="AL7" s="142">
        <v>2042</v>
      </c>
      <c r="AM7" s="142">
        <v>2043</v>
      </c>
      <c r="AN7" s="142">
        <v>2044</v>
      </c>
      <c r="AO7" s="154">
        <v>2045</v>
      </c>
      <c r="AP7" s="142">
        <v>2046</v>
      </c>
      <c r="AQ7" s="142">
        <v>2047</v>
      </c>
      <c r="AR7" s="142">
        <v>2048</v>
      </c>
      <c r="AS7" s="142">
        <v>2049</v>
      </c>
      <c r="AT7" s="142">
        <v>2050</v>
      </c>
      <c r="AU7" s="494" t="s">
        <v>1205</v>
      </c>
    </row>
    <row r="8" spans="1:47" ht="22.15" customHeight="1">
      <c r="A8" s="484" t="s">
        <v>1193</v>
      </c>
      <c r="B8" s="38"/>
      <c r="C8" s="38"/>
      <c r="D8" s="39"/>
      <c r="E8" s="39"/>
      <c r="F8" s="39"/>
      <c r="G8" s="40"/>
      <c r="H8" s="40"/>
      <c r="I8" s="40"/>
      <c r="J8" s="40"/>
      <c r="L8" s="484" t="s">
        <v>1193</v>
      </c>
      <c r="M8" s="145"/>
      <c r="N8" s="490"/>
      <c r="O8" s="146"/>
      <c r="P8" s="155"/>
      <c r="Q8" s="146"/>
      <c r="S8" s="486"/>
      <c r="T8" s="146"/>
      <c r="U8" s="155"/>
      <c r="V8" s="146"/>
      <c r="W8" s="146"/>
      <c r="X8" s="146"/>
      <c r="Y8" s="146"/>
      <c r="Z8" s="487"/>
      <c r="AA8" s="146"/>
      <c r="AB8" s="146"/>
      <c r="AC8" s="146"/>
      <c r="AD8" s="146"/>
      <c r="AE8" s="155"/>
      <c r="AF8" s="146"/>
      <c r="AG8" s="146"/>
      <c r="AH8" s="146"/>
      <c r="AI8" s="146"/>
      <c r="AJ8" s="487"/>
      <c r="AK8" s="146"/>
      <c r="AL8" s="146"/>
      <c r="AM8" s="146"/>
      <c r="AN8" s="146"/>
      <c r="AO8" s="155"/>
      <c r="AP8" s="146"/>
      <c r="AQ8" s="146"/>
      <c r="AR8" s="146"/>
      <c r="AS8" s="146"/>
      <c r="AT8" s="145"/>
    </row>
    <row r="9" spans="1:47" ht="13.5" customHeight="1">
      <c r="A9" s="42" t="s">
        <v>1194</v>
      </c>
      <c r="B9" s="43">
        <v>33.302999999999997</v>
      </c>
      <c r="C9" s="43">
        <v>62.121000000000002</v>
      </c>
      <c r="D9" s="44">
        <v>72.822000000000003</v>
      </c>
      <c r="E9" s="44">
        <v>81.025000000000006</v>
      </c>
      <c r="F9" s="44">
        <v>84.617999999999995</v>
      </c>
      <c r="G9" s="45">
        <v>100</v>
      </c>
      <c r="H9" s="45">
        <v>100</v>
      </c>
      <c r="I9" s="47">
        <v>2.75</v>
      </c>
      <c r="J9" s="47">
        <v>1.1499999999999999</v>
      </c>
      <c r="L9" s="42" t="s">
        <v>1194</v>
      </c>
      <c r="M9" s="443">
        <f>B9*$L$3</f>
        <v>1320686024727930</v>
      </c>
      <c r="N9" s="489" cm="1">
        <f t="array" ref="N9">TREND($M58:$N58,$M$56:$N$56,N$7)</f>
        <v>2215071486138208</v>
      </c>
      <c r="O9" s="489" cm="1">
        <f t="array" ref="O9">TREND($M58:$N58,$M$56:$N$56,O$7)</f>
        <v>2264759567327680</v>
      </c>
      <c r="P9" s="489" cm="1">
        <f t="array" ref="P9">TREND($M58:$N58,$M$56:$N$56,P$7)</f>
        <v>2314447648517136</v>
      </c>
      <c r="Q9" s="489" cm="1">
        <f t="array" ref="Q9">TREND($M58:$N58,$M$56:$N$56,Q$7)</f>
        <v>2364135729706592</v>
      </c>
      <c r="R9" s="489" cm="1">
        <f t="array" ref="R9">TREND($M58:$N58,$M$56:$N$56,R$7)</f>
        <v>2413823810896064</v>
      </c>
      <c r="S9" s="485">
        <f t="shared" ref="S9:S53" si="0">C9*$L$3</f>
        <v>2463511892085510</v>
      </c>
      <c r="T9" s="444" cm="1">
        <f t="array" ref="T9">TREND($N58:$O58,$N$56:$O$56,T$7)</f>
        <v>2524135607454832</v>
      </c>
      <c r="U9" s="444" cm="1">
        <f t="array" ref="U9">TREND($N58:$O58,$N$56:$O$56,U$7)</f>
        <v>2584759322824160</v>
      </c>
      <c r="V9" s="444" cm="1">
        <f t="array" ref="V9">TREND($N58:$O58,$N$56:$O$56,V$7)</f>
        <v>2645383038193488</v>
      </c>
      <c r="W9" s="444" cm="1">
        <f t="array" ref="W9">TREND($N58:$O58,$N$56:$O$56,W$7)</f>
        <v>2706006753562816</v>
      </c>
      <c r="X9" s="444" cm="1">
        <f t="array" ref="X9">TREND($N58:$O58,$N$56:$O$56,X$7)</f>
        <v>2766630468932160</v>
      </c>
      <c r="Y9" s="444" cm="1">
        <f t="array" ref="Y9">TREND($N58:$O58,$N$56:$O$56,Y$7)</f>
        <v>2827254184301488</v>
      </c>
      <c r="Z9" s="488">
        <f>D9*$L$3</f>
        <v>2887877899670820</v>
      </c>
      <c r="AA9" s="444" cm="1">
        <f t="array" ref="AA9">TREND($O58:$P58,$O$56:$P$56,AA$7)</f>
        <v>2920408264685512</v>
      </c>
      <c r="AB9" s="444" cm="1">
        <f t="array" ref="AB9">TREND($O58:$P58,$O$56:$P$56,AB$7)</f>
        <v>2952938629700208</v>
      </c>
      <c r="AC9" s="444" cm="1">
        <f t="array" ref="AC9">TREND($O58:$P58,$O$56:$P$56,AC$7)</f>
        <v>2985468994714904</v>
      </c>
      <c r="AD9" s="444" cm="1">
        <f t="array" ref="AD9">TREND($O58:$P58,$O$56:$P$56,AD$7)</f>
        <v>3017999359729592</v>
      </c>
      <c r="AE9" s="444" cm="1">
        <f t="array" ref="AE9">TREND($O58:$P58,$O$56:$P$56,AE$7)</f>
        <v>3050529724744288</v>
      </c>
      <c r="AF9" s="444" cm="1">
        <f t="array" ref="AF9">TREND($O58:$P58,$O$56:$P$56,AF$7)</f>
        <v>3083060089758984</v>
      </c>
      <c r="AG9" s="444" cm="1">
        <f t="array" ref="AG9">TREND($O58:$P58,$O$56:$P$56,AG$7)</f>
        <v>3115590454773672</v>
      </c>
      <c r="AH9" s="444" cm="1">
        <f t="array" ref="AH9">TREND($O58:$P58,$O$56:$P$56,AH$7)</f>
        <v>3148120819788368</v>
      </c>
      <c r="AI9" s="444" cm="1">
        <f t="array" ref="AI9">TREND($O58:$P58,$O$56:$P$56,AI$7)</f>
        <v>3180651184803056</v>
      </c>
      <c r="AJ9" s="488">
        <f>E9*$L$3</f>
        <v>3213181549817750</v>
      </c>
      <c r="AK9" s="444" cm="1">
        <f t="array" ref="AK9">TREND($P58:$Q58,$P$56:$Q$56,AK$7)</f>
        <v>3227430190741532</v>
      </c>
      <c r="AL9" s="444" cm="1">
        <f t="array" ref="AL9">TREND($P58:$Q58,$P$56:$Q$56,AL$7)</f>
        <v>3241678831665316</v>
      </c>
      <c r="AM9" s="444" cm="1">
        <f t="array" ref="AM9">TREND($P58:$Q58,$P$56:$Q$56,AM$7)</f>
        <v>3255927472589096</v>
      </c>
      <c r="AN9" s="444" cm="1">
        <f t="array" ref="AN9">TREND($P58:$Q58,$P$56:$Q$56,AN$7)</f>
        <v>3270176113512880</v>
      </c>
      <c r="AO9" s="444" cm="1">
        <f t="array" ref="AO9">TREND($P58:$Q58,$P$56:$Q$56,AO$7)</f>
        <v>3284424754436664</v>
      </c>
      <c r="AP9" s="444" cm="1">
        <f t="array" ref="AP9">TREND($P58:$Q58,$P$56:$Q$56,AP$7)</f>
        <v>3298673395360448</v>
      </c>
      <c r="AQ9" s="444" cm="1">
        <f t="array" ref="AQ9">TREND($P58:$Q58,$P$56:$Q$56,AQ$7)</f>
        <v>3312922036284228</v>
      </c>
      <c r="AR9" s="444" cm="1">
        <f t="array" ref="AR9">TREND($P58:$Q58,$P$56:$Q$56,AR$7)</f>
        <v>3327170677208012</v>
      </c>
      <c r="AS9" s="444" cm="1">
        <f t="array" ref="AS9">TREND($P58:$Q58,$P$56:$Q$56,AS$7)</f>
        <v>3341419318131796</v>
      </c>
      <c r="AT9" s="488">
        <f>F9*$L$3</f>
        <v>3355667959055580</v>
      </c>
      <c r="AU9" s="169">
        <f>(AT9/P9)^(1/30)-1</f>
        <v>1.2459641944897459E-2</v>
      </c>
    </row>
    <row r="10" spans="1:47" ht="13.5" customHeight="1">
      <c r="A10" s="48" t="s">
        <v>183</v>
      </c>
      <c r="B10" s="43">
        <v>1.4359999999999999</v>
      </c>
      <c r="C10" s="43">
        <v>3.1779999999999999</v>
      </c>
      <c r="D10" s="44">
        <v>4.4029999999999996</v>
      </c>
      <c r="E10" s="44">
        <v>4.9409999999999998</v>
      </c>
      <c r="F10" s="44">
        <v>5.17</v>
      </c>
      <c r="G10" s="45">
        <v>5.12</v>
      </c>
      <c r="H10" s="45">
        <v>6.11</v>
      </c>
      <c r="I10" s="47">
        <v>3.51</v>
      </c>
      <c r="J10" s="47">
        <v>1.82</v>
      </c>
      <c r="L10" s="48" t="s">
        <v>183</v>
      </c>
      <c r="M10" s="443">
        <f t="shared" ref="M10:M35" si="1">B10*$L$3</f>
        <v>56946975693160</v>
      </c>
      <c r="N10" s="489" cm="1">
        <f t="array" ref="N10">TREND($M59:$N59,$M$56:$N$56,N$7)</f>
        <v>111011084020480</v>
      </c>
      <c r="O10" s="489" cm="1">
        <f t="array" ref="O10">TREND($M59:$N59,$M$56:$N$56,O$7)</f>
        <v>114014645594220</v>
      </c>
      <c r="P10" s="489" cm="1">
        <f t="array" ref="P10">TREND($M59:$N59,$M$56:$N$56,P$7)</f>
        <v>117018207167960</v>
      </c>
      <c r="Q10" s="489" cm="1">
        <f t="array" ref="Q10">TREND($M59:$N59,$M$56:$N$56,Q$7)</f>
        <v>120021768741700</v>
      </c>
      <c r="R10" s="489" cm="1">
        <f t="array" ref="R10">TREND($M59:$N59,$M$56:$N$56,R$7)</f>
        <v>123025330315440</v>
      </c>
      <c r="S10" s="485">
        <f t="shared" si="0"/>
        <v>126028891889180</v>
      </c>
      <c r="T10" s="444" cm="1">
        <f t="array" ref="T10">TREND($N59:$O59,$N$56:$O$56,T$7)</f>
        <v>132968808843430</v>
      </c>
      <c r="U10" s="444" cm="1">
        <f t="array" ref="U10">TREND($N59:$O59,$N$56:$O$56,U$7)</f>
        <v>139908725797680</v>
      </c>
      <c r="V10" s="444" cm="1">
        <f t="array" ref="V10">TREND($N59:$O59,$N$56:$O$56,V$7)</f>
        <v>146848642751930</v>
      </c>
      <c r="W10" s="444" cm="1">
        <f t="array" ref="W10">TREND($N59:$O59,$N$56:$O$56,W$7)</f>
        <v>153788559706180</v>
      </c>
      <c r="X10" s="444" cm="1">
        <f t="array" ref="X10">TREND($N59:$O59,$N$56:$O$56,X$7)</f>
        <v>160728476660430</v>
      </c>
      <c r="Y10" s="444" cm="1">
        <f t="array" ref="Y10">TREND($N59:$O59,$N$56:$O$56,Y$7)</f>
        <v>167668393614680</v>
      </c>
      <c r="Z10" s="488">
        <f t="shared" ref="Z10:Z35" si="2">D10*$L$3</f>
        <v>174608310568929.97</v>
      </c>
      <c r="AA10" s="444" cm="1">
        <f t="array" ref="AA10">TREND($O59:$P59,$O$56:$P$56,AA$7)</f>
        <v>176741839324008</v>
      </c>
      <c r="AB10" s="444" cm="1">
        <f t="array" ref="AB10">TREND($O59:$P59,$O$56:$P$56,AB$7)</f>
        <v>178875368079086</v>
      </c>
      <c r="AC10" s="444" cm="1">
        <f t="array" ref="AC10">TREND($O59:$P59,$O$56:$P$56,AC$7)</f>
        <v>181008896834164</v>
      </c>
      <c r="AD10" s="444" cm="1">
        <f t="array" ref="AD10">TREND($O59:$P59,$O$56:$P$56,AD$7)</f>
        <v>183142425589242</v>
      </c>
      <c r="AE10" s="444" cm="1">
        <f t="array" ref="AE10">TREND($O59:$P59,$O$56:$P$56,AE$7)</f>
        <v>185275954344320</v>
      </c>
      <c r="AF10" s="444" cm="1">
        <f t="array" ref="AF10">TREND($O59:$P59,$O$56:$P$56,AF$7)</f>
        <v>187409483099398</v>
      </c>
      <c r="AG10" s="444" cm="1">
        <f t="array" ref="AG10">TREND($O59:$P59,$O$56:$P$56,AG$7)</f>
        <v>189543011854476</v>
      </c>
      <c r="AH10" s="444" cm="1">
        <f t="array" ref="AH10">TREND($O59:$P59,$O$56:$P$56,AH$7)</f>
        <v>191676540609554</v>
      </c>
      <c r="AI10" s="444" cm="1">
        <f t="array" ref="AI10">TREND($O59:$P59,$O$56:$P$56,AI$7)</f>
        <v>193810069364632</v>
      </c>
      <c r="AJ10" s="488">
        <f t="shared" ref="AJ10:AJ53" si="3">E10*$L$3</f>
        <v>195943598119710</v>
      </c>
      <c r="AK10" s="444" cm="1">
        <f t="array" ref="AK10">TREND($P59:$Q59,$P$56:$Q$56,AK$7)</f>
        <v>196851735824009</v>
      </c>
      <c r="AL10" s="444" cm="1">
        <f t="array" ref="AL10">TREND($P59:$Q59,$P$56:$Q$56,AL$7)</f>
        <v>197759873528308</v>
      </c>
      <c r="AM10" s="444" cm="1">
        <f t="array" ref="AM10">TREND($P59:$Q59,$P$56:$Q$56,AM$7)</f>
        <v>198668011232607</v>
      </c>
      <c r="AN10" s="444" cm="1">
        <f t="array" ref="AN10">TREND($P59:$Q59,$P$56:$Q$56,AN$7)</f>
        <v>199576148936906</v>
      </c>
      <c r="AO10" s="444" cm="1">
        <f t="array" ref="AO10">TREND($P59:$Q59,$P$56:$Q$56,AO$7)</f>
        <v>200484286641205</v>
      </c>
      <c r="AP10" s="444" cm="1">
        <f t="array" ref="AP10">TREND($P59:$Q59,$P$56:$Q$56,AP$7)</f>
        <v>201392424345504</v>
      </c>
      <c r="AQ10" s="444" cm="1">
        <f t="array" ref="AQ10">TREND($P59:$Q59,$P$56:$Q$56,AQ$7)</f>
        <v>202300562049803</v>
      </c>
      <c r="AR10" s="444" cm="1">
        <f t="array" ref="AR10">TREND($P59:$Q59,$P$56:$Q$56,AR$7)</f>
        <v>203208699754102</v>
      </c>
      <c r="AS10" s="444" cm="1">
        <f t="array" ref="AS10">TREND($P59:$Q59,$P$56:$Q$56,AS$7)</f>
        <v>204116837458401</v>
      </c>
      <c r="AT10" s="488">
        <f t="shared" ref="AT10:AT53" si="4">F10*$L$3</f>
        <v>205024975162700</v>
      </c>
      <c r="AU10" s="167"/>
    </row>
    <row r="11" spans="1:47" ht="13.5" customHeight="1">
      <c r="A11" s="48" t="s">
        <v>184</v>
      </c>
      <c r="B11" s="43">
        <v>29.565000000000001</v>
      </c>
      <c r="C11" s="43">
        <v>51.061</v>
      </c>
      <c r="D11" s="44">
        <v>57.396000000000001</v>
      </c>
      <c r="E11" s="44">
        <v>62.768000000000001</v>
      </c>
      <c r="F11" s="44">
        <v>64.468000000000004</v>
      </c>
      <c r="G11" s="45">
        <v>82.2</v>
      </c>
      <c r="H11" s="45">
        <v>76.19</v>
      </c>
      <c r="I11" s="47">
        <v>2.4</v>
      </c>
      <c r="J11" s="47">
        <v>0.87</v>
      </c>
      <c r="L11" s="48" t="s">
        <v>184</v>
      </c>
      <c r="M11" s="443">
        <f t="shared" si="1"/>
        <v>1172449398585150</v>
      </c>
      <c r="N11" s="489" cm="1">
        <f t="array" ref="N11">TREND($M60:$N60,$M$56:$N$56,N$7)</f>
        <v>1839591805361312</v>
      </c>
      <c r="O11" s="489" cm="1">
        <f t="array" ref="O11">TREND($M60:$N60,$M$56:$N$56,O$7)</f>
        <v>1876655272404432</v>
      </c>
      <c r="P11" s="489" cm="1">
        <f t="array" ref="P11">TREND($M60:$N60,$M$56:$N$56,P$7)</f>
        <v>1913718739447552</v>
      </c>
      <c r="Q11" s="489" cm="1">
        <f t="array" ref="Q11">TREND($M60:$N60,$M$56:$N$56,Q$7)</f>
        <v>1950782206490672</v>
      </c>
      <c r="R11" s="489" cm="1">
        <f t="array" ref="R11">TREND($M60:$N60,$M$56:$N$56,R$7)</f>
        <v>1987845673533792</v>
      </c>
      <c r="S11" s="485">
        <f t="shared" si="0"/>
        <v>2024909140576910</v>
      </c>
      <c r="T11" s="444" cm="1">
        <f t="array" ref="T11">TREND($N60:$O60,$N$56:$O$56,T$7)</f>
        <v>2060798425397456</v>
      </c>
      <c r="U11" s="444" cm="1">
        <f t="array" ref="U11">TREND($N60:$O60,$N$56:$O$56,U$7)</f>
        <v>2096687710218000</v>
      </c>
      <c r="V11" s="444" cm="1">
        <f t="array" ref="V11">TREND($N60:$O60,$N$56:$O$56,V$7)</f>
        <v>2132576995038560</v>
      </c>
      <c r="W11" s="444" cm="1">
        <f t="array" ref="W11">TREND($N60:$O60,$N$56:$O$56,W$7)</f>
        <v>2168466279859104</v>
      </c>
      <c r="X11" s="444" cm="1">
        <f t="array" ref="X11">TREND($N60:$O60,$N$56:$O$56,X$7)</f>
        <v>2204355564679648</v>
      </c>
      <c r="Y11" s="444" cm="1">
        <f t="array" ref="Y11">TREND($N60:$O60,$N$56:$O$56,Y$7)</f>
        <v>2240244849500208</v>
      </c>
      <c r="Z11" s="488">
        <f t="shared" si="2"/>
        <v>2276134134320760</v>
      </c>
      <c r="AA11" s="444" cm="1">
        <f t="array" ref="AA11">TREND($O60:$P60,$O$56:$P$56,AA$7)</f>
        <v>2297437696536888</v>
      </c>
      <c r="AB11" s="444" cm="1">
        <f t="array" ref="AB11">TREND($O60:$P60,$O$56:$P$56,AB$7)</f>
        <v>2318741258753016</v>
      </c>
      <c r="AC11" s="444" cm="1">
        <f t="array" ref="AC11">TREND($O60:$P60,$O$56:$P$56,AC$7)</f>
        <v>2340044820969152</v>
      </c>
      <c r="AD11" s="444" cm="1">
        <f t="array" ref="AD11">TREND($O60:$P60,$O$56:$P$56,AD$7)</f>
        <v>2361348383185280</v>
      </c>
      <c r="AE11" s="444" cm="1">
        <f t="array" ref="AE11">TREND($O60:$P60,$O$56:$P$56,AE$7)</f>
        <v>2382651945401416</v>
      </c>
      <c r="AF11" s="444" cm="1">
        <f t="array" ref="AF11">TREND($O60:$P60,$O$56:$P$56,AF$7)</f>
        <v>2403955507617544</v>
      </c>
      <c r="AG11" s="444" cm="1">
        <f t="array" ref="AG11">TREND($O60:$P60,$O$56:$P$56,AG$7)</f>
        <v>2425259069833680</v>
      </c>
      <c r="AH11" s="444" cm="1">
        <f t="array" ref="AH11">TREND($O60:$P60,$O$56:$P$56,AH$7)</f>
        <v>2446562632049808</v>
      </c>
      <c r="AI11" s="444" cm="1">
        <f t="array" ref="AI11">TREND($O60:$P60,$O$56:$P$56,AI$7)</f>
        <v>2467866194265944</v>
      </c>
      <c r="AJ11" s="488">
        <f t="shared" si="3"/>
        <v>2489169756482080</v>
      </c>
      <c r="AK11" s="444" cm="1">
        <f t="array" ref="AK11">TREND($P60:$Q60,$P$56:$Q$56,AK$7)</f>
        <v>2495911390094780</v>
      </c>
      <c r="AL11" s="444" cm="1">
        <f t="array" ref="AL11">TREND($P60:$Q60,$P$56:$Q$56,AL$7)</f>
        <v>2502653023707480</v>
      </c>
      <c r="AM11" s="444" cm="1">
        <f t="array" ref="AM11">TREND($P60:$Q60,$P$56:$Q$56,AM$7)</f>
        <v>2509394657320180</v>
      </c>
      <c r="AN11" s="444" cm="1">
        <f t="array" ref="AN11">TREND($P60:$Q60,$P$56:$Q$56,AN$7)</f>
        <v>2516136290932880</v>
      </c>
      <c r="AO11" s="444" cm="1">
        <f t="array" ref="AO11">TREND($P60:$Q60,$P$56:$Q$56,AO$7)</f>
        <v>2522877924545580</v>
      </c>
      <c r="AP11" s="444" cm="1">
        <f t="array" ref="AP11">TREND($P60:$Q60,$P$56:$Q$56,AP$7)</f>
        <v>2529619558158280</v>
      </c>
      <c r="AQ11" s="444" cm="1">
        <f t="array" ref="AQ11">TREND($P60:$Q60,$P$56:$Q$56,AQ$7)</f>
        <v>2536361191770980</v>
      </c>
      <c r="AR11" s="444" cm="1">
        <f t="array" ref="AR11">TREND($P60:$Q60,$P$56:$Q$56,AR$7)</f>
        <v>2543102825383680</v>
      </c>
      <c r="AS11" s="444" cm="1">
        <f t="array" ref="AS11">TREND($P60:$Q60,$P$56:$Q$56,AS$7)</f>
        <v>2549844458996380</v>
      </c>
      <c r="AT11" s="488">
        <f t="shared" si="4"/>
        <v>2556586092609080</v>
      </c>
      <c r="AU11" s="167"/>
    </row>
    <row r="12" spans="1:47" ht="13.5" customHeight="1">
      <c r="A12" s="48" t="s">
        <v>185</v>
      </c>
      <c r="B12" s="43">
        <v>0.31900000000000001</v>
      </c>
      <c r="C12" s="43">
        <v>1.784</v>
      </c>
      <c r="D12" s="44">
        <v>3.0430000000000001</v>
      </c>
      <c r="E12" s="44">
        <v>3.5430000000000001</v>
      </c>
      <c r="F12" s="44">
        <v>3.8780000000000001</v>
      </c>
      <c r="G12" s="45">
        <v>2.87</v>
      </c>
      <c r="H12" s="45">
        <v>4.58</v>
      </c>
      <c r="I12" s="47">
        <v>7.77</v>
      </c>
      <c r="J12" s="47">
        <v>2.92</v>
      </c>
      <c r="L12" s="48" t="s">
        <v>185</v>
      </c>
      <c r="M12" s="443">
        <f t="shared" si="1"/>
        <v>12650477190890</v>
      </c>
      <c r="N12" s="489" cm="1">
        <f t="array" ref="N12">TREND($M61:$N61,$M$56:$N$56,N$7)</f>
        <v>58117709509790</v>
      </c>
      <c r="O12" s="489" cm="1">
        <f t="array" ref="O12">TREND($M61:$N61,$M$56:$N$56,O$7)</f>
        <v>60643666860840</v>
      </c>
      <c r="P12" s="489" cm="1">
        <f t="array" ref="P12">TREND($M61:$N61,$M$56:$N$56,P$7)</f>
        <v>63169624211890</v>
      </c>
      <c r="Q12" s="489" cm="1">
        <f t="array" ref="Q12">TREND($M61:$N61,$M$56:$N$56,Q$7)</f>
        <v>65695581562940</v>
      </c>
      <c r="R12" s="489" cm="1">
        <f t="array" ref="R12">TREND($M61:$N61,$M$56:$N$56,R$7)</f>
        <v>68221538913990</v>
      </c>
      <c r="S12" s="485">
        <f t="shared" si="0"/>
        <v>70747496265040</v>
      </c>
      <c r="T12" s="444" cm="1">
        <f t="array" ref="T12">TREND($N61:$O61,$N$56:$O$56,T$7)</f>
        <v>77880031322510</v>
      </c>
      <c r="U12" s="444" cm="1">
        <f t="array" ref="U12">TREND($N61:$O61,$N$56:$O$56,U$7)</f>
        <v>85012566379980</v>
      </c>
      <c r="V12" s="444" cm="1">
        <f t="array" ref="V12">TREND($N61:$O61,$N$56:$O$56,V$7)</f>
        <v>92145101437450</v>
      </c>
      <c r="W12" s="444" cm="1">
        <f t="array" ref="W12">TREND($N61:$O61,$N$56:$O$56,W$7)</f>
        <v>99277636494920</v>
      </c>
      <c r="X12" s="444" cm="1">
        <f t="array" ref="X12">TREND($N61:$O61,$N$56:$O$56,X$7)</f>
        <v>106410171552390</v>
      </c>
      <c r="Y12" s="444" cm="1">
        <f t="array" ref="Y12">TREND($N61:$O61,$N$56:$O$56,Y$7)</f>
        <v>113542706609860</v>
      </c>
      <c r="Z12" s="488">
        <f t="shared" si="2"/>
        <v>120675241667330</v>
      </c>
      <c r="AA12" s="444" cm="1">
        <f t="array" ref="AA12">TREND($O61:$P61,$O$56:$P$56,AA$7)</f>
        <v>122658075082830</v>
      </c>
      <c r="AB12" s="444" cm="1">
        <f t="array" ref="AB12">TREND($O61:$P61,$O$56:$P$56,AB$7)</f>
        <v>124640908498330</v>
      </c>
      <c r="AC12" s="444" cm="1">
        <f t="array" ref="AC12">TREND($O61:$P61,$O$56:$P$56,AC$7)</f>
        <v>126623741913830</v>
      </c>
      <c r="AD12" s="444" cm="1">
        <f t="array" ref="AD12">TREND($O61:$P61,$O$56:$P$56,AD$7)</f>
        <v>128606575329330</v>
      </c>
      <c r="AE12" s="444" cm="1">
        <f t="array" ref="AE12">TREND($O61:$P61,$O$56:$P$56,AE$7)</f>
        <v>130589408744830</v>
      </c>
      <c r="AF12" s="444" cm="1">
        <f t="array" ref="AF12">TREND($O61:$P61,$O$56:$P$56,AF$7)</f>
        <v>132572242160330</v>
      </c>
      <c r="AG12" s="444" cm="1">
        <f t="array" ref="AG12">TREND($O61:$P61,$O$56:$P$56,AG$7)</f>
        <v>134555075575830</v>
      </c>
      <c r="AH12" s="444" cm="1">
        <f t="array" ref="AH12">TREND($O61:$P61,$O$56:$P$56,AH$7)</f>
        <v>136537908991330</v>
      </c>
      <c r="AI12" s="444" cm="1">
        <f t="array" ref="AI12">TREND($O61:$P61,$O$56:$P$56,AI$7)</f>
        <v>138520742406830</v>
      </c>
      <c r="AJ12" s="488">
        <f t="shared" si="3"/>
        <v>140503575822330</v>
      </c>
      <c r="AK12" s="444" cm="1">
        <f t="array" ref="AK12">TREND($P61:$Q61,$P$56:$Q$56,AK$7)</f>
        <v>141832074210715</v>
      </c>
      <c r="AL12" s="444" cm="1">
        <f t="array" ref="AL12">TREND($P61:$Q61,$P$56:$Q$56,AL$7)</f>
        <v>143160572599100</v>
      </c>
      <c r="AM12" s="444" cm="1">
        <f t="array" ref="AM12">TREND($P61:$Q61,$P$56:$Q$56,AM$7)</f>
        <v>144489070987485</v>
      </c>
      <c r="AN12" s="444" cm="1">
        <f t="array" ref="AN12">TREND($P61:$Q61,$P$56:$Q$56,AN$7)</f>
        <v>145817569375870</v>
      </c>
      <c r="AO12" s="444" cm="1">
        <f t="array" ref="AO12">TREND($P61:$Q61,$P$56:$Q$56,AO$7)</f>
        <v>147146067764255</v>
      </c>
      <c r="AP12" s="444" cm="1">
        <f t="array" ref="AP12">TREND($P61:$Q61,$P$56:$Q$56,AP$7)</f>
        <v>148474566152640</v>
      </c>
      <c r="AQ12" s="444" cm="1">
        <f t="array" ref="AQ12">TREND($P61:$Q61,$P$56:$Q$56,AQ$7)</f>
        <v>149803064541025</v>
      </c>
      <c r="AR12" s="444" cm="1">
        <f t="array" ref="AR12">TREND($P61:$Q61,$P$56:$Q$56,AR$7)</f>
        <v>151131562929410</v>
      </c>
      <c r="AS12" s="444" cm="1">
        <f t="array" ref="AS12">TREND($P61:$Q61,$P$56:$Q$56,AS$7)</f>
        <v>152460061317795</v>
      </c>
      <c r="AT12" s="488">
        <f t="shared" si="4"/>
        <v>153788559706180</v>
      </c>
      <c r="AU12" s="167"/>
    </row>
    <row r="13" spans="1:47" ht="13.5" customHeight="1">
      <c r="A13" s="48" t="s">
        <v>186</v>
      </c>
      <c r="B13" s="43">
        <v>1.9830000000000001</v>
      </c>
      <c r="C13" s="43">
        <v>4.5919999999999996</v>
      </c>
      <c r="D13" s="44">
        <v>5.851</v>
      </c>
      <c r="E13" s="44">
        <v>7.1829999999999998</v>
      </c>
      <c r="F13" s="44">
        <v>8.1389999999999993</v>
      </c>
      <c r="G13" s="45">
        <v>7.39</v>
      </c>
      <c r="H13" s="45">
        <v>9.6199999999999992</v>
      </c>
      <c r="I13" s="47">
        <v>3.72</v>
      </c>
      <c r="J13" s="47">
        <v>2.14</v>
      </c>
      <c r="L13" s="48" t="s">
        <v>186</v>
      </c>
      <c r="M13" s="443">
        <f t="shared" si="1"/>
        <v>78639173258730</v>
      </c>
      <c r="N13" s="489" cm="1">
        <f t="array" ref="N13">TREND($M62:$N62,$M$56:$N$56,N$7)</f>
        <v>159611193135869</v>
      </c>
      <c r="O13" s="489" cm="1">
        <f t="array" ref="O13">TREND($M62:$N62,$M$56:$N$56,O$7)</f>
        <v>164109638684599</v>
      </c>
      <c r="P13" s="489" cm="1">
        <f t="array" ref="P13">TREND($M62:$N62,$M$56:$N$56,P$7)</f>
        <v>168608084233329</v>
      </c>
      <c r="Q13" s="489" cm="1">
        <f t="array" ref="Q13">TREND($M62:$N62,$M$56:$N$56,Q$7)</f>
        <v>173106529782059</v>
      </c>
      <c r="R13" s="489" cm="1">
        <f t="array" ref="R13">TREND($M62:$N62,$M$56:$N$56,R$7)</f>
        <v>177604975330789</v>
      </c>
      <c r="S13" s="485">
        <f t="shared" si="0"/>
        <v>182103420879520</v>
      </c>
      <c r="T13" s="444" cm="1">
        <f t="array" ref="T13">TREND($N62:$O62,$N$56:$O$56,T$7)</f>
        <v>189235955936990</v>
      </c>
      <c r="U13" s="444" cm="1">
        <f t="array" ref="U13">TREND($N62:$O62,$N$56:$O$56,U$7)</f>
        <v>196368490994460</v>
      </c>
      <c r="V13" s="444" cm="1">
        <f t="array" ref="V13">TREND($N62:$O62,$N$56:$O$56,V$7)</f>
        <v>203501026051930</v>
      </c>
      <c r="W13" s="444" cm="1">
        <f t="array" ref="W13">TREND($N62:$O62,$N$56:$O$56,W$7)</f>
        <v>210633561109400</v>
      </c>
      <c r="X13" s="444" cm="1">
        <f t="array" ref="X13">TREND($N62:$O62,$N$56:$O$56,X$7)</f>
        <v>217766096166870</v>
      </c>
      <c r="Y13" s="444" cm="1">
        <f t="array" ref="Y13">TREND($N62:$O62,$N$56:$O$56,Y$7)</f>
        <v>224898631224340</v>
      </c>
      <c r="Z13" s="488">
        <f t="shared" si="2"/>
        <v>232031166281810</v>
      </c>
      <c r="AA13" s="444" cm="1">
        <f t="array" ref="AA13">TREND($O62:$P62,$O$56:$P$56,AA$7)</f>
        <v>237313434500702</v>
      </c>
      <c r="AB13" s="444" cm="1">
        <f t="array" ref="AB13">TREND($O62:$P62,$O$56:$P$56,AB$7)</f>
        <v>242595702719594</v>
      </c>
      <c r="AC13" s="444" cm="1">
        <f t="array" ref="AC13">TREND($O62:$P62,$O$56:$P$56,AC$7)</f>
        <v>247877970938486</v>
      </c>
      <c r="AD13" s="444" cm="1">
        <f t="array" ref="AD13">TREND($O62:$P62,$O$56:$P$56,AD$7)</f>
        <v>253160239157378</v>
      </c>
      <c r="AE13" s="444" cm="1">
        <f t="array" ref="AE13">TREND($O62:$P62,$O$56:$P$56,AE$7)</f>
        <v>258442507376270</v>
      </c>
      <c r="AF13" s="444" cm="1">
        <f t="array" ref="AF13">TREND($O62:$P62,$O$56:$P$56,AF$7)</f>
        <v>263724775595162</v>
      </c>
      <c r="AG13" s="444" cm="1">
        <f t="array" ref="AG13">TREND($O62:$P62,$O$56:$P$56,AG$7)</f>
        <v>269007043814054</v>
      </c>
      <c r="AH13" s="444" cm="1">
        <f t="array" ref="AH13">TREND($O62:$P62,$O$56:$P$56,AH$7)</f>
        <v>274289312032946</v>
      </c>
      <c r="AI13" s="444" cm="1">
        <f t="array" ref="AI13">TREND($O62:$P62,$O$56:$P$56,AI$7)</f>
        <v>279571580251838</v>
      </c>
      <c r="AJ13" s="488">
        <f t="shared" si="3"/>
        <v>284853848470730</v>
      </c>
      <c r="AK13" s="444" cm="1">
        <f t="array" ref="AK13">TREND($P62:$Q62,$P$56:$Q$56,AK$7)</f>
        <v>288645025961166</v>
      </c>
      <c r="AL13" s="444" cm="1">
        <f t="array" ref="AL13">TREND($P62:$Q62,$P$56:$Q$56,AL$7)</f>
        <v>292436203451602</v>
      </c>
      <c r="AM13" s="444" cm="1">
        <f t="array" ref="AM13">TREND($P62:$Q62,$P$56:$Q$56,AM$7)</f>
        <v>296227380942038</v>
      </c>
      <c r="AN13" s="444" cm="1">
        <f t="array" ref="AN13">TREND($P62:$Q62,$P$56:$Q$56,AN$7)</f>
        <v>300018558432474</v>
      </c>
      <c r="AO13" s="444" cm="1">
        <f t="array" ref="AO13">TREND($P62:$Q62,$P$56:$Q$56,AO$7)</f>
        <v>303809735922910</v>
      </c>
      <c r="AP13" s="444" cm="1">
        <f t="array" ref="AP13">TREND($P62:$Q62,$P$56:$Q$56,AP$7)</f>
        <v>307600913413346</v>
      </c>
      <c r="AQ13" s="444" cm="1">
        <f t="array" ref="AQ13">TREND($P62:$Q62,$P$56:$Q$56,AQ$7)</f>
        <v>311392090903782</v>
      </c>
      <c r="AR13" s="444" cm="1">
        <f t="array" ref="AR13">TREND($P62:$Q62,$P$56:$Q$56,AR$7)</f>
        <v>315183268394218</v>
      </c>
      <c r="AS13" s="444" cm="1">
        <f t="array" ref="AS13">TREND($P62:$Q62,$P$56:$Q$56,AS$7)</f>
        <v>318974445884654</v>
      </c>
      <c r="AT13" s="488">
        <f t="shared" si="4"/>
        <v>322765623375090</v>
      </c>
      <c r="AU13" s="167"/>
    </row>
    <row r="14" spans="1:47" ht="13.5" customHeight="1">
      <c r="A14" s="49" t="s">
        <v>187</v>
      </c>
      <c r="B14" s="43">
        <v>0</v>
      </c>
      <c r="C14" s="43">
        <v>1.5069999999999999</v>
      </c>
      <c r="D14" s="44">
        <v>2.129</v>
      </c>
      <c r="E14" s="44">
        <v>2.59</v>
      </c>
      <c r="F14" s="44">
        <v>2.9630000000000001</v>
      </c>
      <c r="G14" s="45">
        <v>2.4300000000000002</v>
      </c>
      <c r="H14" s="45">
        <v>3.5</v>
      </c>
      <c r="I14" s="47" t="s">
        <v>170</v>
      </c>
      <c r="J14" s="47">
        <v>2.54</v>
      </c>
      <c r="L14" s="49" t="s">
        <v>187</v>
      </c>
      <c r="M14" s="443">
        <f t="shared" si="1"/>
        <v>0</v>
      </c>
      <c r="N14" s="489" cm="1">
        <f t="array" ref="N14">TREND($M63:$N63,$M$56:$N$56,N$7)</f>
        <v>46770729764220</v>
      </c>
      <c r="O14" s="489" cm="1">
        <f t="array" ref="O14">TREND($M63:$N63,$M$56:$N$56,O$7)</f>
        <v>49369103640010</v>
      </c>
      <c r="P14" s="489" cm="1">
        <f t="array" ref="P14">TREND($M63:$N63,$M$56:$N$56,P$7)</f>
        <v>51967477515800</v>
      </c>
      <c r="Q14" s="489" cm="1">
        <f t="array" ref="Q14">TREND($M63:$N63,$M$56:$N$56,Q$7)</f>
        <v>54565851391590</v>
      </c>
      <c r="R14" s="489" cm="1">
        <f t="array" ref="R14">TREND($M63:$N63,$M$56:$N$56,R$7)</f>
        <v>57164225267380</v>
      </c>
      <c r="S14" s="485">
        <f t="shared" si="0"/>
        <v>59762599143169.992</v>
      </c>
      <c r="T14" s="444" cm="1">
        <f t="array" ref="T14">TREND($N63:$O63,$N$56:$O$56,T$7)</f>
        <v>63286377384430</v>
      </c>
      <c r="U14" s="444" cm="1">
        <f t="array" ref="U14">TREND($N63:$O63,$N$56:$O$56,U$7)</f>
        <v>66810155625690</v>
      </c>
      <c r="V14" s="444" cm="1">
        <f t="array" ref="V14">TREND($N63:$O63,$N$56:$O$56,V$7)</f>
        <v>70333933866950</v>
      </c>
      <c r="W14" s="444" cm="1">
        <f t="array" ref="W14">TREND($N63:$O63,$N$56:$O$56,W$7)</f>
        <v>73857712108210</v>
      </c>
      <c r="X14" s="444" cm="1">
        <f t="array" ref="X14">TREND($N63:$O63,$N$56:$O$56,X$7)</f>
        <v>77381490349470</v>
      </c>
      <c r="Y14" s="444" cm="1">
        <f t="array" ref="Y14">TREND($N63:$O63,$N$56:$O$56,Y$7)</f>
        <v>80905268590730</v>
      </c>
      <c r="Z14" s="488">
        <f t="shared" si="2"/>
        <v>84429046831990</v>
      </c>
      <c r="AA14" s="444" cm="1">
        <f t="array" ref="AA14">TREND($O63:$P63,$O$56:$P$56,AA$7)</f>
        <v>86257219241081</v>
      </c>
      <c r="AB14" s="444" cm="1">
        <f t="array" ref="AB14">TREND($O63:$P63,$O$56:$P$56,AB$7)</f>
        <v>88085391650172</v>
      </c>
      <c r="AC14" s="444" cm="1">
        <f t="array" ref="AC14">TREND($O63:$P63,$O$56:$P$56,AC$7)</f>
        <v>89913564059263</v>
      </c>
      <c r="AD14" s="444" cm="1">
        <f t="array" ref="AD14">TREND($O63:$P63,$O$56:$P$56,AD$7)</f>
        <v>91741736468354</v>
      </c>
      <c r="AE14" s="444" cm="1">
        <f t="array" ref="AE14">TREND($O63:$P63,$O$56:$P$56,AE$7)</f>
        <v>93569908877445</v>
      </c>
      <c r="AF14" s="444" cm="1">
        <f t="array" ref="AF14">TREND($O63:$P63,$O$56:$P$56,AF$7)</f>
        <v>95398081286536</v>
      </c>
      <c r="AG14" s="444" cm="1">
        <f t="array" ref="AG14">TREND($O63:$P63,$O$56:$P$56,AG$7)</f>
        <v>97226253695627</v>
      </c>
      <c r="AH14" s="444" cm="1">
        <f t="array" ref="AH14">TREND($O63:$P63,$O$56:$P$56,AH$7)</f>
        <v>99054426104718</v>
      </c>
      <c r="AI14" s="444" cm="1">
        <f t="array" ref="AI14">TREND($O63:$P63,$O$56:$P$56,AI$7)</f>
        <v>100882598513809</v>
      </c>
      <c r="AJ14" s="488">
        <f t="shared" si="3"/>
        <v>102710770922900</v>
      </c>
      <c r="AK14" s="444" cm="1">
        <f t="array" ref="AK14">TREND($P63:$Q63,$P$56:$Q$56,AK$7)</f>
        <v>104189964650863</v>
      </c>
      <c r="AL14" s="444" cm="1">
        <f t="array" ref="AL14">TREND($P63:$Q63,$P$56:$Q$56,AL$7)</f>
        <v>105669158378826</v>
      </c>
      <c r="AM14" s="444" cm="1">
        <f t="array" ref="AM14">TREND($P63:$Q63,$P$56:$Q$56,AM$7)</f>
        <v>107148352106789</v>
      </c>
      <c r="AN14" s="444" cm="1">
        <f t="array" ref="AN14">TREND($P63:$Q63,$P$56:$Q$56,AN$7)</f>
        <v>108627545834752</v>
      </c>
      <c r="AO14" s="444" cm="1">
        <f t="array" ref="AO14">TREND($P63:$Q63,$P$56:$Q$56,AO$7)</f>
        <v>110106739562715</v>
      </c>
      <c r="AP14" s="444" cm="1">
        <f t="array" ref="AP14">TREND($P63:$Q63,$P$56:$Q$56,AP$7)</f>
        <v>111585933290678</v>
      </c>
      <c r="AQ14" s="444" cm="1">
        <f t="array" ref="AQ14">TREND($P63:$Q63,$P$56:$Q$56,AQ$7)</f>
        <v>113065127018641</v>
      </c>
      <c r="AR14" s="444" cm="1">
        <f t="array" ref="AR14">TREND($P63:$Q63,$P$56:$Q$56,AR$7)</f>
        <v>114544320746604</v>
      </c>
      <c r="AS14" s="444" cm="1">
        <f t="array" ref="AS14">TREND($P63:$Q63,$P$56:$Q$56,AS$7)</f>
        <v>116023514474567</v>
      </c>
      <c r="AT14" s="488">
        <f t="shared" si="4"/>
        <v>117502708202530</v>
      </c>
      <c r="AU14" s="167"/>
    </row>
    <row r="15" spans="1:47" s="55" customFormat="1" ht="3" customHeight="1">
      <c r="A15" s="50"/>
      <c r="B15" s="51"/>
      <c r="C15" s="51"/>
      <c r="D15" s="52"/>
      <c r="E15" s="52"/>
      <c r="F15" s="52"/>
      <c r="G15" s="53"/>
      <c r="H15" s="53"/>
      <c r="I15" s="54"/>
      <c r="J15" s="54"/>
      <c r="L15" s="50"/>
      <c r="M15" s="443">
        <f t="shared" si="1"/>
        <v>0</v>
      </c>
      <c r="N15" s="489" cm="1">
        <f t="array" ref="N15">TREND($M64:$N64,$M$56:$N$56,N$7)</f>
        <v>0</v>
      </c>
      <c r="O15" s="489" cm="1">
        <f t="array" ref="O15">TREND($M64:$N64,$M$56:$N$56,O$7)</f>
        <v>0</v>
      </c>
      <c r="P15" s="489" cm="1">
        <f t="array" ref="P15">TREND($M64:$N64,$M$56:$N$56,P$7)</f>
        <v>0</v>
      </c>
      <c r="Q15" s="489" cm="1">
        <f t="array" ref="Q15">TREND($M64:$N64,$M$56:$N$56,Q$7)</f>
        <v>0</v>
      </c>
      <c r="R15" s="489" cm="1">
        <f t="array" ref="R15">TREND($M64:$N64,$M$56:$N$56,R$7)</f>
        <v>0</v>
      </c>
      <c r="S15" s="485">
        <f t="shared" si="0"/>
        <v>0</v>
      </c>
      <c r="T15" s="444" cm="1">
        <f t="array" ref="T15">TREND($N64:$O64,$N$56:$O$56,T$7)</f>
        <v>0</v>
      </c>
      <c r="U15" s="444" cm="1">
        <f t="array" ref="U15">TREND($N64:$O64,$N$56:$O$56,U$7)</f>
        <v>0</v>
      </c>
      <c r="V15" s="444" cm="1">
        <f t="array" ref="V15">TREND($N64:$O64,$N$56:$O$56,V$7)</f>
        <v>0</v>
      </c>
      <c r="W15" s="444" cm="1">
        <f t="array" ref="W15">TREND($N64:$O64,$N$56:$O$56,W$7)</f>
        <v>0</v>
      </c>
      <c r="X15" s="444" cm="1">
        <f t="array" ref="X15">TREND($N64:$O64,$N$56:$O$56,X$7)</f>
        <v>0</v>
      </c>
      <c r="Y15" s="444" cm="1">
        <f t="array" ref="Y15">TREND($N64:$O64,$N$56:$O$56,Y$7)</f>
        <v>0</v>
      </c>
      <c r="Z15" s="488">
        <f t="shared" si="2"/>
        <v>0</v>
      </c>
      <c r="AA15" s="444" cm="1">
        <f t="array" ref="AA15">TREND($O64:$P64,$O$56:$P$56,AA$7)</f>
        <v>0</v>
      </c>
      <c r="AB15" s="444" cm="1">
        <f t="array" ref="AB15">TREND($O64:$P64,$O$56:$P$56,AB$7)</f>
        <v>0</v>
      </c>
      <c r="AC15" s="444" cm="1">
        <f t="array" ref="AC15">TREND($O64:$P64,$O$56:$P$56,AC$7)</f>
        <v>0</v>
      </c>
      <c r="AD15" s="444" cm="1">
        <f t="array" ref="AD15">TREND($O64:$P64,$O$56:$P$56,AD$7)</f>
        <v>0</v>
      </c>
      <c r="AE15" s="444" cm="1">
        <f t="array" ref="AE15">TREND($O64:$P64,$O$56:$P$56,AE$7)</f>
        <v>0</v>
      </c>
      <c r="AF15" s="444" cm="1">
        <f t="array" ref="AF15">TREND($O64:$P64,$O$56:$P$56,AF$7)</f>
        <v>0</v>
      </c>
      <c r="AG15" s="444" cm="1">
        <f t="array" ref="AG15">TREND($O64:$P64,$O$56:$P$56,AG$7)</f>
        <v>0</v>
      </c>
      <c r="AH15" s="444" cm="1">
        <f t="array" ref="AH15">TREND($O64:$P64,$O$56:$P$56,AH$7)</f>
        <v>0</v>
      </c>
      <c r="AI15" s="444" cm="1">
        <f t="array" ref="AI15">TREND($O64:$P64,$O$56:$P$56,AI$7)</f>
        <v>0</v>
      </c>
      <c r="AJ15" s="488">
        <f t="shared" si="3"/>
        <v>0</v>
      </c>
      <c r="AK15" s="444" cm="1">
        <f t="array" ref="AK15">TREND($P64:$Q64,$P$56:$Q$56,AK$7)</f>
        <v>0</v>
      </c>
      <c r="AL15" s="444" cm="1">
        <f t="array" ref="AL15">TREND($P64:$Q64,$P$56:$Q$56,AL$7)</f>
        <v>0</v>
      </c>
      <c r="AM15" s="444" cm="1">
        <f t="array" ref="AM15">TREND($P64:$Q64,$P$56:$Q$56,AM$7)</f>
        <v>0</v>
      </c>
      <c r="AN15" s="444" cm="1">
        <f t="array" ref="AN15">TREND($P64:$Q64,$P$56:$Q$56,AN$7)</f>
        <v>0</v>
      </c>
      <c r="AO15" s="444" cm="1">
        <f t="array" ref="AO15">TREND($P64:$Q64,$P$56:$Q$56,AO$7)</f>
        <v>0</v>
      </c>
      <c r="AP15" s="444" cm="1">
        <f t="array" ref="AP15">TREND($P64:$Q64,$P$56:$Q$56,AP$7)</f>
        <v>0</v>
      </c>
      <c r="AQ15" s="444" cm="1">
        <f t="array" ref="AQ15">TREND($P64:$Q64,$P$56:$Q$56,AQ$7)</f>
        <v>0</v>
      </c>
      <c r="AR15" s="444" cm="1">
        <f t="array" ref="AR15">TREND($P64:$Q64,$P$56:$Q$56,AR$7)</f>
        <v>0</v>
      </c>
      <c r="AS15" s="444" cm="1">
        <f t="array" ref="AS15">TREND($P64:$Q64,$P$56:$Q$56,AS$7)</f>
        <v>0</v>
      </c>
      <c r="AT15" s="488">
        <f t="shared" si="4"/>
        <v>0</v>
      </c>
      <c r="AU15" s="167"/>
    </row>
    <row r="16" spans="1:47" ht="13.5" customHeight="1">
      <c r="A16" s="42" t="s">
        <v>188</v>
      </c>
      <c r="B16" s="43">
        <v>5.6630000000000003</v>
      </c>
      <c r="C16" s="43">
        <v>4.8090000000000002</v>
      </c>
      <c r="D16" s="44">
        <v>5.4610000000000003</v>
      </c>
      <c r="E16" s="44">
        <v>5.2930000000000001</v>
      </c>
      <c r="F16" s="44">
        <v>4.6900000000000004</v>
      </c>
      <c r="G16" s="45">
        <v>100</v>
      </c>
      <c r="H16" s="45">
        <v>100</v>
      </c>
      <c r="I16" s="47">
        <v>-0.71</v>
      </c>
      <c r="J16" s="47">
        <v>-0.09</v>
      </c>
      <c r="L16" s="42" t="s">
        <v>188</v>
      </c>
      <c r="M16" s="443">
        <f t="shared" si="1"/>
        <v>224575712639530</v>
      </c>
      <c r="N16" s="489" cm="1">
        <f t="array" ref="N16">TREND($M65:$N65,$M$56:$N$56,N$7)</f>
        <v>198071264584690</v>
      </c>
      <c r="O16" s="489" cm="1">
        <f t="array" ref="O16">TREND($M65:$N65,$M$56:$N$56,O$7)</f>
        <v>196598795248310</v>
      </c>
      <c r="P16" s="489" cm="1">
        <f t="array" ref="P16">TREND($M65:$N65,$M$56:$N$56,P$7)</f>
        <v>195126325911930</v>
      </c>
      <c r="Q16" s="489" cm="1">
        <f t="array" ref="Q16">TREND($M65:$N65,$M$56:$N$56,Q$7)</f>
        <v>193653856575550</v>
      </c>
      <c r="R16" s="489" cm="1">
        <f t="array" ref="R16">TREND($M65:$N65,$M$56:$N$56,R$7)</f>
        <v>192181387239170</v>
      </c>
      <c r="S16" s="485">
        <f t="shared" si="0"/>
        <v>190708917902790</v>
      </c>
      <c r="T16" s="444" cm="1">
        <f t="array" ref="T16">TREND($N65:$O65,$N$56:$O$56,T$7)</f>
        <v>194402653293950</v>
      </c>
      <c r="U16" s="444" cm="1">
        <f t="array" ref="U16">TREND($N65:$O65,$N$56:$O$56,U$7)</f>
        <v>198096388685110</v>
      </c>
      <c r="V16" s="444" cm="1">
        <f t="array" ref="V16">TREND($N65:$O65,$N$56:$O$56,V$7)</f>
        <v>201790124076270</v>
      </c>
      <c r="W16" s="444" cm="1">
        <f t="array" ref="W16">TREND($N65:$O65,$N$56:$O$56,W$7)</f>
        <v>205483859467430</v>
      </c>
      <c r="X16" s="444" cm="1">
        <f t="array" ref="X16">TREND($N65:$O65,$N$56:$O$56,X$7)</f>
        <v>209177594858590</v>
      </c>
      <c r="Y16" s="444" cm="1">
        <f t="array" ref="Y16">TREND($N65:$O65,$N$56:$O$56,Y$7)</f>
        <v>212871330249750</v>
      </c>
      <c r="Z16" s="488">
        <f t="shared" si="2"/>
        <v>216565065640910</v>
      </c>
      <c r="AA16" s="444" cm="1">
        <f t="array" ref="AA16">TREND($O65:$P65,$O$56:$P$56,AA$7)</f>
        <v>215898833613302</v>
      </c>
      <c r="AB16" s="444" cm="1">
        <f t="array" ref="AB16">TREND($O65:$P65,$O$56:$P$56,AB$7)</f>
        <v>215232601585694</v>
      </c>
      <c r="AC16" s="444" cm="1">
        <f t="array" ref="AC16">TREND($O65:$P65,$O$56:$P$56,AC$7)</f>
        <v>214566369558086</v>
      </c>
      <c r="AD16" s="444" cm="1">
        <f t="array" ref="AD16">TREND($O65:$P65,$O$56:$P$56,AD$7)</f>
        <v>213900137530478</v>
      </c>
      <c r="AE16" s="444" cm="1">
        <f t="array" ref="AE16">TREND($O65:$P65,$O$56:$P$56,AE$7)</f>
        <v>213233905502870</v>
      </c>
      <c r="AF16" s="444" cm="1">
        <f t="array" ref="AF16">TREND($O65:$P65,$O$56:$P$56,AF$7)</f>
        <v>212567673475262</v>
      </c>
      <c r="AG16" s="444" cm="1">
        <f t="array" ref="AG16">TREND($O65:$P65,$O$56:$P$56,AG$7)</f>
        <v>211901441447654</v>
      </c>
      <c r="AH16" s="444" cm="1">
        <f t="array" ref="AH16">TREND($O65:$P65,$O$56:$P$56,AH$7)</f>
        <v>211235209420046</v>
      </c>
      <c r="AI16" s="444" cm="1">
        <f t="array" ref="AI16">TREND($O65:$P65,$O$56:$P$56,AI$7)</f>
        <v>210568977392438</v>
      </c>
      <c r="AJ16" s="488">
        <f t="shared" si="3"/>
        <v>209902745364830</v>
      </c>
      <c r="AK16" s="444" cm="1">
        <f t="array" ref="AK16">TREND($P65:$Q65,$P$56:$Q$56,AK$7)</f>
        <v>207511448265737</v>
      </c>
      <c r="AL16" s="444" cm="1">
        <f t="array" ref="AL16">TREND($P65:$Q65,$P$56:$Q$56,AL$7)</f>
        <v>205120151166644</v>
      </c>
      <c r="AM16" s="444" cm="1">
        <f t="array" ref="AM16">TREND($P65:$Q65,$P$56:$Q$56,AM$7)</f>
        <v>202728854067551</v>
      </c>
      <c r="AN16" s="444" cm="1">
        <f t="array" ref="AN16">TREND($P65:$Q65,$P$56:$Q$56,AN$7)</f>
        <v>200337556968458</v>
      </c>
      <c r="AO16" s="444" cm="1">
        <f t="array" ref="AO16">TREND($P65:$Q65,$P$56:$Q$56,AO$7)</f>
        <v>197946259869365</v>
      </c>
      <c r="AP16" s="444" cm="1">
        <f t="array" ref="AP16">TREND($P65:$Q65,$P$56:$Q$56,AP$7)</f>
        <v>195554962770272</v>
      </c>
      <c r="AQ16" s="444" cm="1">
        <f t="array" ref="AQ16">TREND($P65:$Q65,$P$56:$Q$56,AQ$7)</f>
        <v>193163665671179</v>
      </c>
      <c r="AR16" s="444" cm="1">
        <f t="array" ref="AR16">TREND($P65:$Q65,$P$56:$Q$56,AR$7)</f>
        <v>190772368572086</v>
      </c>
      <c r="AS16" s="444" cm="1">
        <f t="array" ref="AS16">TREND($P65:$Q65,$P$56:$Q$56,AS$7)</f>
        <v>188381071472993</v>
      </c>
      <c r="AT16" s="488">
        <f t="shared" si="4"/>
        <v>185989774373900</v>
      </c>
      <c r="AU16" s="169">
        <f>(AT16/P16)^(1/30)-1</f>
        <v>-1.5972389968018641E-3</v>
      </c>
    </row>
    <row r="17" spans="1:47" ht="13.5" customHeight="1">
      <c r="A17" s="48" t="s">
        <v>183</v>
      </c>
      <c r="B17" s="43">
        <v>3.5030000000000001</v>
      </c>
      <c r="C17" s="43">
        <v>2.0390000000000001</v>
      </c>
      <c r="D17" s="44">
        <v>1.9330000000000001</v>
      </c>
      <c r="E17" s="44">
        <v>1.778</v>
      </c>
      <c r="F17" s="44">
        <v>1.498</v>
      </c>
      <c r="G17" s="45">
        <v>42.39</v>
      </c>
      <c r="H17" s="45">
        <v>31.93</v>
      </c>
      <c r="I17" s="47">
        <v>-2.33</v>
      </c>
      <c r="J17" s="47">
        <v>-1.1399999999999999</v>
      </c>
      <c r="L17" s="48" t="s">
        <v>183</v>
      </c>
      <c r="M17" s="443">
        <f t="shared" si="1"/>
        <v>138917309089930</v>
      </c>
      <c r="N17" s="489" cm="1">
        <f t="array" ref="N17">TREND($M66:$N66,$M$56:$N$56,N$7)</f>
        <v>93481112424490</v>
      </c>
      <c r="O17" s="489" cm="1">
        <f t="array" ref="O17">TREND($M66:$N66,$M$56:$N$56,O$7)</f>
        <v>90956879276410</v>
      </c>
      <c r="P17" s="489" cm="1">
        <f t="array" ref="P17">TREND($M66:$N66,$M$56:$N$56,P$7)</f>
        <v>88432646128330</v>
      </c>
      <c r="Q17" s="489" cm="1">
        <f t="array" ref="Q17">TREND($M66:$N66,$M$56:$N$56,Q$7)</f>
        <v>85908412980250</v>
      </c>
      <c r="R17" s="489" cm="1">
        <f t="array" ref="R17">TREND($M66:$N66,$M$56:$N$56,R$7)</f>
        <v>83384179832170</v>
      </c>
      <c r="S17" s="485">
        <f t="shared" si="0"/>
        <v>80859946684090</v>
      </c>
      <c r="T17" s="444" cm="1">
        <f t="array" ref="T17">TREND($N66:$O66,$N$56:$O$56,T$7)</f>
        <v>80259431421110</v>
      </c>
      <c r="U17" s="444" cm="1">
        <f t="array" ref="U17">TREND($N66:$O66,$N$56:$O$56,U$7)</f>
        <v>79658916158130</v>
      </c>
      <c r="V17" s="444" cm="1">
        <f t="array" ref="V17">TREND($N66:$O66,$N$56:$O$56,V$7)</f>
        <v>79058400895150</v>
      </c>
      <c r="W17" s="444" cm="1">
        <f t="array" ref="W17">TREND($N66:$O66,$N$56:$O$56,W$7)</f>
        <v>78457885632170</v>
      </c>
      <c r="X17" s="444" cm="1">
        <f t="array" ref="X17">TREND($N66:$O66,$N$56:$O$56,X$7)</f>
        <v>77857370369190</v>
      </c>
      <c r="Y17" s="444" cm="1">
        <f t="array" ref="Y17">TREND($N66:$O66,$N$56:$O$56,Y$7)</f>
        <v>77256855106210</v>
      </c>
      <c r="Z17" s="488">
        <f t="shared" si="2"/>
        <v>76656339843230</v>
      </c>
      <c r="AA17" s="444" cm="1">
        <f t="array" ref="AA17">TREND($O66:$P66,$O$56:$P$56,AA$7)</f>
        <v>76041661484425</v>
      </c>
      <c r="AB17" s="444" cm="1">
        <f t="array" ref="AB17">TREND($O66:$P66,$O$56:$P$56,AB$7)</f>
        <v>75426983125620</v>
      </c>
      <c r="AC17" s="444" cm="1">
        <f t="array" ref="AC17">TREND($O66:$P66,$O$56:$P$56,AC$7)</f>
        <v>74812304766815</v>
      </c>
      <c r="AD17" s="444" cm="1">
        <f t="array" ref="AD17">TREND($O66:$P66,$O$56:$P$56,AD$7)</f>
        <v>74197626408010</v>
      </c>
      <c r="AE17" s="444" cm="1">
        <f t="array" ref="AE17">TREND($O66:$P66,$O$56:$P$56,AE$7)</f>
        <v>73582948049205</v>
      </c>
      <c r="AF17" s="444" cm="1">
        <f t="array" ref="AF17">TREND($O66:$P66,$O$56:$P$56,AF$7)</f>
        <v>72968269690400</v>
      </c>
      <c r="AG17" s="444" cm="1">
        <f t="array" ref="AG17">TREND($O66:$P66,$O$56:$P$56,AG$7)</f>
        <v>72353591331595</v>
      </c>
      <c r="AH17" s="444" cm="1">
        <f t="array" ref="AH17">TREND($O66:$P66,$O$56:$P$56,AH$7)</f>
        <v>71738912972790</v>
      </c>
      <c r="AI17" s="444" cm="1">
        <f t="array" ref="AI17">TREND($O66:$P66,$O$56:$P$56,AI$7)</f>
        <v>71124234613985</v>
      </c>
      <c r="AJ17" s="488">
        <f t="shared" si="3"/>
        <v>70509556255180</v>
      </c>
      <c r="AK17" s="444" cm="1">
        <f t="array" ref="AK17">TREND($P66:$Q66,$P$56:$Q$56,AK$7)</f>
        <v>69399169542500</v>
      </c>
      <c r="AL17" s="444" cm="1">
        <f t="array" ref="AL17">TREND($P66:$Q66,$P$56:$Q$56,AL$7)</f>
        <v>68288782829820</v>
      </c>
      <c r="AM17" s="444" cm="1">
        <f t="array" ref="AM17">TREND($P66:$Q66,$P$56:$Q$56,AM$7)</f>
        <v>67178396117140</v>
      </c>
      <c r="AN17" s="444" cm="1">
        <f t="array" ref="AN17">TREND($P66:$Q66,$P$56:$Q$56,AN$7)</f>
        <v>66068009404460</v>
      </c>
      <c r="AO17" s="444" cm="1">
        <f t="array" ref="AO17">TREND($P66:$Q66,$P$56:$Q$56,AO$7)</f>
        <v>64957622691780</v>
      </c>
      <c r="AP17" s="444" cm="1">
        <f t="array" ref="AP17">TREND($P66:$Q66,$P$56:$Q$56,AP$7)</f>
        <v>63847235979100</v>
      </c>
      <c r="AQ17" s="444" cm="1">
        <f t="array" ref="AQ17">TREND($P66:$Q66,$P$56:$Q$56,AQ$7)</f>
        <v>62736849266420</v>
      </c>
      <c r="AR17" s="444" cm="1">
        <f t="array" ref="AR17">TREND($P66:$Q66,$P$56:$Q$56,AR$7)</f>
        <v>61626462553740</v>
      </c>
      <c r="AS17" s="444" cm="1">
        <f t="array" ref="AS17">TREND($P66:$Q66,$P$56:$Q$56,AS$7)</f>
        <v>60516075841060</v>
      </c>
      <c r="AT17" s="488">
        <f t="shared" si="4"/>
        <v>59405689128380</v>
      </c>
      <c r="AU17" s="167"/>
    </row>
    <row r="18" spans="1:47" ht="13.5" customHeight="1">
      <c r="A18" s="48" t="s">
        <v>184</v>
      </c>
      <c r="B18" s="43">
        <v>1.1359999999999999</v>
      </c>
      <c r="C18" s="43">
        <v>0.51700000000000002</v>
      </c>
      <c r="D18" s="44">
        <v>0.72</v>
      </c>
      <c r="E18" s="44">
        <v>0.624</v>
      </c>
      <c r="F18" s="44">
        <v>0.45500000000000002</v>
      </c>
      <c r="G18" s="45">
        <v>10.74</v>
      </c>
      <c r="H18" s="45">
        <v>9.69</v>
      </c>
      <c r="I18" s="47">
        <v>-3.37</v>
      </c>
      <c r="J18" s="47">
        <v>-0.47</v>
      </c>
      <c r="L18" s="48" t="s">
        <v>184</v>
      </c>
      <c r="M18" s="443">
        <f t="shared" si="1"/>
        <v>45049975200159.992</v>
      </c>
      <c r="N18" s="489" cm="1">
        <f t="array" ref="N18">TREND($M67:$N67,$M$56:$N$56,N$7)</f>
        <v>25838905708420</v>
      </c>
      <c r="O18" s="489" cm="1">
        <f t="array" ref="O18">TREND($M67:$N67,$M$56:$N$56,O$7)</f>
        <v>24771624069990</v>
      </c>
      <c r="P18" s="489" cm="1">
        <f t="array" ref="P18">TREND($M67:$N67,$M$56:$N$56,P$7)</f>
        <v>23704342431560</v>
      </c>
      <c r="Q18" s="489" cm="1">
        <f t="array" ref="Q18">TREND($M67:$N67,$M$56:$N$56,Q$7)</f>
        <v>22637060793130</v>
      </c>
      <c r="R18" s="489" cm="1">
        <f t="array" ref="R18">TREND($M67:$N67,$M$56:$N$56,R$7)</f>
        <v>21569779154700</v>
      </c>
      <c r="S18" s="485">
        <f t="shared" si="0"/>
        <v>20502497516270</v>
      </c>
      <c r="T18" s="444" cm="1">
        <f t="array" ref="T18">TREND($N67:$O67,$N$56:$O$56,T$7)</f>
        <v>21652540897260</v>
      </c>
      <c r="U18" s="444" cm="1">
        <f t="array" ref="U18">TREND($N67:$O67,$N$56:$O$56,U$7)</f>
        <v>22802584278250</v>
      </c>
      <c r="V18" s="444" cm="1">
        <f t="array" ref="V18">TREND($N67:$O67,$N$56:$O$56,V$7)</f>
        <v>23952627659240</v>
      </c>
      <c r="W18" s="444" cm="1">
        <f t="array" ref="W18">TREND($N67:$O67,$N$56:$O$56,W$7)</f>
        <v>25102671040230</v>
      </c>
      <c r="X18" s="444" cm="1">
        <f t="array" ref="X18">TREND($N67:$O67,$N$56:$O$56,X$7)</f>
        <v>26252714421220</v>
      </c>
      <c r="Y18" s="444" cm="1">
        <f t="array" ref="Y18">TREND($N67:$O67,$N$56:$O$56,Y$7)</f>
        <v>27402757802210</v>
      </c>
      <c r="Z18" s="488">
        <f t="shared" si="2"/>
        <v>28552801183200</v>
      </c>
      <c r="AA18" s="444" cm="1">
        <f t="array" ref="AA18">TREND($O67:$P67,$O$56:$P$56,AA$7)</f>
        <v>28172097167424</v>
      </c>
      <c r="AB18" s="444" cm="1">
        <f t="array" ref="AB18">TREND($O67:$P67,$O$56:$P$56,AB$7)</f>
        <v>27791393151648</v>
      </c>
      <c r="AC18" s="444" cm="1">
        <f t="array" ref="AC18">TREND($O67:$P67,$O$56:$P$56,AC$7)</f>
        <v>27410689135872</v>
      </c>
      <c r="AD18" s="444" cm="1">
        <f t="array" ref="AD18">TREND($O67:$P67,$O$56:$P$56,AD$7)</f>
        <v>27029985120096</v>
      </c>
      <c r="AE18" s="444" cm="1">
        <f t="array" ref="AE18">TREND($O67:$P67,$O$56:$P$56,AE$7)</f>
        <v>26649281104320</v>
      </c>
      <c r="AF18" s="444" cm="1">
        <f t="array" ref="AF18">TREND($O67:$P67,$O$56:$P$56,AF$7)</f>
        <v>26268577088544</v>
      </c>
      <c r="AG18" s="444" cm="1">
        <f t="array" ref="AG18">TREND($O67:$P67,$O$56:$P$56,AG$7)</f>
        <v>25887873072768</v>
      </c>
      <c r="AH18" s="444" cm="1">
        <f t="array" ref="AH18">TREND($O67:$P67,$O$56:$P$56,AH$7)</f>
        <v>25507169056992</v>
      </c>
      <c r="AI18" s="444" cm="1">
        <f t="array" ref="AI18">TREND($O67:$P67,$O$56:$P$56,AI$7)</f>
        <v>25126465041216</v>
      </c>
      <c r="AJ18" s="488">
        <f t="shared" si="3"/>
        <v>24745761025440</v>
      </c>
      <c r="AK18" s="444" cm="1">
        <f t="array" ref="AK18">TREND($P67:$Q67,$P$56:$Q$56,AK$7)</f>
        <v>24075563331001</v>
      </c>
      <c r="AL18" s="444" cm="1">
        <f t="array" ref="AL18">TREND($P67:$Q67,$P$56:$Q$56,AL$7)</f>
        <v>23405365636562</v>
      </c>
      <c r="AM18" s="444" cm="1">
        <f t="array" ref="AM18">TREND($P67:$Q67,$P$56:$Q$56,AM$7)</f>
        <v>22735167942123</v>
      </c>
      <c r="AN18" s="444" cm="1">
        <f t="array" ref="AN18">TREND($P67:$Q67,$P$56:$Q$56,AN$7)</f>
        <v>22064970247684</v>
      </c>
      <c r="AO18" s="444" cm="1">
        <f t="array" ref="AO18">TREND($P67:$Q67,$P$56:$Q$56,AO$7)</f>
        <v>21394772553245</v>
      </c>
      <c r="AP18" s="444" cm="1">
        <f t="array" ref="AP18">TREND($P67:$Q67,$P$56:$Q$56,AP$7)</f>
        <v>20724574858806</v>
      </c>
      <c r="AQ18" s="444" cm="1">
        <f t="array" ref="AQ18">TREND($P67:$Q67,$P$56:$Q$56,AQ$7)</f>
        <v>20054377164367</v>
      </c>
      <c r="AR18" s="444" cm="1">
        <f t="array" ref="AR18">TREND($P67:$Q67,$P$56:$Q$56,AR$7)</f>
        <v>19384179469928</v>
      </c>
      <c r="AS18" s="444" cm="1">
        <f t="array" ref="AS18">TREND($P67:$Q67,$P$56:$Q$56,AS$7)</f>
        <v>18713981775489</v>
      </c>
      <c r="AT18" s="488">
        <f t="shared" si="4"/>
        <v>18043784081050</v>
      </c>
      <c r="AU18" s="167"/>
    </row>
    <row r="19" spans="1:47" ht="13.5" customHeight="1">
      <c r="A19" s="48" t="s">
        <v>185</v>
      </c>
      <c r="B19" s="43">
        <v>0.252</v>
      </c>
      <c r="C19" s="43">
        <v>0.49099999999999999</v>
      </c>
      <c r="D19" s="44">
        <v>0.72299999999999998</v>
      </c>
      <c r="E19" s="44">
        <v>0.74299999999999999</v>
      </c>
      <c r="F19" s="44">
        <v>0.66100000000000003</v>
      </c>
      <c r="G19" s="45">
        <v>10.220000000000001</v>
      </c>
      <c r="H19" s="45">
        <v>14.09</v>
      </c>
      <c r="I19" s="47">
        <v>2.95</v>
      </c>
      <c r="J19" s="47">
        <v>1.1000000000000001</v>
      </c>
      <c r="L19" s="48" t="s">
        <v>185</v>
      </c>
      <c r="M19" s="443">
        <f t="shared" si="1"/>
        <v>9993480414120</v>
      </c>
      <c r="N19" s="489" cm="1">
        <f t="array" ref="N19">TREND($M68:$N68,$M$56:$N$56,N$7)</f>
        <v>17411001591060</v>
      </c>
      <c r="O19" s="489" cm="1">
        <f t="array" ref="O19">TREND($M68:$N68,$M$56:$N$56,O$7)</f>
        <v>17823086100890</v>
      </c>
      <c r="P19" s="489" cm="1">
        <f t="array" ref="P19">TREND($M68:$N68,$M$56:$N$56,P$7)</f>
        <v>18235170610720</v>
      </c>
      <c r="Q19" s="489" cm="1">
        <f t="array" ref="Q19">TREND($M68:$N68,$M$56:$N$56,Q$7)</f>
        <v>18647255120550</v>
      </c>
      <c r="R19" s="489" cm="1">
        <f t="array" ref="R19">TREND($M68:$N68,$M$56:$N$56,R$7)</f>
        <v>19059339630380</v>
      </c>
      <c r="S19" s="485">
        <f t="shared" si="0"/>
        <v>19471424140210</v>
      </c>
      <c r="T19" s="444" cm="1">
        <f t="array" ref="T19">TREND($N68:$O68,$N$56:$O$56,T$7)</f>
        <v>20785759432770</v>
      </c>
      <c r="U19" s="444" cm="1">
        <f t="array" ref="U19">TREND($N68:$O68,$N$56:$O$56,U$7)</f>
        <v>22100094725330</v>
      </c>
      <c r="V19" s="444" cm="1">
        <f t="array" ref="V19">TREND($N68:$O68,$N$56:$O$56,V$7)</f>
        <v>23414430017890</v>
      </c>
      <c r="W19" s="444" cm="1">
        <f t="array" ref="W19">TREND($N68:$O68,$N$56:$O$56,W$7)</f>
        <v>24728765310450</v>
      </c>
      <c r="X19" s="444" cm="1">
        <f t="array" ref="X19">TREND($N68:$O68,$N$56:$O$56,X$7)</f>
        <v>26043100603010</v>
      </c>
      <c r="Y19" s="444" cm="1">
        <f t="array" ref="Y19">TREND($N68:$O68,$N$56:$O$56,Y$7)</f>
        <v>27357435895570</v>
      </c>
      <c r="Z19" s="488">
        <f t="shared" si="2"/>
        <v>28671771188130</v>
      </c>
      <c r="AA19" s="444" cm="1">
        <f t="array" ref="AA19">TREND($O68:$P68,$O$56:$P$56,AA$7)</f>
        <v>28751084524750</v>
      </c>
      <c r="AB19" s="444" cm="1">
        <f t="array" ref="AB19">TREND($O68:$P68,$O$56:$P$56,AB$7)</f>
        <v>28830397861370</v>
      </c>
      <c r="AC19" s="444" cm="1">
        <f t="array" ref="AC19">TREND($O68:$P68,$O$56:$P$56,AC$7)</f>
        <v>28909711197990</v>
      </c>
      <c r="AD19" s="444" cm="1">
        <f t="array" ref="AD19">TREND($O68:$P68,$O$56:$P$56,AD$7)</f>
        <v>28989024534610</v>
      </c>
      <c r="AE19" s="444" cm="1">
        <f t="array" ref="AE19">TREND($O68:$P68,$O$56:$P$56,AE$7)</f>
        <v>29068337871230</v>
      </c>
      <c r="AF19" s="444" cm="1">
        <f t="array" ref="AF19">TREND($O68:$P68,$O$56:$P$56,AF$7)</f>
        <v>29147651207850</v>
      </c>
      <c r="AG19" s="444" cm="1">
        <f t="array" ref="AG19">TREND($O68:$P68,$O$56:$P$56,AG$7)</f>
        <v>29226964544470</v>
      </c>
      <c r="AH19" s="444" cm="1">
        <f t="array" ref="AH19">TREND($O68:$P68,$O$56:$P$56,AH$7)</f>
        <v>29306277881090</v>
      </c>
      <c r="AI19" s="444" cm="1">
        <f t="array" ref="AI19">TREND($O68:$P68,$O$56:$P$56,AI$7)</f>
        <v>29385591217710</v>
      </c>
      <c r="AJ19" s="488">
        <f t="shared" si="3"/>
        <v>29464904554330</v>
      </c>
      <c r="AK19" s="444" cm="1">
        <f t="array" ref="AK19">TREND($P68:$Q68,$P$56:$Q$56,AK$7)</f>
        <v>29139719874188</v>
      </c>
      <c r="AL19" s="444" cm="1">
        <f t="array" ref="AL19">TREND($P68:$Q68,$P$56:$Q$56,AL$7)</f>
        <v>28814535194046</v>
      </c>
      <c r="AM19" s="444" cm="1">
        <f t="array" ref="AM19">TREND($P68:$Q68,$P$56:$Q$56,AM$7)</f>
        <v>28489350513904</v>
      </c>
      <c r="AN19" s="444" cm="1">
        <f t="array" ref="AN19">TREND($P68:$Q68,$P$56:$Q$56,AN$7)</f>
        <v>28164165833762</v>
      </c>
      <c r="AO19" s="444" cm="1">
        <f t="array" ref="AO19">TREND($P68:$Q68,$P$56:$Q$56,AO$7)</f>
        <v>27838981153620</v>
      </c>
      <c r="AP19" s="444" cm="1">
        <f t="array" ref="AP19">TREND($P68:$Q68,$P$56:$Q$56,AP$7)</f>
        <v>27513796473478</v>
      </c>
      <c r="AQ19" s="444" cm="1">
        <f t="array" ref="AQ19">TREND($P68:$Q68,$P$56:$Q$56,AQ$7)</f>
        <v>27188611793336</v>
      </c>
      <c r="AR19" s="444" cm="1">
        <f t="array" ref="AR19">TREND($P68:$Q68,$P$56:$Q$56,AR$7)</f>
        <v>26863427113194</v>
      </c>
      <c r="AS19" s="444" cm="1">
        <f t="array" ref="AS19">TREND($P68:$Q68,$P$56:$Q$56,AS$7)</f>
        <v>26538242433052</v>
      </c>
      <c r="AT19" s="488">
        <f t="shared" si="4"/>
        <v>26213057752910</v>
      </c>
      <c r="AU19" s="167"/>
    </row>
    <row r="20" spans="1:47" ht="13.5" customHeight="1">
      <c r="A20" s="48" t="s">
        <v>186</v>
      </c>
      <c r="B20" s="43">
        <v>0.77200000000000002</v>
      </c>
      <c r="C20" s="43">
        <v>0.98399999999999999</v>
      </c>
      <c r="D20" s="44">
        <v>1.25</v>
      </c>
      <c r="E20" s="44">
        <v>1.3069999999999999</v>
      </c>
      <c r="F20" s="44">
        <v>1.2529999999999999</v>
      </c>
      <c r="G20" s="45">
        <v>20.45</v>
      </c>
      <c r="H20" s="45">
        <v>26.72</v>
      </c>
      <c r="I20" s="47">
        <v>1.06</v>
      </c>
      <c r="J20" s="47">
        <v>0.9</v>
      </c>
      <c r="L20" s="48" t="s">
        <v>186</v>
      </c>
      <c r="M20" s="443">
        <f t="shared" si="1"/>
        <v>30614947935320</v>
      </c>
      <c r="N20" s="489" cm="1">
        <f t="array" ref="N20">TREND($M69:$N69,$M$56:$N$56,N$7)</f>
        <v>37194506468840</v>
      </c>
      <c r="O20" s="489" cm="1">
        <f t="array" ref="O20">TREND($M69:$N69,$M$56:$N$56,O$7)</f>
        <v>37560037498480</v>
      </c>
      <c r="P20" s="489" cm="1">
        <f t="array" ref="P20">TREND($M69:$N69,$M$56:$N$56,P$7)</f>
        <v>37925568528120</v>
      </c>
      <c r="Q20" s="489" cm="1">
        <f t="array" ref="Q20">TREND($M69:$N69,$M$56:$N$56,Q$7)</f>
        <v>38291099557760</v>
      </c>
      <c r="R20" s="489" cm="1">
        <f t="array" ref="R20">TREND($M69:$N69,$M$56:$N$56,R$7)</f>
        <v>38656630587400</v>
      </c>
      <c r="S20" s="485">
        <f t="shared" si="0"/>
        <v>39022161617040</v>
      </c>
      <c r="T20" s="444" cm="1">
        <f t="array" ref="T20">TREND($N69:$O69,$N$56:$O$56,T$7)</f>
        <v>40529115012820</v>
      </c>
      <c r="U20" s="444" cm="1">
        <f t="array" ref="U20">TREND($N69:$O69,$N$56:$O$56,U$7)</f>
        <v>42036068408600</v>
      </c>
      <c r="V20" s="444" cm="1">
        <f t="array" ref="V20">TREND($N69:$O69,$N$56:$O$56,V$7)</f>
        <v>43543021804380</v>
      </c>
      <c r="W20" s="444" cm="1">
        <f t="array" ref="W20">TREND($N69:$O69,$N$56:$O$56,W$7)</f>
        <v>45049975200160</v>
      </c>
      <c r="X20" s="444" cm="1">
        <f t="array" ref="X20">TREND($N69:$O69,$N$56:$O$56,X$7)</f>
        <v>46556928595940</v>
      </c>
      <c r="Y20" s="444" cm="1">
        <f t="array" ref="Y20">TREND($N69:$O69,$N$56:$O$56,Y$7)</f>
        <v>48063881991720</v>
      </c>
      <c r="Z20" s="488">
        <f t="shared" si="2"/>
        <v>49570835387500</v>
      </c>
      <c r="AA20" s="444" cm="1">
        <f t="array" ref="AA20">TREND($O69:$P69,$O$56:$P$56,AA$7)</f>
        <v>49796878396867</v>
      </c>
      <c r="AB20" s="444" cm="1">
        <f t="array" ref="AB20">TREND($O69:$P69,$O$56:$P$56,AB$7)</f>
        <v>50022921406234</v>
      </c>
      <c r="AC20" s="444" cm="1">
        <f t="array" ref="AC20">TREND($O69:$P69,$O$56:$P$56,AC$7)</f>
        <v>50248964415601</v>
      </c>
      <c r="AD20" s="444" cm="1">
        <f t="array" ref="AD20">TREND($O69:$P69,$O$56:$P$56,AD$7)</f>
        <v>50475007424968</v>
      </c>
      <c r="AE20" s="444" cm="1">
        <f t="array" ref="AE20">TREND($O69:$P69,$O$56:$P$56,AE$7)</f>
        <v>50701050434335</v>
      </c>
      <c r="AF20" s="444" cm="1">
        <f t="array" ref="AF20">TREND($O69:$P69,$O$56:$P$56,AF$7)</f>
        <v>50927093443702</v>
      </c>
      <c r="AG20" s="444" cm="1">
        <f t="array" ref="AG20">TREND($O69:$P69,$O$56:$P$56,AG$7)</f>
        <v>51153136453069</v>
      </c>
      <c r="AH20" s="444" cm="1">
        <f t="array" ref="AH20">TREND($O69:$P69,$O$56:$P$56,AH$7)</f>
        <v>51379179462436</v>
      </c>
      <c r="AI20" s="444" cm="1">
        <f t="array" ref="AI20">TREND($O69:$P69,$O$56:$P$56,AI$7)</f>
        <v>51605222471803</v>
      </c>
      <c r="AJ20" s="488">
        <f t="shared" si="3"/>
        <v>51831265481170</v>
      </c>
      <c r="AK20" s="444" cm="1">
        <f t="array" ref="AK20">TREND($P69:$Q69,$P$56:$Q$56,AK$7)</f>
        <v>51617119472296</v>
      </c>
      <c r="AL20" s="444" cm="1">
        <f t="array" ref="AL20">TREND($P69:$Q69,$P$56:$Q$56,AL$7)</f>
        <v>51402973463422</v>
      </c>
      <c r="AM20" s="444" cm="1">
        <f t="array" ref="AM20">TREND($P69:$Q69,$P$56:$Q$56,AM$7)</f>
        <v>51188827454548</v>
      </c>
      <c r="AN20" s="444" cm="1">
        <f t="array" ref="AN20">TREND($P69:$Q69,$P$56:$Q$56,AN$7)</f>
        <v>50974681445674</v>
      </c>
      <c r="AO20" s="444" cm="1">
        <f t="array" ref="AO20">TREND($P69:$Q69,$P$56:$Q$56,AO$7)</f>
        <v>50760535436800</v>
      </c>
      <c r="AP20" s="444" cm="1">
        <f t="array" ref="AP20">TREND($P69:$Q69,$P$56:$Q$56,AP$7)</f>
        <v>50546389427926</v>
      </c>
      <c r="AQ20" s="444" cm="1">
        <f t="array" ref="AQ20">TREND($P69:$Q69,$P$56:$Q$56,AQ$7)</f>
        <v>50332243419052</v>
      </c>
      <c r="AR20" s="444" cm="1">
        <f t="array" ref="AR20">TREND($P69:$Q69,$P$56:$Q$56,AR$7)</f>
        <v>50118097410178</v>
      </c>
      <c r="AS20" s="444" cm="1">
        <f t="array" ref="AS20">TREND($P69:$Q69,$P$56:$Q$56,AS$7)</f>
        <v>49903951401304</v>
      </c>
      <c r="AT20" s="488">
        <f t="shared" si="4"/>
        <v>49689805392429.992</v>
      </c>
      <c r="AU20" s="167"/>
    </row>
    <row r="21" spans="1:47" ht="13.5" customHeight="1">
      <c r="A21" s="49" t="s">
        <v>187</v>
      </c>
      <c r="B21" s="43">
        <v>0</v>
      </c>
      <c r="C21" s="43">
        <v>0.77900000000000003</v>
      </c>
      <c r="D21" s="44">
        <v>0.83499999999999996</v>
      </c>
      <c r="E21" s="44">
        <v>0.84199999999999997</v>
      </c>
      <c r="F21" s="44">
        <v>0.82399999999999995</v>
      </c>
      <c r="G21" s="45">
        <v>16.190000000000001</v>
      </c>
      <c r="H21" s="45">
        <v>17.559999999999999</v>
      </c>
      <c r="I21" s="47" t="s">
        <v>170</v>
      </c>
      <c r="J21" s="47">
        <v>0.21</v>
      </c>
      <c r="L21" s="49" t="s">
        <v>187</v>
      </c>
      <c r="M21" s="443">
        <f t="shared" si="1"/>
        <v>0</v>
      </c>
      <c r="N21" s="489" cm="1">
        <f t="array" ref="N21">TREND($M70:$N70,$M$56:$N$56,N$7)</f>
        <v>24176774045340</v>
      </c>
      <c r="O21" s="489" cm="1">
        <f t="array" ref="O21">TREND($M70:$N70,$M$56:$N$56,O$7)</f>
        <v>25519928158970</v>
      </c>
      <c r="P21" s="489" cm="1">
        <f t="array" ref="P21">TREND($M70:$N70,$M$56:$N$56,P$7)</f>
        <v>26863082272600</v>
      </c>
      <c r="Q21" s="489" cm="1">
        <f t="array" ref="Q21">TREND($M70:$N70,$M$56:$N$56,Q$7)</f>
        <v>28206236386230</v>
      </c>
      <c r="R21" s="489" cm="1">
        <f t="array" ref="R21">TREND($M70:$N70,$M$56:$N$56,R$7)</f>
        <v>29549390499860</v>
      </c>
      <c r="S21" s="485">
        <f t="shared" si="0"/>
        <v>30892544613490</v>
      </c>
      <c r="T21" s="444" cm="1">
        <f t="array" ref="T21">TREND($N70:$O70,$N$56:$O$56,T$7)</f>
        <v>31209797959970</v>
      </c>
      <c r="U21" s="444" cm="1">
        <f t="array" ref="U21">TREND($N70:$O70,$N$56:$O$56,U$7)</f>
        <v>31527051306450</v>
      </c>
      <c r="V21" s="444" cm="1">
        <f t="array" ref="V21">TREND($N70:$O70,$N$56:$O$56,V$7)</f>
        <v>31844304652930</v>
      </c>
      <c r="W21" s="444" cm="1">
        <f t="array" ref="W21">TREND($N70:$O70,$N$56:$O$56,W$7)</f>
        <v>32161557999410</v>
      </c>
      <c r="X21" s="444" cm="1">
        <f t="array" ref="X21">TREND($N70:$O70,$N$56:$O$56,X$7)</f>
        <v>32478811345890</v>
      </c>
      <c r="Y21" s="444" cm="1">
        <f t="array" ref="Y21">TREND($N70:$O70,$N$56:$O$56,Y$7)</f>
        <v>32796064692370</v>
      </c>
      <c r="Z21" s="488">
        <f t="shared" si="2"/>
        <v>33113318038850</v>
      </c>
      <c r="AA21" s="444" cm="1">
        <f t="array" ref="AA21">TREND($O70:$P70,$O$56:$P$56,AA$7)</f>
        <v>33141077706667</v>
      </c>
      <c r="AB21" s="444" cm="1">
        <f t="array" ref="AB21">TREND($O70:$P70,$O$56:$P$56,AB$7)</f>
        <v>33168837374484</v>
      </c>
      <c r="AC21" s="444" cm="1">
        <f t="array" ref="AC21">TREND($O70:$P70,$O$56:$P$56,AC$7)</f>
        <v>33196597042301</v>
      </c>
      <c r="AD21" s="444" cm="1">
        <f t="array" ref="AD21">TREND($O70:$P70,$O$56:$P$56,AD$7)</f>
        <v>33224356710118</v>
      </c>
      <c r="AE21" s="444" cm="1">
        <f t="array" ref="AE21">TREND($O70:$P70,$O$56:$P$56,AE$7)</f>
        <v>33252116377935</v>
      </c>
      <c r="AF21" s="444" cm="1">
        <f t="array" ref="AF21">TREND($O70:$P70,$O$56:$P$56,AF$7)</f>
        <v>33279876045752</v>
      </c>
      <c r="AG21" s="444" cm="1">
        <f t="array" ref="AG21">TREND($O70:$P70,$O$56:$P$56,AG$7)</f>
        <v>33307635713569</v>
      </c>
      <c r="AH21" s="444" cm="1">
        <f t="array" ref="AH21">TREND($O70:$P70,$O$56:$P$56,AH$7)</f>
        <v>33335395381386</v>
      </c>
      <c r="AI21" s="444" cm="1">
        <f t="array" ref="AI21">TREND($O70:$P70,$O$56:$P$56,AI$7)</f>
        <v>33363155049203</v>
      </c>
      <c r="AJ21" s="488">
        <f t="shared" si="3"/>
        <v>33390914717020</v>
      </c>
      <c r="AK21" s="444" cm="1">
        <f t="array" ref="AK21">TREND($P70:$Q70,$P$56:$Q$56,AK$7)</f>
        <v>33319532714062</v>
      </c>
      <c r="AL21" s="444" cm="1">
        <f t="array" ref="AL21">TREND($P70:$Q70,$P$56:$Q$56,AL$7)</f>
        <v>33248150711104</v>
      </c>
      <c r="AM21" s="444" cm="1">
        <f t="array" ref="AM21">TREND($P70:$Q70,$P$56:$Q$56,AM$7)</f>
        <v>33176768708146</v>
      </c>
      <c r="AN21" s="444" cm="1">
        <f t="array" ref="AN21">TREND($P70:$Q70,$P$56:$Q$56,AN$7)</f>
        <v>33105386705188</v>
      </c>
      <c r="AO21" s="444" cm="1">
        <f t="array" ref="AO21">TREND($P70:$Q70,$P$56:$Q$56,AO$7)</f>
        <v>33034004702230</v>
      </c>
      <c r="AP21" s="444" cm="1">
        <f t="array" ref="AP21">TREND($P70:$Q70,$P$56:$Q$56,AP$7)</f>
        <v>32962622699272</v>
      </c>
      <c r="AQ21" s="444" cm="1">
        <f t="array" ref="AQ21">TREND($P70:$Q70,$P$56:$Q$56,AQ$7)</f>
        <v>32891240696314</v>
      </c>
      <c r="AR21" s="444" cm="1">
        <f t="array" ref="AR21">TREND($P70:$Q70,$P$56:$Q$56,AR$7)</f>
        <v>32819858693356</v>
      </c>
      <c r="AS21" s="444" cm="1">
        <f t="array" ref="AS21">TREND($P70:$Q70,$P$56:$Q$56,AS$7)</f>
        <v>32748476690398</v>
      </c>
      <c r="AT21" s="488">
        <f t="shared" si="4"/>
        <v>32677094687440</v>
      </c>
      <c r="AU21" s="167"/>
    </row>
    <row r="22" spans="1:47" s="55" customFormat="1" ht="3" customHeight="1">
      <c r="A22" s="50"/>
      <c r="B22" s="51"/>
      <c r="C22" s="51"/>
      <c r="D22" s="52"/>
      <c r="E22" s="52"/>
      <c r="F22" s="52"/>
      <c r="G22" s="53"/>
      <c r="H22" s="53"/>
      <c r="I22" s="54"/>
      <c r="J22" s="54"/>
      <c r="L22" s="50"/>
      <c r="M22" s="443">
        <f t="shared" si="1"/>
        <v>0</v>
      </c>
      <c r="N22" s="489" cm="1">
        <f t="array" ref="N22">TREND($M71:$N71,$M$56:$N$56,N$7)</f>
        <v>0</v>
      </c>
      <c r="O22" s="489" cm="1">
        <f t="array" ref="O22">TREND($M71:$N71,$M$56:$N$56,O$7)</f>
        <v>0</v>
      </c>
      <c r="P22" s="489" cm="1">
        <f t="array" ref="P22">TREND($M71:$N71,$M$56:$N$56,P$7)</f>
        <v>0</v>
      </c>
      <c r="Q22" s="489" cm="1">
        <f t="array" ref="Q22">TREND($M71:$N71,$M$56:$N$56,Q$7)</f>
        <v>0</v>
      </c>
      <c r="R22" s="489" cm="1">
        <f t="array" ref="R22">TREND($M71:$N71,$M$56:$N$56,R$7)</f>
        <v>0</v>
      </c>
      <c r="S22" s="485">
        <f t="shared" si="0"/>
        <v>0</v>
      </c>
      <c r="T22" s="444" cm="1">
        <f t="array" ref="T22">TREND($N71:$O71,$N$56:$O$56,T$7)</f>
        <v>0</v>
      </c>
      <c r="U22" s="444" cm="1">
        <f t="array" ref="U22">TREND($N71:$O71,$N$56:$O$56,U$7)</f>
        <v>0</v>
      </c>
      <c r="V22" s="444" cm="1">
        <f t="array" ref="V22">TREND($N71:$O71,$N$56:$O$56,V$7)</f>
        <v>0</v>
      </c>
      <c r="W22" s="444" cm="1">
        <f t="array" ref="W22">TREND($N71:$O71,$N$56:$O$56,W$7)</f>
        <v>0</v>
      </c>
      <c r="X22" s="444" cm="1">
        <f t="array" ref="X22">TREND($N71:$O71,$N$56:$O$56,X$7)</f>
        <v>0</v>
      </c>
      <c r="Y22" s="444" cm="1">
        <f t="array" ref="Y22">TREND($N71:$O71,$N$56:$O$56,Y$7)</f>
        <v>0</v>
      </c>
      <c r="Z22" s="488">
        <f t="shared" si="2"/>
        <v>0</v>
      </c>
      <c r="AA22" s="444" cm="1">
        <f t="array" ref="AA22">TREND($O71:$P71,$O$56:$P$56,AA$7)</f>
        <v>0</v>
      </c>
      <c r="AB22" s="444" cm="1">
        <f t="array" ref="AB22">TREND($O71:$P71,$O$56:$P$56,AB$7)</f>
        <v>0</v>
      </c>
      <c r="AC22" s="444" cm="1">
        <f t="array" ref="AC22">TREND($O71:$P71,$O$56:$P$56,AC$7)</f>
        <v>0</v>
      </c>
      <c r="AD22" s="444" cm="1">
        <f t="array" ref="AD22">TREND($O71:$P71,$O$56:$P$56,AD$7)</f>
        <v>0</v>
      </c>
      <c r="AE22" s="444" cm="1">
        <f t="array" ref="AE22">TREND($O71:$P71,$O$56:$P$56,AE$7)</f>
        <v>0</v>
      </c>
      <c r="AF22" s="444" cm="1">
        <f t="array" ref="AF22">TREND($O71:$P71,$O$56:$P$56,AF$7)</f>
        <v>0</v>
      </c>
      <c r="AG22" s="444" cm="1">
        <f t="array" ref="AG22">TREND($O71:$P71,$O$56:$P$56,AG$7)</f>
        <v>0</v>
      </c>
      <c r="AH22" s="444" cm="1">
        <f t="array" ref="AH22">TREND($O71:$P71,$O$56:$P$56,AH$7)</f>
        <v>0</v>
      </c>
      <c r="AI22" s="444" cm="1">
        <f t="array" ref="AI22">TREND($O71:$P71,$O$56:$P$56,AI$7)</f>
        <v>0</v>
      </c>
      <c r="AJ22" s="488">
        <f t="shared" si="3"/>
        <v>0</v>
      </c>
      <c r="AK22" s="444" cm="1">
        <f t="array" ref="AK22">TREND($P71:$Q71,$P$56:$Q$56,AK$7)</f>
        <v>0</v>
      </c>
      <c r="AL22" s="444" cm="1">
        <f t="array" ref="AL22">TREND($P71:$Q71,$P$56:$Q$56,AL$7)</f>
        <v>0</v>
      </c>
      <c r="AM22" s="444" cm="1">
        <f t="array" ref="AM22">TREND($P71:$Q71,$P$56:$Q$56,AM$7)</f>
        <v>0</v>
      </c>
      <c r="AN22" s="444" cm="1">
        <f t="array" ref="AN22">TREND($P71:$Q71,$P$56:$Q$56,AN$7)</f>
        <v>0</v>
      </c>
      <c r="AO22" s="444" cm="1">
        <f t="array" ref="AO22">TREND($P71:$Q71,$P$56:$Q$56,AO$7)</f>
        <v>0</v>
      </c>
      <c r="AP22" s="444" cm="1">
        <f t="array" ref="AP22">TREND($P71:$Q71,$P$56:$Q$56,AP$7)</f>
        <v>0</v>
      </c>
      <c r="AQ22" s="444" cm="1">
        <f t="array" ref="AQ22">TREND($P71:$Q71,$P$56:$Q$56,AQ$7)</f>
        <v>0</v>
      </c>
      <c r="AR22" s="444" cm="1">
        <f t="array" ref="AR22">TREND($P71:$Q71,$P$56:$Q$56,AR$7)</f>
        <v>0</v>
      </c>
      <c r="AS22" s="444" cm="1">
        <f t="array" ref="AS22">TREND($P71:$Q71,$P$56:$Q$56,AS$7)</f>
        <v>0</v>
      </c>
      <c r="AT22" s="488">
        <f t="shared" si="4"/>
        <v>0</v>
      </c>
      <c r="AU22" s="167"/>
    </row>
    <row r="23" spans="1:47" ht="13.5" customHeight="1">
      <c r="A23" s="42" t="s">
        <v>189</v>
      </c>
      <c r="B23" s="43">
        <v>17.094000000000001</v>
      </c>
      <c r="C23" s="43">
        <v>26.710999999999999</v>
      </c>
      <c r="D23" s="44">
        <v>29.678999999999998</v>
      </c>
      <c r="E23" s="44">
        <v>28.173999999999999</v>
      </c>
      <c r="F23" s="44">
        <v>25.178999999999998</v>
      </c>
      <c r="G23" s="45">
        <v>100</v>
      </c>
      <c r="H23" s="45">
        <v>100</v>
      </c>
      <c r="I23" s="47">
        <v>1.96</v>
      </c>
      <c r="J23" s="47">
        <v>-0.22</v>
      </c>
      <c r="L23" s="42" t="s">
        <v>189</v>
      </c>
      <c r="M23" s="443">
        <f t="shared" si="1"/>
        <v>677891088091140</v>
      </c>
      <c r="N23" s="489" cm="1">
        <f t="array" ref="N23">TREND($M72:$N72,$M$56:$N$56,N$7)</f>
        <v>976360967415960</v>
      </c>
      <c r="O23" s="489" cm="1">
        <f t="array" ref="O23">TREND($M72:$N72,$M$56:$N$56,O$7)</f>
        <v>992942627378452</v>
      </c>
      <c r="P23" s="489" cm="1">
        <f t="array" ref="P23">TREND($M72:$N72,$M$56:$N$56,P$7)</f>
        <v>1009524287340940</v>
      </c>
      <c r="Q23" s="489" cm="1">
        <f t="array" ref="Q23">TREND($M72:$N72,$M$56:$N$56,Q$7)</f>
        <v>1026105947303428</v>
      </c>
      <c r="R23" s="489" cm="1">
        <f t="array" ref="R23">TREND($M72:$N72,$M$56:$N$56,R$7)</f>
        <v>1042687607265920</v>
      </c>
      <c r="S23" s="485">
        <f t="shared" si="0"/>
        <v>1059269267228410</v>
      </c>
      <c r="T23" s="444" cm="1">
        <f t="array" ref="T23">TREND($N72:$O72,$N$56:$O$56,T$7)</f>
        <v>1076083694591848</v>
      </c>
      <c r="U23" s="444" cm="1">
        <f t="array" ref="U23">TREND($N72:$O72,$N$56:$O$56,U$7)</f>
        <v>1092898121955288</v>
      </c>
      <c r="V23" s="444" cm="1">
        <f t="array" ref="V23">TREND($N72:$O72,$N$56:$O$56,V$7)</f>
        <v>1109712549318728</v>
      </c>
      <c r="W23" s="444" cm="1">
        <f t="array" ref="W23">TREND($N72:$O72,$N$56:$O$56,W$7)</f>
        <v>1126526976682168</v>
      </c>
      <c r="X23" s="444" cm="1">
        <f t="array" ref="X23">TREND($N72:$O72,$N$56:$O$56,X$7)</f>
        <v>1143341404045608</v>
      </c>
      <c r="Y23" s="444" cm="1">
        <f t="array" ref="Y23">TREND($N72:$O72,$N$56:$O$56,Y$7)</f>
        <v>1160155831409048</v>
      </c>
      <c r="Z23" s="488">
        <f t="shared" si="2"/>
        <v>1176970258772490</v>
      </c>
      <c r="AA23" s="444" cm="1">
        <f t="array" ref="AA23">TREND($O72:$P72,$O$56:$P$56,AA$7)</f>
        <v>1171001930191836</v>
      </c>
      <c r="AB23" s="444" cm="1">
        <f t="array" ref="AB23">TREND($O72:$P72,$O$56:$P$56,AB$7)</f>
        <v>1165033601611182</v>
      </c>
      <c r="AC23" s="444" cm="1">
        <f t="array" ref="AC23">TREND($O72:$P72,$O$56:$P$56,AC$7)</f>
        <v>1159065273030526</v>
      </c>
      <c r="AD23" s="444" cm="1">
        <f t="array" ref="AD23">TREND($O72:$P72,$O$56:$P$56,AD$7)</f>
        <v>1153096944449872</v>
      </c>
      <c r="AE23" s="444" cm="1">
        <f t="array" ref="AE23">TREND($O72:$P72,$O$56:$P$56,AE$7)</f>
        <v>1147128615869216</v>
      </c>
      <c r="AF23" s="444" cm="1">
        <f t="array" ref="AF23">TREND($O72:$P72,$O$56:$P$56,AF$7)</f>
        <v>1141160287288562</v>
      </c>
      <c r="AG23" s="444" cm="1">
        <f t="array" ref="AG23">TREND($O72:$P72,$O$56:$P$56,AG$7)</f>
        <v>1135191958707906</v>
      </c>
      <c r="AH23" s="444" cm="1">
        <f t="array" ref="AH23">TREND($O72:$P72,$O$56:$P$56,AH$7)</f>
        <v>1129223630127252</v>
      </c>
      <c r="AI23" s="444" cm="1">
        <f t="array" ref="AI23">TREND($O72:$P72,$O$56:$P$56,AI$7)</f>
        <v>1123255301546596</v>
      </c>
      <c r="AJ23" s="488">
        <f t="shared" si="3"/>
        <v>1117286972965940</v>
      </c>
      <c r="AK23" s="444" cm="1">
        <f t="array" ref="AK23">TREND($P72:$Q72,$P$56:$Q$56,AK$7)</f>
        <v>1105409800807096</v>
      </c>
      <c r="AL23" s="444" cm="1">
        <f t="array" ref="AL23">TREND($P72:$Q72,$P$56:$Q$56,AL$7)</f>
        <v>1093532628648248</v>
      </c>
      <c r="AM23" s="444" cm="1">
        <f t="array" ref="AM23">TREND($P72:$Q72,$P$56:$Q$56,AM$7)</f>
        <v>1081655456489404</v>
      </c>
      <c r="AN23" s="444" cm="1">
        <f t="array" ref="AN23">TREND($P72:$Q72,$P$56:$Q$56,AN$7)</f>
        <v>1069778284330560</v>
      </c>
      <c r="AO23" s="444" cm="1">
        <f t="array" ref="AO23">TREND($P72:$Q72,$P$56:$Q$56,AO$7)</f>
        <v>1057901112171716</v>
      </c>
      <c r="AP23" s="444" cm="1">
        <f t="array" ref="AP23">TREND($P72:$Q72,$P$56:$Q$56,AP$7)</f>
        <v>1046023940012868</v>
      </c>
      <c r="AQ23" s="444" cm="1">
        <f t="array" ref="AQ23">TREND($P72:$Q72,$P$56:$Q$56,AQ$7)</f>
        <v>1034146767854024</v>
      </c>
      <c r="AR23" s="444" cm="1">
        <f t="array" ref="AR23">TREND($P72:$Q72,$P$56:$Q$56,AR$7)</f>
        <v>1022269595695180</v>
      </c>
      <c r="AS23" s="444" cm="1">
        <f t="array" ref="AS23">TREND($P72:$Q72,$P$56:$Q$56,AS$7)</f>
        <v>1010392423536336</v>
      </c>
      <c r="AT23" s="488">
        <f t="shared" si="4"/>
        <v>998515251377490</v>
      </c>
      <c r="AU23" s="169">
        <f>(AT23/P23)^(1/30)-1</f>
        <v>-3.6543551943057917E-4</v>
      </c>
    </row>
    <row r="24" spans="1:47" ht="13.5" customHeight="1">
      <c r="A24" s="48" t="s">
        <v>183</v>
      </c>
      <c r="B24" s="43">
        <v>13.597</v>
      </c>
      <c r="C24" s="43">
        <v>22.408000000000001</v>
      </c>
      <c r="D24" s="44">
        <v>24.826000000000001</v>
      </c>
      <c r="E24" s="44">
        <v>23.326000000000001</v>
      </c>
      <c r="F24" s="44">
        <v>20.548999999999999</v>
      </c>
      <c r="G24" s="45">
        <v>83.89</v>
      </c>
      <c r="H24" s="45">
        <v>81.61</v>
      </c>
      <c r="I24" s="47">
        <v>2.2000000000000002</v>
      </c>
      <c r="J24" s="47">
        <v>-0.32</v>
      </c>
      <c r="L24" s="48" t="s">
        <v>183</v>
      </c>
      <c r="M24" s="443">
        <f t="shared" si="1"/>
        <v>539211719011070</v>
      </c>
      <c r="N24" s="489" cm="1">
        <f t="array" ref="N24">TREND($M73:$N73,$M$56:$N$56,N$7)</f>
        <v>812666861647132</v>
      </c>
      <c r="O24" s="489" cm="1">
        <f t="array" ref="O24">TREND($M73:$N73,$M$56:$N$56,O$7)</f>
        <v>827858814015800</v>
      </c>
      <c r="P24" s="489" cm="1">
        <f t="array" ref="P24">TREND($M73:$N73,$M$56:$N$56,P$7)</f>
        <v>843050766384472</v>
      </c>
      <c r="Q24" s="489" cm="1">
        <f t="array" ref="Q24">TREND($M73:$N73,$M$56:$N$56,Q$7)</f>
        <v>858242718753144</v>
      </c>
      <c r="R24" s="489" cm="1">
        <f t="array" ref="R24">TREND($M73:$N73,$M$56:$N$56,R$7)</f>
        <v>873434671121812</v>
      </c>
      <c r="S24" s="485">
        <f t="shared" si="0"/>
        <v>888626623490480</v>
      </c>
      <c r="T24" s="444" cm="1">
        <f t="array" ref="T24">TREND($N73:$O73,$N$56:$O$56,T$7)</f>
        <v>902325169772424</v>
      </c>
      <c r="U24" s="444" cm="1">
        <f t="array" ref="U24">TREND($N73:$O73,$N$56:$O$56,U$7)</f>
        <v>916023716054364</v>
      </c>
      <c r="V24" s="444" cm="1">
        <f t="array" ref="V24">TREND($N73:$O73,$N$56:$O$56,V$7)</f>
        <v>929722262336304</v>
      </c>
      <c r="W24" s="444" cm="1">
        <f t="array" ref="W24">TREND($N73:$O73,$N$56:$O$56,W$7)</f>
        <v>943420808618244</v>
      </c>
      <c r="X24" s="444" cm="1">
        <f t="array" ref="X24">TREND($N73:$O73,$N$56:$O$56,X$7)</f>
        <v>957119354900184</v>
      </c>
      <c r="Y24" s="444" cm="1">
        <f t="array" ref="Y24">TREND($N73:$O73,$N$56:$O$56,Y$7)</f>
        <v>970817901182124</v>
      </c>
      <c r="Z24" s="488">
        <f t="shared" si="2"/>
        <v>984516447464060</v>
      </c>
      <c r="AA24" s="444" cm="1">
        <f t="array" ref="AA24">TREND($O73:$P73,$O$56:$P$56,AA$7)</f>
        <v>978567947217560</v>
      </c>
      <c r="AB24" s="444" cm="1">
        <f t="array" ref="AB24">TREND($O73:$P73,$O$56:$P$56,AB$7)</f>
        <v>972619446971060</v>
      </c>
      <c r="AC24" s="444" cm="1">
        <f t="array" ref="AC24">TREND($O73:$P73,$O$56:$P$56,AC$7)</f>
        <v>966670946724560</v>
      </c>
      <c r="AD24" s="444" cm="1">
        <f t="array" ref="AD24">TREND($O73:$P73,$O$56:$P$56,AD$7)</f>
        <v>960722446478060</v>
      </c>
      <c r="AE24" s="444" cm="1">
        <f t="array" ref="AE24">TREND($O73:$P73,$O$56:$P$56,AE$7)</f>
        <v>954773946231560</v>
      </c>
      <c r="AF24" s="444" cm="1">
        <f t="array" ref="AF24">TREND($O73:$P73,$O$56:$P$56,AF$7)</f>
        <v>948825445985060</v>
      </c>
      <c r="AG24" s="444" cm="1">
        <f t="array" ref="AG24">TREND($O73:$P73,$O$56:$P$56,AG$7)</f>
        <v>942876945738560</v>
      </c>
      <c r="AH24" s="444" cm="1">
        <f t="array" ref="AH24">TREND($O73:$P73,$O$56:$P$56,AH$7)</f>
        <v>936928445492060</v>
      </c>
      <c r="AI24" s="444" cm="1">
        <f t="array" ref="AI24">TREND($O73:$P73,$O$56:$P$56,AI$7)</f>
        <v>930979945245560</v>
      </c>
      <c r="AJ24" s="488">
        <f t="shared" si="3"/>
        <v>925031444999060</v>
      </c>
      <c r="AK24" s="444" cm="1">
        <f t="array" ref="AK24">TREND($P73:$Q73,$P$56:$Q$56,AK$7)</f>
        <v>914018788209372</v>
      </c>
      <c r="AL24" s="444" cm="1">
        <f t="array" ref="AL24">TREND($P73:$Q73,$P$56:$Q$56,AL$7)</f>
        <v>903006131419684</v>
      </c>
      <c r="AM24" s="444" cm="1">
        <f t="array" ref="AM24">TREND($P73:$Q73,$P$56:$Q$56,AM$7)</f>
        <v>891993474630000</v>
      </c>
      <c r="AN24" s="444" cm="1">
        <f t="array" ref="AN24">TREND($P73:$Q73,$P$56:$Q$56,AN$7)</f>
        <v>880980817840312</v>
      </c>
      <c r="AO24" s="444" cm="1">
        <f t="array" ref="AO24">TREND($P73:$Q73,$P$56:$Q$56,AO$7)</f>
        <v>869968161050624</v>
      </c>
      <c r="AP24" s="444" cm="1">
        <f t="array" ref="AP24">TREND($P73:$Q73,$P$56:$Q$56,AP$7)</f>
        <v>858955504260940</v>
      </c>
      <c r="AQ24" s="444" cm="1">
        <f t="array" ref="AQ24">TREND($P73:$Q73,$P$56:$Q$56,AQ$7)</f>
        <v>847942847471252</v>
      </c>
      <c r="AR24" s="444" cm="1">
        <f t="array" ref="AR24">TREND($P73:$Q73,$P$56:$Q$56,AR$7)</f>
        <v>836930190681564</v>
      </c>
      <c r="AS24" s="444" cm="1">
        <f t="array" ref="AS24">TREND($P73:$Q73,$P$56:$Q$56,AS$7)</f>
        <v>825917533891876</v>
      </c>
      <c r="AT24" s="488">
        <f t="shared" si="4"/>
        <v>814904877102190</v>
      </c>
      <c r="AU24" s="167"/>
    </row>
    <row r="25" spans="1:47" ht="13.5" customHeight="1">
      <c r="A25" s="48" t="s">
        <v>184</v>
      </c>
      <c r="B25" s="43">
        <v>0.92300000000000004</v>
      </c>
      <c r="C25" s="43">
        <v>5.8000000000000003E-2</v>
      </c>
      <c r="D25" s="44">
        <v>4.4999999999999998E-2</v>
      </c>
      <c r="E25" s="44">
        <v>4.3999999999999997E-2</v>
      </c>
      <c r="F25" s="44">
        <v>4.1000000000000002E-2</v>
      </c>
      <c r="G25" s="45">
        <v>0.22</v>
      </c>
      <c r="H25" s="45">
        <v>0.16</v>
      </c>
      <c r="I25" s="47">
        <v>-11.35</v>
      </c>
      <c r="J25" s="47">
        <v>-1.3</v>
      </c>
      <c r="L25" s="48" t="s">
        <v>184</v>
      </c>
      <c r="M25" s="443">
        <f t="shared" si="1"/>
        <v>36603104850130</v>
      </c>
      <c r="N25" s="489" cm="1">
        <f t="array" ref="N25">TREND($M74:$N74,$M$56:$N$56,N$7)</f>
        <v>9757264607230</v>
      </c>
      <c r="O25" s="489" cm="1">
        <f t="array" ref="O25">TREND($M74:$N74,$M$56:$N$56,O$7)</f>
        <v>8265829038180</v>
      </c>
      <c r="P25" s="489" cm="1">
        <f t="array" ref="P25">TREND($M74:$N74,$M$56:$N$56,P$7)</f>
        <v>6774393469130</v>
      </c>
      <c r="Q25" s="489" cm="1">
        <f t="array" ref="Q25">TREND($M74:$N74,$M$56:$N$56,Q$7)</f>
        <v>5282957900080</v>
      </c>
      <c r="R25" s="489" cm="1">
        <f t="array" ref="R25">TREND($M74:$N74,$M$56:$N$56,R$7)</f>
        <v>3791522331030</v>
      </c>
      <c r="S25" s="485">
        <f t="shared" si="0"/>
        <v>2300086761980</v>
      </c>
      <c r="T25" s="444" cm="1">
        <f t="array" ref="T25">TREND($N74:$O74,$N$56:$O$56,T$7)</f>
        <v>2226438663690</v>
      </c>
      <c r="U25" s="444" cm="1">
        <f t="array" ref="U25">TREND($N74:$O74,$N$56:$O$56,U$7)</f>
        <v>2152790565400</v>
      </c>
      <c r="V25" s="444" cm="1">
        <f t="array" ref="V25">TREND($N74:$O74,$N$56:$O$56,V$7)</f>
        <v>2079142467110</v>
      </c>
      <c r="W25" s="444" cm="1">
        <f t="array" ref="W25">TREND($N74:$O74,$N$56:$O$56,W$7)</f>
        <v>2005494368820</v>
      </c>
      <c r="X25" s="444" cm="1">
        <f t="array" ref="X25">TREND($N74:$O74,$N$56:$O$56,X$7)</f>
        <v>1931846270530</v>
      </c>
      <c r="Y25" s="444" cm="1">
        <f t="array" ref="Y25">TREND($N74:$O74,$N$56:$O$56,Y$7)</f>
        <v>1858198172240</v>
      </c>
      <c r="Z25" s="488">
        <f t="shared" si="2"/>
        <v>1784550073950</v>
      </c>
      <c r="AA25" s="444" cm="1">
        <f t="array" ref="AA25">TREND($O74:$P74,$O$56:$P$56,AA$7)</f>
        <v>1780584407119.001</v>
      </c>
      <c r="AB25" s="444" cm="1">
        <f t="array" ref="AB25">TREND($O74:$P74,$O$56:$P$56,AB$7)</f>
        <v>1776618740288.001</v>
      </c>
      <c r="AC25" s="444" cm="1">
        <f t="array" ref="AC25">TREND($O74:$P74,$O$56:$P$56,AC$7)</f>
        <v>1772653073457.001</v>
      </c>
      <c r="AD25" s="444" cm="1">
        <f t="array" ref="AD25">TREND($O74:$P74,$O$56:$P$56,AD$7)</f>
        <v>1768687406626.001</v>
      </c>
      <c r="AE25" s="444" cm="1">
        <f t="array" ref="AE25">TREND($O74:$P74,$O$56:$P$56,AE$7)</f>
        <v>1764721739795.001</v>
      </c>
      <c r="AF25" s="444" cm="1">
        <f t="array" ref="AF25">TREND($O74:$P74,$O$56:$P$56,AF$7)</f>
        <v>1760756072964.001</v>
      </c>
      <c r="AG25" s="444" cm="1">
        <f t="array" ref="AG25">TREND($O74:$P74,$O$56:$P$56,AG$7)</f>
        <v>1756790406133.001</v>
      </c>
      <c r="AH25" s="444" cm="1">
        <f t="array" ref="AH25">TREND($O74:$P74,$O$56:$P$56,AH$7)</f>
        <v>1752824739302.001</v>
      </c>
      <c r="AI25" s="444" cm="1">
        <f t="array" ref="AI25">TREND($O74:$P74,$O$56:$P$56,AI$7)</f>
        <v>1748859072471.001</v>
      </c>
      <c r="AJ25" s="488">
        <f t="shared" si="3"/>
        <v>1744893405640</v>
      </c>
      <c r="AK25" s="444" cm="1">
        <f t="array" ref="AK25">TREND($P74:$Q74,$P$56:$Q$56,AK$7)</f>
        <v>1732996405147</v>
      </c>
      <c r="AL25" s="444" cm="1">
        <f t="array" ref="AL25">TREND($P74:$Q74,$P$56:$Q$56,AL$7)</f>
        <v>1721099404654</v>
      </c>
      <c r="AM25" s="444" cm="1">
        <f t="array" ref="AM25">TREND($P74:$Q74,$P$56:$Q$56,AM$7)</f>
        <v>1709202404161</v>
      </c>
      <c r="AN25" s="444" cm="1">
        <f t="array" ref="AN25">TREND($P74:$Q74,$P$56:$Q$56,AN$7)</f>
        <v>1697305403668</v>
      </c>
      <c r="AO25" s="444" cm="1">
        <f t="array" ref="AO25">TREND($P74:$Q74,$P$56:$Q$56,AO$7)</f>
        <v>1685408403175</v>
      </c>
      <c r="AP25" s="444" cm="1">
        <f t="array" ref="AP25">TREND($P74:$Q74,$P$56:$Q$56,AP$7)</f>
        <v>1673511402682</v>
      </c>
      <c r="AQ25" s="444" cm="1">
        <f t="array" ref="AQ25">TREND($P74:$Q74,$P$56:$Q$56,AQ$7)</f>
        <v>1661614402189</v>
      </c>
      <c r="AR25" s="444" cm="1">
        <f t="array" ref="AR25">TREND($P74:$Q74,$P$56:$Q$56,AR$7)</f>
        <v>1649717401696</v>
      </c>
      <c r="AS25" s="444" cm="1">
        <f t="array" ref="AS25">TREND($P74:$Q74,$P$56:$Q$56,AS$7)</f>
        <v>1637820401203</v>
      </c>
      <c r="AT25" s="488">
        <f t="shared" si="4"/>
        <v>1625923400710</v>
      </c>
      <c r="AU25" s="167"/>
    </row>
    <row r="26" spans="1:47" ht="13.5" customHeight="1">
      <c r="A26" s="48" t="s">
        <v>185</v>
      </c>
      <c r="B26" s="43">
        <v>0.85399999999999998</v>
      </c>
      <c r="C26" s="43">
        <v>2.145</v>
      </c>
      <c r="D26" s="44">
        <v>2.2189999999999999</v>
      </c>
      <c r="E26" s="44">
        <v>2.1920000000000002</v>
      </c>
      <c r="F26" s="44">
        <v>2.028</v>
      </c>
      <c r="G26" s="45">
        <v>8.0299999999999994</v>
      </c>
      <c r="H26" s="45">
        <v>8.06</v>
      </c>
      <c r="I26" s="47">
        <v>4.08</v>
      </c>
      <c r="J26" s="47">
        <v>-0.21</v>
      </c>
      <c r="L26" s="48" t="s">
        <v>185</v>
      </c>
      <c r="M26" s="443">
        <f t="shared" si="1"/>
        <v>33866794736740</v>
      </c>
      <c r="N26" s="489" cm="1">
        <f t="array" ref="N26">TREND($M75:$N75,$M$56:$N$56,N$7)</f>
        <v>73933823353600</v>
      </c>
      <c r="O26" s="489" cm="1">
        <f t="array" ref="O26">TREND($M75:$N75,$M$56:$N$56,O$7)</f>
        <v>76159769387870</v>
      </c>
      <c r="P26" s="489" cm="1">
        <f t="array" ref="P26">TREND($M75:$N75,$M$56:$N$56,P$7)</f>
        <v>78385715422140</v>
      </c>
      <c r="Q26" s="489" cm="1">
        <f t="array" ref="Q26">TREND($M75:$N75,$M$56:$N$56,Q$7)</f>
        <v>80611661456410</v>
      </c>
      <c r="R26" s="489" cm="1">
        <f t="array" ref="R26">TREND($M75:$N75,$M$56:$N$56,R$7)</f>
        <v>82837607490680</v>
      </c>
      <c r="S26" s="485">
        <f t="shared" si="0"/>
        <v>85063553524950</v>
      </c>
      <c r="T26" s="444" cm="1">
        <f t="array" ref="T26">TREND($N75:$O75,$N$56:$O$56,T$7)</f>
        <v>85482781161370</v>
      </c>
      <c r="U26" s="444" cm="1">
        <f t="array" ref="U26">TREND($N75:$O75,$N$56:$O$56,U$7)</f>
        <v>85902008797790</v>
      </c>
      <c r="V26" s="444" cm="1">
        <f t="array" ref="V26">TREND($N75:$O75,$N$56:$O$56,V$7)</f>
        <v>86321236434210</v>
      </c>
      <c r="W26" s="444" cm="1">
        <f t="array" ref="W26">TREND($N75:$O75,$N$56:$O$56,W$7)</f>
        <v>86740464070630</v>
      </c>
      <c r="X26" s="444" cm="1">
        <f t="array" ref="X26">TREND($N75:$O75,$N$56:$O$56,X$7)</f>
        <v>87159691707050</v>
      </c>
      <c r="Y26" s="444" cm="1">
        <f t="array" ref="Y26">TREND($N75:$O75,$N$56:$O$56,Y$7)</f>
        <v>87578919343470</v>
      </c>
      <c r="Z26" s="488">
        <f t="shared" si="2"/>
        <v>87998146979890</v>
      </c>
      <c r="AA26" s="444" cm="1">
        <f t="array" ref="AA26">TREND($O75:$P75,$O$56:$P$56,AA$7)</f>
        <v>87891073975453</v>
      </c>
      <c r="AB26" s="444" cm="1">
        <f t="array" ref="AB26">TREND($O75:$P75,$O$56:$P$56,AB$7)</f>
        <v>87784000971016</v>
      </c>
      <c r="AC26" s="444" cm="1">
        <f t="array" ref="AC26">TREND($O75:$P75,$O$56:$P$56,AC$7)</f>
        <v>87676927966579</v>
      </c>
      <c r="AD26" s="444" cm="1">
        <f t="array" ref="AD26">TREND($O75:$P75,$O$56:$P$56,AD$7)</f>
        <v>87569854962142</v>
      </c>
      <c r="AE26" s="444" cm="1">
        <f t="array" ref="AE26">TREND($O75:$P75,$O$56:$P$56,AE$7)</f>
        <v>87462781957705</v>
      </c>
      <c r="AF26" s="444" cm="1">
        <f t="array" ref="AF26">TREND($O75:$P75,$O$56:$P$56,AF$7)</f>
        <v>87355708953268</v>
      </c>
      <c r="AG26" s="444" cm="1">
        <f t="array" ref="AG26">TREND($O75:$P75,$O$56:$P$56,AG$7)</f>
        <v>87248635948831</v>
      </c>
      <c r="AH26" s="444" cm="1">
        <f t="array" ref="AH26">TREND($O75:$P75,$O$56:$P$56,AH$7)</f>
        <v>87141562944394</v>
      </c>
      <c r="AI26" s="444" cm="1">
        <f t="array" ref="AI26">TREND($O75:$P75,$O$56:$P$56,AI$7)</f>
        <v>87034489939957</v>
      </c>
      <c r="AJ26" s="488">
        <f t="shared" si="3"/>
        <v>86927416935520</v>
      </c>
      <c r="AK26" s="444" cm="1">
        <f t="array" ref="AK26">TREND($P75:$Q75,$P$56:$Q$56,AK$7)</f>
        <v>86277047575236</v>
      </c>
      <c r="AL26" s="444" cm="1">
        <f t="array" ref="AL26">TREND($P75:$Q75,$P$56:$Q$56,AL$7)</f>
        <v>85626678214952</v>
      </c>
      <c r="AM26" s="444" cm="1">
        <f t="array" ref="AM26">TREND($P75:$Q75,$P$56:$Q$56,AM$7)</f>
        <v>84976308854668</v>
      </c>
      <c r="AN26" s="444" cm="1">
        <f t="array" ref="AN26">TREND($P75:$Q75,$P$56:$Q$56,AN$7)</f>
        <v>84325939494384</v>
      </c>
      <c r="AO26" s="444" cm="1">
        <f t="array" ref="AO26">TREND($P75:$Q75,$P$56:$Q$56,AO$7)</f>
        <v>83675570134100</v>
      </c>
      <c r="AP26" s="444" cm="1">
        <f t="array" ref="AP26">TREND($P75:$Q75,$P$56:$Q$56,AP$7)</f>
        <v>83025200773816</v>
      </c>
      <c r="AQ26" s="444" cm="1">
        <f t="array" ref="AQ26">TREND($P75:$Q75,$P$56:$Q$56,AQ$7)</f>
        <v>82374831413532</v>
      </c>
      <c r="AR26" s="444" cm="1">
        <f t="array" ref="AR26">TREND($P75:$Q75,$P$56:$Q$56,AR$7)</f>
        <v>81724462053248</v>
      </c>
      <c r="AS26" s="444" cm="1">
        <f t="array" ref="AS26">TREND($P75:$Q75,$P$56:$Q$56,AS$7)</f>
        <v>81074092692964</v>
      </c>
      <c r="AT26" s="488">
        <f t="shared" si="4"/>
        <v>80423723332680</v>
      </c>
      <c r="AU26" s="167"/>
    </row>
    <row r="27" spans="1:47" ht="13.5" customHeight="1">
      <c r="A27" s="48" t="s">
        <v>186</v>
      </c>
      <c r="B27" s="43">
        <v>1.72</v>
      </c>
      <c r="C27" s="43">
        <v>2.089</v>
      </c>
      <c r="D27" s="44">
        <v>2.5760000000000001</v>
      </c>
      <c r="E27" s="44">
        <v>2.5990000000000002</v>
      </c>
      <c r="F27" s="44">
        <v>2.548</v>
      </c>
      <c r="G27" s="45">
        <v>7.82</v>
      </c>
      <c r="H27" s="45">
        <v>10.119999999999999</v>
      </c>
      <c r="I27" s="47">
        <v>0.85</v>
      </c>
      <c r="J27" s="47">
        <v>0.74</v>
      </c>
      <c r="L27" s="48" t="s">
        <v>186</v>
      </c>
      <c r="M27" s="443">
        <f t="shared" si="1"/>
        <v>68209469493200</v>
      </c>
      <c r="N27" s="489" cm="1">
        <f t="array" ref="N27">TREND($M76:$N76,$M$56:$N$56,N$7)</f>
        <v>79661625619940</v>
      </c>
      <c r="O27" s="489" cm="1">
        <f t="array" ref="O27">TREND($M76:$N76,$M$56:$N$56,O$7)</f>
        <v>80297856515870</v>
      </c>
      <c r="P27" s="489" cm="1">
        <f t="array" ref="P27">TREND($M76:$N76,$M$56:$N$56,P$7)</f>
        <v>80934087411800</v>
      </c>
      <c r="Q27" s="489" cm="1">
        <f t="array" ref="Q27">TREND($M76:$N76,$M$56:$N$56,Q$7)</f>
        <v>81570318307730</v>
      </c>
      <c r="R27" s="489" cm="1">
        <f t="array" ref="R27">TREND($M76:$N76,$M$56:$N$56,R$7)</f>
        <v>82206549203660</v>
      </c>
      <c r="S27" s="485">
        <f t="shared" si="0"/>
        <v>82842780099590</v>
      </c>
      <c r="T27" s="444" cm="1">
        <f t="array" ref="T27">TREND($N76:$O76,$N$56:$O$56,T$7)</f>
        <v>85601751166300</v>
      </c>
      <c r="U27" s="444" cm="1">
        <f t="array" ref="U27">TREND($N76:$O76,$N$56:$O$56,U$7)</f>
        <v>88360722233010</v>
      </c>
      <c r="V27" s="444" cm="1">
        <f t="array" ref="V27">TREND($N76:$O76,$N$56:$O$56,V$7)</f>
        <v>91119693299720</v>
      </c>
      <c r="W27" s="444" cm="1">
        <f t="array" ref="W27">TREND($N76:$O76,$N$56:$O$56,W$7)</f>
        <v>93878664366430</v>
      </c>
      <c r="X27" s="444" cm="1">
        <f t="array" ref="X27">TREND($N76:$O76,$N$56:$O$56,X$7)</f>
        <v>96637635433140</v>
      </c>
      <c r="Y27" s="444" cm="1">
        <f t="array" ref="Y27">TREND($N76:$O76,$N$56:$O$56,Y$7)</f>
        <v>99396606499850</v>
      </c>
      <c r="Z27" s="488">
        <f t="shared" si="2"/>
        <v>102155577566560</v>
      </c>
      <c r="AA27" s="444" cm="1">
        <f t="array" ref="AA27">TREND($O76:$P76,$O$56:$P$56,AA$7)</f>
        <v>102246787903673</v>
      </c>
      <c r="AB27" s="444" cm="1">
        <f t="array" ref="AB27">TREND($O76:$P76,$O$56:$P$56,AB$7)</f>
        <v>102337998240786</v>
      </c>
      <c r="AC27" s="444" cm="1">
        <f t="array" ref="AC27">TREND($O76:$P76,$O$56:$P$56,AC$7)</f>
        <v>102429208577899</v>
      </c>
      <c r="AD27" s="444" cm="1">
        <f t="array" ref="AD27">TREND($O76:$P76,$O$56:$P$56,AD$7)</f>
        <v>102520418915012</v>
      </c>
      <c r="AE27" s="444" cm="1">
        <f t="array" ref="AE27">TREND($O76:$P76,$O$56:$P$56,AE$7)</f>
        <v>102611629252125</v>
      </c>
      <c r="AF27" s="444" cm="1">
        <f t="array" ref="AF27">TREND($O76:$P76,$O$56:$P$56,AF$7)</f>
        <v>102702839589238</v>
      </c>
      <c r="AG27" s="444" cm="1">
        <f t="array" ref="AG27">TREND($O76:$P76,$O$56:$P$56,AG$7)</f>
        <v>102794049926351</v>
      </c>
      <c r="AH27" s="444" cm="1">
        <f t="array" ref="AH27">TREND($O76:$P76,$O$56:$P$56,AH$7)</f>
        <v>102885260263464.03</v>
      </c>
      <c r="AI27" s="444" cm="1">
        <f t="array" ref="AI27">TREND($O76:$P76,$O$56:$P$56,AI$7)</f>
        <v>102976470600577.03</v>
      </c>
      <c r="AJ27" s="488">
        <f t="shared" si="3"/>
        <v>103067680937690.02</v>
      </c>
      <c r="AK27" s="444" cm="1">
        <f t="array" ref="AK27">TREND($P76:$Q76,$P$56:$Q$56,AK$7)</f>
        <v>102865431929309</v>
      </c>
      <c r="AL27" s="444" cm="1">
        <f t="array" ref="AL27">TREND($P76:$Q76,$P$56:$Q$56,AL$7)</f>
        <v>102663182920928</v>
      </c>
      <c r="AM27" s="444" cm="1">
        <f t="array" ref="AM27">TREND($P76:$Q76,$P$56:$Q$56,AM$7)</f>
        <v>102460933912547</v>
      </c>
      <c r="AN27" s="444" cm="1">
        <f t="array" ref="AN27">TREND($P76:$Q76,$P$56:$Q$56,AN$7)</f>
        <v>102258684904166</v>
      </c>
      <c r="AO27" s="444" cm="1">
        <f t="array" ref="AO27">TREND($P76:$Q76,$P$56:$Q$56,AO$7)</f>
        <v>102056435895785</v>
      </c>
      <c r="AP27" s="444" cm="1">
        <f t="array" ref="AP27">TREND($P76:$Q76,$P$56:$Q$56,AP$7)</f>
        <v>101854186887404</v>
      </c>
      <c r="AQ27" s="444" cm="1">
        <f t="array" ref="AQ27">TREND($P76:$Q76,$P$56:$Q$56,AQ$7)</f>
        <v>101651937879023</v>
      </c>
      <c r="AR27" s="444" cm="1">
        <f t="array" ref="AR27">TREND($P76:$Q76,$P$56:$Q$56,AR$7)</f>
        <v>101449688870642</v>
      </c>
      <c r="AS27" s="444" cm="1">
        <f t="array" ref="AS27">TREND($P76:$Q76,$P$56:$Q$56,AS$7)</f>
        <v>101247439862261</v>
      </c>
      <c r="AT27" s="488">
        <f t="shared" si="4"/>
        <v>101045190853880</v>
      </c>
      <c r="AU27" s="167"/>
    </row>
    <row r="28" spans="1:47" ht="13.5" customHeight="1">
      <c r="A28" s="49" t="s">
        <v>187</v>
      </c>
      <c r="B28" s="495">
        <v>0</v>
      </c>
      <c r="C28" s="495">
        <v>1.2E-2</v>
      </c>
      <c r="D28" s="44">
        <v>1.2999999999999999E-2</v>
      </c>
      <c r="E28" s="44">
        <v>1.2999999999999999E-2</v>
      </c>
      <c r="F28" s="44">
        <v>1.2999999999999999E-2</v>
      </c>
      <c r="G28" s="45">
        <v>0.04</v>
      </c>
      <c r="H28" s="45">
        <v>0.05</v>
      </c>
      <c r="I28" s="47" t="s">
        <v>170</v>
      </c>
      <c r="J28" s="47">
        <v>0.3</v>
      </c>
      <c r="L28" s="49" t="s">
        <v>187</v>
      </c>
      <c r="M28" s="443">
        <f t="shared" si="1"/>
        <v>0</v>
      </c>
      <c r="N28" s="489" cm="1">
        <f t="array" ref="N28">TREND($M77:$N77,$M$56:$N$56,N$7)</f>
        <v>372427841520</v>
      </c>
      <c r="O28" s="489" cm="1">
        <f t="array" ref="O28">TREND($M77:$N77,$M$56:$N$56,O$7)</f>
        <v>393118277160</v>
      </c>
      <c r="P28" s="489" cm="1">
        <f t="array" ref="P28">TREND($M77:$N77,$M$56:$N$56,P$7)</f>
        <v>413808712800</v>
      </c>
      <c r="Q28" s="489" cm="1">
        <f t="array" ref="Q28">TREND($M77:$N77,$M$56:$N$56,Q$7)</f>
        <v>434499148440</v>
      </c>
      <c r="R28" s="489" cm="1">
        <f t="array" ref="R28">TREND($M77:$N77,$M$56:$N$56,R$7)</f>
        <v>455189584080</v>
      </c>
      <c r="S28" s="485">
        <f t="shared" si="0"/>
        <v>475880019720</v>
      </c>
      <c r="T28" s="444" cm="1">
        <f t="array" ref="T28">TREND($N77:$O77,$N$56:$O$56,T$7)</f>
        <v>481545258050</v>
      </c>
      <c r="U28" s="444" cm="1">
        <f t="array" ref="U28">TREND($N77:$O77,$N$56:$O$56,U$7)</f>
        <v>487210496380</v>
      </c>
      <c r="V28" s="444" cm="1">
        <f t="array" ref="V28">TREND($N77:$O77,$N$56:$O$56,V$7)</f>
        <v>492875734710</v>
      </c>
      <c r="W28" s="444" cm="1">
        <f t="array" ref="W28">TREND($N77:$O77,$N$56:$O$56,W$7)</f>
        <v>498540973040</v>
      </c>
      <c r="X28" s="444" cm="1">
        <f t="array" ref="X28">TREND($N77:$O77,$N$56:$O$56,X$7)</f>
        <v>504206211370</v>
      </c>
      <c r="Y28" s="444" cm="1">
        <f t="array" ref="Y28">TREND($N77:$O77,$N$56:$O$56,Y$7)</f>
        <v>509871449700</v>
      </c>
      <c r="Z28" s="488">
        <f t="shared" si="2"/>
        <v>515536688030</v>
      </c>
      <c r="AA28" s="444" cm="1">
        <f t="array" ref="AA28">TREND($O77:$P77,$O$56:$P$56,AA$7)</f>
        <v>515536688030</v>
      </c>
      <c r="AB28" s="444" cm="1">
        <f t="array" ref="AB28">TREND($O77:$P77,$O$56:$P$56,AB$7)</f>
        <v>515536688030</v>
      </c>
      <c r="AC28" s="444" cm="1">
        <f t="array" ref="AC28">TREND($O77:$P77,$O$56:$P$56,AC$7)</f>
        <v>515536688030</v>
      </c>
      <c r="AD28" s="444" cm="1">
        <f t="array" ref="AD28">TREND($O77:$P77,$O$56:$P$56,AD$7)</f>
        <v>515536688030</v>
      </c>
      <c r="AE28" s="444" cm="1">
        <f t="array" ref="AE28">TREND($O77:$P77,$O$56:$P$56,AE$7)</f>
        <v>515536688030</v>
      </c>
      <c r="AF28" s="444" cm="1">
        <f t="array" ref="AF28">TREND($O77:$P77,$O$56:$P$56,AF$7)</f>
        <v>515536688030</v>
      </c>
      <c r="AG28" s="444" cm="1">
        <f t="array" ref="AG28">TREND($O77:$P77,$O$56:$P$56,AG$7)</f>
        <v>515536688030</v>
      </c>
      <c r="AH28" s="444" cm="1">
        <f t="array" ref="AH28">TREND($O77:$P77,$O$56:$P$56,AH$7)</f>
        <v>515536688030</v>
      </c>
      <c r="AI28" s="444" cm="1">
        <f t="array" ref="AI28">TREND($O77:$P77,$O$56:$P$56,AI$7)</f>
        <v>515536688030</v>
      </c>
      <c r="AJ28" s="488">
        <f t="shared" si="3"/>
        <v>515536688030</v>
      </c>
      <c r="AK28" s="444" cm="1">
        <f t="array" ref="AK28">TREND($P77:$Q77,$P$56:$Q$56,AK$7)</f>
        <v>515536688030</v>
      </c>
      <c r="AL28" s="444" cm="1">
        <f t="array" ref="AL28">TREND($P77:$Q77,$P$56:$Q$56,AL$7)</f>
        <v>515536688030</v>
      </c>
      <c r="AM28" s="444" cm="1">
        <f t="array" ref="AM28">TREND($P77:$Q77,$P$56:$Q$56,AM$7)</f>
        <v>515536688030</v>
      </c>
      <c r="AN28" s="444" cm="1">
        <f t="array" ref="AN28">TREND($P77:$Q77,$P$56:$Q$56,AN$7)</f>
        <v>515536688030</v>
      </c>
      <c r="AO28" s="444" cm="1">
        <f t="array" ref="AO28">TREND($P77:$Q77,$P$56:$Q$56,AO$7)</f>
        <v>515536688030</v>
      </c>
      <c r="AP28" s="444" cm="1">
        <f t="array" ref="AP28">TREND($P77:$Q77,$P$56:$Q$56,AP$7)</f>
        <v>515536688030</v>
      </c>
      <c r="AQ28" s="444" cm="1">
        <f t="array" ref="AQ28">TREND($P77:$Q77,$P$56:$Q$56,AQ$7)</f>
        <v>515536688030</v>
      </c>
      <c r="AR28" s="444" cm="1">
        <f t="array" ref="AR28">TREND($P77:$Q77,$P$56:$Q$56,AR$7)</f>
        <v>515536688030</v>
      </c>
      <c r="AS28" s="444" cm="1">
        <f t="array" ref="AS28">TREND($P77:$Q77,$P$56:$Q$56,AS$7)</f>
        <v>515536688030</v>
      </c>
      <c r="AT28" s="488">
        <f t="shared" si="4"/>
        <v>515536688030</v>
      </c>
      <c r="AU28" s="167"/>
    </row>
    <row r="29" spans="1:47" s="55" customFormat="1" ht="3" customHeight="1">
      <c r="A29" s="50"/>
      <c r="B29" s="51"/>
      <c r="C29" s="51"/>
      <c r="D29" s="52"/>
      <c r="E29" s="52"/>
      <c r="F29" s="52"/>
      <c r="G29" s="53"/>
      <c r="H29" s="53"/>
      <c r="I29" s="54"/>
      <c r="J29" s="54"/>
      <c r="L29" s="50"/>
      <c r="M29" s="443">
        <f t="shared" si="1"/>
        <v>0</v>
      </c>
      <c r="N29" s="489" cm="1">
        <f t="array" ref="N29">TREND($M78:$N78,$M$56:$N$56,N$7)</f>
        <v>0</v>
      </c>
      <c r="O29" s="489" cm="1">
        <f t="array" ref="O29">TREND($M78:$N78,$M$56:$N$56,O$7)</f>
        <v>0</v>
      </c>
      <c r="P29" s="489" cm="1">
        <f t="array" ref="P29">TREND($M78:$N78,$M$56:$N$56,P$7)</f>
        <v>0</v>
      </c>
      <c r="Q29" s="489" cm="1">
        <f t="array" ref="Q29">TREND($M78:$N78,$M$56:$N$56,Q$7)</f>
        <v>0</v>
      </c>
      <c r="R29" s="489" cm="1">
        <f t="array" ref="R29">TREND($M78:$N78,$M$56:$N$56,R$7)</f>
        <v>0</v>
      </c>
      <c r="S29" s="485">
        <f t="shared" si="0"/>
        <v>0</v>
      </c>
      <c r="T29" s="444" cm="1">
        <f t="array" ref="T29">TREND($N78:$O78,$N$56:$O$56,T$7)</f>
        <v>0</v>
      </c>
      <c r="U29" s="444" cm="1">
        <f t="array" ref="U29">TREND($N78:$O78,$N$56:$O$56,U$7)</f>
        <v>0</v>
      </c>
      <c r="V29" s="444" cm="1">
        <f t="array" ref="V29">TREND($N78:$O78,$N$56:$O$56,V$7)</f>
        <v>0</v>
      </c>
      <c r="W29" s="444" cm="1">
        <f t="array" ref="W29">TREND($N78:$O78,$N$56:$O$56,W$7)</f>
        <v>0</v>
      </c>
      <c r="X29" s="444" cm="1">
        <f t="array" ref="X29">TREND($N78:$O78,$N$56:$O$56,X$7)</f>
        <v>0</v>
      </c>
      <c r="Y29" s="444" cm="1">
        <f t="array" ref="Y29">TREND($N78:$O78,$N$56:$O$56,Y$7)</f>
        <v>0</v>
      </c>
      <c r="Z29" s="488">
        <f t="shared" si="2"/>
        <v>0</v>
      </c>
      <c r="AA29" s="444" cm="1">
        <f t="array" ref="AA29">TREND($O78:$P78,$O$56:$P$56,AA$7)</f>
        <v>0</v>
      </c>
      <c r="AB29" s="444" cm="1">
        <f t="array" ref="AB29">TREND($O78:$P78,$O$56:$P$56,AB$7)</f>
        <v>0</v>
      </c>
      <c r="AC29" s="444" cm="1">
        <f t="array" ref="AC29">TREND($O78:$P78,$O$56:$P$56,AC$7)</f>
        <v>0</v>
      </c>
      <c r="AD29" s="444" cm="1">
        <f t="array" ref="AD29">TREND($O78:$P78,$O$56:$P$56,AD$7)</f>
        <v>0</v>
      </c>
      <c r="AE29" s="444" cm="1">
        <f t="array" ref="AE29">TREND($O78:$P78,$O$56:$P$56,AE$7)</f>
        <v>0</v>
      </c>
      <c r="AF29" s="444" cm="1">
        <f t="array" ref="AF29">TREND($O78:$P78,$O$56:$P$56,AF$7)</f>
        <v>0</v>
      </c>
      <c r="AG29" s="444" cm="1">
        <f t="array" ref="AG29">TREND($O78:$P78,$O$56:$P$56,AG$7)</f>
        <v>0</v>
      </c>
      <c r="AH29" s="444" cm="1">
        <f t="array" ref="AH29">TREND($O78:$P78,$O$56:$P$56,AH$7)</f>
        <v>0</v>
      </c>
      <c r="AI29" s="444" cm="1">
        <f t="array" ref="AI29">TREND($O78:$P78,$O$56:$P$56,AI$7)</f>
        <v>0</v>
      </c>
      <c r="AJ29" s="488">
        <f t="shared" si="3"/>
        <v>0</v>
      </c>
      <c r="AK29" s="444" cm="1">
        <f t="array" ref="AK29">TREND($P78:$Q78,$P$56:$Q$56,AK$7)</f>
        <v>0</v>
      </c>
      <c r="AL29" s="444" cm="1">
        <f t="array" ref="AL29">TREND($P78:$Q78,$P$56:$Q$56,AL$7)</f>
        <v>0</v>
      </c>
      <c r="AM29" s="444" cm="1">
        <f t="array" ref="AM29">TREND($P78:$Q78,$P$56:$Q$56,AM$7)</f>
        <v>0</v>
      </c>
      <c r="AN29" s="444" cm="1">
        <f t="array" ref="AN29">TREND($P78:$Q78,$P$56:$Q$56,AN$7)</f>
        <v>0</v>
      </c>
      <c r="AO29" s="444" cm="1">
        <f t="array" ref="AO29">TREND($P78:$Q78,$P$56:$Q$56,AO$7)</f>
        <v>0</v>
      </c>
      <c r="AP29" s="444" cm="1">
        <f t="array" ref="AP29">TREND($P78:$Q78,$P$56:$Q$56,AP$7)</f>
        <v>0</v>
      </c>
      <c r="AQ29" s="444" cm="1">
        <f t="array" ref="AQ29">TREND($P78:$Q78,$P$56:$Q$56,AQ$7)</f>
        <v>0</v>
      </c>
      <c r="AR29" s="444" cm="1">
        <f t="array" ref="AR29">TREND($P78:$Q78,$P$56:$Q$56,AR$7)</f>
        <v>0</v>
      </c>
      <c r="AS29" s="444" cm="1">
        <f t="array" ref="AS29">TREND($P78:$Q78,$P$56:$Q$56,AS$7)</f>
        <v>0</v>
      </c>
      <c r="AT29" s="488">
        <f t="shared" si="4"/>
        <v>0</v>
      </c>
      <c r="AU29" s="167"/>
    </row>
    <row r="30" spans="1:47" ht="13.5" customHeight="1">
      <c r="A30" s="42" t="s">
        <v>1209</v>
      </c>
      <c r="B30" s="43">
        <f>B55+B62</f>
        <v>5.1080000000000005</v>
      </c>
      <c r="C30" s="43">
        <f t="shared" ref="C30:F30" si="5">C55+C62</f>
        <v>13.317</v>
      </c>
      <c r="D30" s="514">
        <f t="shared" si="5"/>
        <v>14.545000000000002</v>
      </c>
      <c r="E30" s="514">
        <f t="shared" si="5"/>
        <v>15.210999999999999</v>
      </c>
      <c r="F30" s="514">
        <f t="shared" si="5"/>
        <v>14.64</v>
      </c>
      <c r="G30" s="45"/>
      <c r="H30" s="45"/>
      <c r="I30" s="47"/>
      <c r="J30" s="47"/>
      <c r="L30" s="42" t="s">
        <v>1209</v>
      </c>
      <c r="M30" s="443">
        <f t="shared" si="1"/>
        <v>202566261727480.03</v>
      </c>
      <c r="N30" s="489" cm="1">
        <f t="array" ref="N30">TREND($M79:$N79,$M$56:$N$56,N$7)</f>
        <v>457337940980620</v>
      </c>
      <c r="O30" s="489" cm="1">
        <f t="array" ref="O30">TREND($M79:$N79,$M$56:$N$56,O$7)</f>
        <v>471491923161352</v>
      </c>
      <c r="P30" s="489" cm="1">
        <f t="array" ref="P30">TREND($M79:$N79,$M$56:$N$56,P$7)</f>
        <v>485645905342080</v>
      </c>
      <c r="Q30" s="489" cm="1">
        <f t="array" ref="Q30">TREND($M79:$N79,$M$56:$N$56,Q$7)</f>
        <v>499799887522812</v>
      </c>
      <c r="R30" s="489" cm="1">
        <f t="array" ref="R30">TREND($M79:$N79,$M$56:$N$56,R$7)</f>
        <v>513953869703540</v>
      </c>
      <c r="S30" s="485">
        <f t="shared" si="0"/>
        <v>528107851884270</v>
      </c>
      <c r="T30" s="444" cm="1">
        <f t="array" ref="T30">TREND($N79:$O79,$N$56:$O$56,T$7)</f>
        <v>535064764553510</v>
      </c>
      <c r="U30" s="444" cm="1">
        <f t="array" ref="U30">TREND($N79:$O79,$N$56:$O$56,U$7)</f>
        <v>542021677222750</v>
      </c>
      <c r="V30" s="444" cm="1">
        <f t="array" ref="V30">TREND($N79:$O79,$N$56:$O$56,V$7)</f>
        <v>548978589891990</v>
      </c>
      <c r="W30" s="444" cm="1">
        <f t="array" ref="W30">TREND($N79:$O79,$N$56:$O$56,W$7)</f>
        <v>555935502561230</v>
      </c>
      <c r="X30" s="444" cm="1">
        <f t="array" ref="X30">TREND($N79:$O79,$N$56:$O$56,X$7)</f>
        <v>562892415230470</v>
      </c>
      <c r="Y30" s="444" cm="1">
        <f t="array" ref="Y30">TREND($N79:$O79,$N$56:$O$56,Y$7)</f>
        <v>569849327899710</v>
      </c>
      <c r="Z30" s="488">
        <f t="shared" si="2"/>
        <v>576806240568950.13</v>
      </c>
      <c r="AA30" s="444" cm="1">
        <f t="array" ref="AA30">TREND($O79:$P79,$O$56:$P$56,AA$7)</f>
        <v>579447374678396</v>
      </c>
      <c r="AB30" s="444" cm="1">
        <f t="array" ref="AB30">TREND($O79:$P79,$O$56:$P$56,AB$7)</f>
        <v>582088508787842</v>
      </c>
      <c r="AC30" s="444" cm="1">
        <f t="array" ref="AC30">TREND($O79:$P79,$O$56:$P$56,AC$7)</f>
        <v>584729642897288</v>
      </c>
      <c r="AD30" s="444" cm="1">
        <f t="array" ref="AD30">TREND($O79:$P79,$O$56:$P$56,AD$7)</f>
        <v>587370777006734</v>
      </c>
      <c r="AE30" s="444" cm="1">
        <f t="array" ref="AE30">TREND($O79:$P79,$O$56:$P$56,AE$7)</f>
        <v>590011911116180</v>
      </c>
      <c r="AF30" s="444" cm="1">
        <f t="array" ref="AF30">TREND($O79:$P79,$O$56:$P$56,AF$7)</f>
        <v>592653045225626</v>
      </c>
      <c r="AG30" s="444" cm="1">
        <f t="array" ref="AG30">TREND($O79:$P79,$O$56:$P$56,AG$7)</f>
        <v>595294179335072</v>
      </c>
      <c r="AH30" s="444" cm="1">
        <f t="array" ref="AH30">TREND($O79:$P79,$O$56:$P$56,AH$7)</f>
        <v>597935313444518</v>
      </c>
      <c r="AI30" s="444" cm="1">
        <f t="array" ref="AI30">TREND($O79:$P79,$O$56:$P$56,AI$7)</f>
        <v>600576447553964</v>
      </c>
      <c r="AJ30" s="488">
        <f t="shared" si="3"/>
        <v>603217581663410</v>
      </c>
      <c r="AK30" s="444" cm="1">
        <f t="array" ref="AK30">TREND($P79:$Q79,$P$56:$Q$56,AK$7)</f>
        <v>600953185902909</v>
      </c>
      <c r="AL30" s="444" cm="1">
        <f t="array" ref="AL30">TREND($P79:$Q79,$P$56:$Q$56,AL$7)</f>
        <v>598688790142408</v>
      </c>
      <c r="AM30" s="444" cm="1">
        <f t="array" ref="AM30">TREND($P79:$Q79,$P$56:$Q$56,AM$7)</f>
        <v>596424394381907</v>
      </c>
      <c r="AN30" s="444" cm="1">
        <f t="array" ref="AN30">TREND($P79:$Q79,$P$56:$Q$56,AN$7)</f>
        <v>594159998621406</v>
      </c>
      <c r="AO30" s="444" cm="1">
        <f t="array" ref="AO30">TREND($P79:$Q79,$P$56:$Q$56,AO$7)</f>
        <v>591895602860905</v>
      </c>
      <c r="AP30" s="444" cm="1">
        <f t="array" ref="AP30">TREND($P79:$Q79,$P$56:$Q$56,AP$7)</f>
        <v>589631207100404</v>
      </c>
      <c r="AQ30" s="444" cm="1">
        <f t="array" ref="AQ30">TREND($P79:$Q79,$P$56:$Q$56,AQ$7)</f>
        <v>587366811339903</v>
      </c>
      <c r="AR30" s="444" cm="1">
        <f t="array" ref="AR30">TREND($P79:$Q79,$P$56:$Q$56,AR$7)</f>
        <v>585102415579402</v>
      </c>
      <c r="AS30" s="444" cm="1">
        <f t="array" ref="AS30">TREND($P79:$Q79,$P$56:$Q$56,AS$7)</f>
        <v>582838019818901</v>
      </c>
      <c r="AT30" s="488">
        <f t="shared" si="4"/>
        <v>580573624058400</v>
      </c>
      <c r="AU30" s="169">
        <f>(AT30/P30)^(1/30)-1</f>
        <v>5.9689721839999432E-3</v>
      </c>
    </row>
    <row r="31" spans="1:47" ht="13.5" customHeight="1">
      <c r="A31" s="48" t="s">
        <v>1013</v>
      </c>
      <c r="B31" s="43">
        <f t="shared" ref="B31:F35" si="6">B56+B63</f>
        <v>0</v>
      </c>
      <c r="C31" s="43">
        <f t="shared" si="6"/>
        <v>0.17399999999999999</v>
      </c>
      <c r="D31" s="514">
        <f t="shared" si="6"/>
        <v>0.182</v>
      </c>
      <c r="E31" s="514">
        <f t="shared" si="6"/>
        <v>0.185</v>
      </c>
      <c r="F31" s="514">
        <f t="shared" si="6"/>
        <v>0.17499999999999999</v>
      </c>
      <c r="G31" s="45"/>
      <c r="H31" s="45"/>
      <c r="I31" s="47"/>
      <c r="J31" s="47"/>
      <c r="L31" s="48" t="s">
        <v>1013</v>
      </c>
      <c r="M31" s="443">
        <f t="shared" si="1"/>
        <v>0</v>
      </c>
      <c r="N31" s="489" cm="1">
        <f t="array" ref="N31">TREND($M80:$N80,$M$56:$N$56,N$7)</f>
        <v>5400203702040</v>
      </c>
      <c r="O31" s="489" cm="1">
        <f t="array" ref="O31">TREND($M80:$N80,$M$56:$N$56,O$7)</f>
        <v>5700215018820</v>
      </c>
      <c r="P31" s="489" cm="1">
        <f t="array" ref="P31">TREND($M80:$N80,$M$56:$N$56,P$7)</f>
        <v>6000226335600</v>
      </c>
      <c r="Q31" s="489" cm="1">
        <f t="array" ref="Q31">TREND($M80:$N80,$M$56:$N$56,Q$7)</f>
        <v>6300237652380</v>
      </c>
      <c r="R31" s="489" cm="1">
        <f t="array" ref="R31">TREND($M80:$N80,$M$56:$N$56,R$7)</f>
        <v>6600248969160</v>
      </c>
      <c r="S31" s="485">
        <f t="shared" si="0"/>
        <v>6900260285940</v>
      </c>
      <c r="T31" s="444" cm="1">
        <f t="array" ref="T31">TREND($N80:$O80,$N$56:$O$56,T$7)</f>
        <v>6945582192580</v>
      </c>
      <c r="U31" s="444" cm="1">
        <f t="array" ref="U31">TREND($N80:$O80,$N$56:$O$56,U$7)</f>
        <v>6990904099220</v>
      </c>
      <c r="V31" s="444" cm="1">
        <f t="array" ref="V31">TREND($N80:$O80,$N$56:$O$56,V$7)</f>
        <v>7036226005860</v>
      </c>
      <c r="W31" s="444" cm="1">
        <f t="array" ref="W31">TREND($N80:$O80,$N$56:$O$56,W$7)</f>
        <v>7081547912500</v>
      </c>
      <c r="X31" s="444" cm="1">
        <f t="array" ref="X31">TREND($N80:$O80,$N$56:$O$56,X$7)</f>
        <v>7126869819140</v>
      </c>
      <c r="Y31" s="444" cm="1">
        <f t="array" ref="Y31">TREND($N80:$O80,$N$56:$O$56,Y$7)</f>
        <v>7172191725780</v>
      </c>
      <c r="Z31" s="488">
        <f t="shared" si="2"/>
        <v>7217513632420</v>
      </c>
      <c r="AA31" s="444" cm="1">
        <f t="array" ref="AA31">TREND($O80:$P80,$O$56:$P$56,AA$7)</f>
        <v>7229410632913</v>
      </c>
      <c r="AB31" s="444" cm="1">
        <f t="array" ref="AB31">TREND($O80:$P80,$O$56:$P$56,AB$7)</f>
        <v>7241307633406</v>
      </c>
      <c r="AC31" s="444" cm="1">
        <f t="array" ref="AC31">TREND($O80:$P80,$O$56:$P$56,AC$7)</f>
        <v>7253204633899</v>
      </c>
      <c r="AD31" s="444" cm="1">
        <f t="array" ref="AD31">TREND($O80:$P80,$O$56:$P$56,AD$7)</f>
        <v>7265101634392</v>
      </c>
      <c r="AE31" s="444" cm="1">
        <f t="array" ref="AE31">TREND($O80:$P80,$O$56:$P$56,AE$7)</f>
        <v>7276998634885</v>
      </c>
      <c r="AF31" s="444" cm="1">
        <f t="array" ref="AF31">TREND($O80:$P80,$O$56:$P$56,AF$7)</f>
        <v>7288895635378</v>
      </c>
      <c r="AG31" s="444" cm="1">
        <f t="array" ref="AG31">TREND($O80:$P80,$O$56:$P$56,AG$7)</f>
        <v>7300792635871</v>
      </c>
      <c r="AH31" s="444" cm="1">
        <f t="array" ref="AH31">TREND($O80:$P80,$O$56:$P$56,AH$7)</f>
        <v>7312689636364</v>
      </c>
      <c r="AI31" s="444" cm="1">
        <f t="array" ref="AI31">TREND($O80:$P80,$O$56:$P$56,AI$7)</f>
        <v>7324586636857</v>
      </c>
      <c r="AJ31" s="488">
        <f t="shared" si="3"/>
        <v>7336483637350</v>
      </c>
      <c r="AK31" s="444" cm="1">
        <f t="array" ref="AK31">TREND($P80:$Q80,$P$56:$Q$56,AK$7)</f>
        <v>7296826969040</v>
      </c>
      <c r="AL31" s="444" cm="1">
        <f t="array" ref="AL31">TREND($P80:$Q80,$P$56:$Q$56,AL$7)</f>
        <v>7257170300730</v>
      </c>
      <c r="AM31" s="444" cm="1">
        <f t="array" ref="AM31">TREND($P80:$Q80,$P$56:$Q$56,AM$7)</f>
        <v>7217513632420</v>
      </c>
      <c r="AN31" s="444" cm="1">
        <f t="array" ref="AN31">TREND($P80:$Q80,$P$56:$Q$56,AN$7)</f>
        <v>7177856964110</v>
      </c>
      <c r="AO31" s="444" cm="1">
        <f t="array" ref="AO31">TREND($P80:$Q80,$P$56:$Q$56,AO$7)</f>
        <v>7138200295800</v>
      </c>
      <c r="AP31" s="444" cm="1">
        <f t="array" ref="AP31">TREND($P80:$Q80,$P$56:$Q$56,AP$7)</f>
        <v>7098543627490</v>
      </c>
      <c r="AQ31" s="444" cm="1">
        <f t="array" ref="AQ31">TREND($P80:$Q80,$P$56:$Q$56,AQ$7)</f>
        <v>7058886959180</v>
      </c>
      <c r="AR31" s="444" cm="1">
        <f t="array" ref="AR31">TREND($P80:$Q80,$P$56:$Q$56,AR$7)</f>
        <v>7019230290870</v>
      </c>
      <c r="AS31" s="444" cm="1">
        <f t="array" ref="AS31">TREND($P80:$Q80,$P$56:$Q$56,AS$7)</f>
        <v>6979573622560</v>
      </c>
      <c r="AT31" s="488">
        <f t="shared" si="4"/>
        <v>6939916954250</v>
      </c>
      <c r="AU31" s="167"/>
    </row>
    <row r="32" spans="1:47" ht="13.5" customHeight="1">
      <c r="A32" s="48" t="s">
        <v>1197</v>
      </c>
      <c r="B32" s="43">
        <f t="shared" si="6"/>
        <v>1.5489999999999999</v>
      </c>
      <c r="C32" s="43">
        <f t="shared" si="6"/>
        <v>0.38200000000000001</v>
      </c>
      <c r="D32" s="514">
        <f t="shared" si="6"/>
        <v>0.35000000000000003</v>
      </c>
      <c r="E32" s="514">
        <f t="shared" si="6"/>
        <v>0.34499999999999997</v>
      </c>
      <c r="F32" s="514">
        <f t="shared" si="6"/>
        <v>0.312</v>
      </c>
      <c r="G32" s="45"/>
      <c r="H32" s="45"/>
      <c r="I32" s="47"/>
      <c r="J32" s="47"/>
      <c r="L32" s="48" t="s">
        <v>1197</v>
      </c>
      <c r="M32" s="443">
        <f t="shared" si="1"/>
        <v>61428179212190</v>
      </c>
      <c r="N32" s="489" cm="1">
        <f t="array" ref="N32">TREND($M81:$N81,$M$56:$N$56,N$7)</f>
        <v>25209571624370</v>
      </c>
      <c r="O32" s="489" cm="1">
        <f t="array" ref="O32">TREND($M81:$N81,$M$56:$N$56,O$7)</f>
        <v>23197426758380</v>
      </c>
      <c r="P32" s="489" cm="1">
        <f t="array" ref="P32">TREND($M81:$N81,$M$56:$N$56,P$7)</f>
        <v>21185281892390</v>
      </c>
      <c r="Q32" s="489" cm="1">
        <f t="array" ref="Q32">TREND($M81:$N81,$M$56:$N$56,Q$7)</f>
        <v>19173137026400</v>
      </c>
      <c r="R32" s="489" cm="1">
        <f t="array" ref="R32">TREND($M81:$N81,$M$56:$N$56,R$7)</f>
        <v>17160992160410</v>
      </c>
      <c r="S32" s="485">
        <f t="shared" si="0"/>
        <v>15148847294420</v>
      </c>
      <c r="T32" s="444" cm="1">
        <f t="array" ref="T32">TREND($N81:$O81,$N$56:$O$56,T$7)</f>
        <v>14967559667860</v>
      </c>
      <c r="U32" s="444" cm="1">
        <f t="array" ref="U32">TREND($N81:$O81,$N$56:$O$56,U$7)</f>
        <v>14786272041300</v>
      </c>
      <c r="V32" s="444" cm="1">
        <f t="array" ref="V32">TREND($N81:$O81,$N$56:$O$56,V$7)</f>
        <v>14604984414740</v>
      </c>
      <c r="W32" s="444" cm="1">
        <f t="array" ref="W32">TREND($N81:$O81,$N$56:$O$56,W$7)</f>
        <v>14423696788180</v>
      </c>
      <c r="X32" s="444" cm="1">
        <f t="array" ref="X32">TREND($N81:$O81,$N$56:$O$56,X$7)</f>
        <v>14242409161620</v>
      </c>
      <c r="Y32" s="444" cm="1">
        <f t="array" ref="Y32">TREND($N81:$O81,$N$56:$O$56,Y$7)</f>
        <v>14061121535060</v>
      </c>
      <c r="Z32" s="488">
        <f t="shared" si="2"/>
        <v>13879833908500.002</v>
      </c>
      <c r="AA32" s="444" cm="1">
        <f t="array" ref="AA32">TREND($O81:$P81,$O$56:$P$56,AA$7)</f>
        <v>13860005574345</v>
      </c>
      <c r="AB32" s="444" cm="1">
        <f t="array" ref="AB32">TREND($O81:$P81,$O$56:$P$56,AB$7)</f>
        <v>13840177240190</v>
      </c>
      <c r="AC32" s="444" cm="1">
        <f t="array" ref="AC32">TREND($O81:$P81,$O$56:$P$56,AC$7)</f>
        <v>13820348906035</v>
      </c>
      <c r="AD32" s="444" cm="1">
        <f t="array" ref="AD32">TREND($O81:$P81,$O$56:$P$56,AD$7)</f>
        <v>13800520571880</v>
      </c>
      <c r="AE32" s="444" cm="1">
        <f t="array" ref="AE32">TREND($O81:$P81,$O$56:$P$56,AE$7)</f>
        <v>13780692237725</v>
      </c>
      <c r="AF32" s="444" cm="1">
        <f t="array" ref="AF32">TREND($O81:$P81,$O$56:$P$56,AF$7)</f>
        <v>13760863903570</v>
      </c>
      <c r="AG32" s="444" cm="1">
        <f t="array" ref="AG32">TREND($O81:$P81,$O$56:$P$56,AG$7)</f>
        <v>13741035569415</v>
      </c>
      <c r="AH32" s="444" cm="1">
        <f t="array" ref="AH32">TREND($O81:$P81,$O$56:$P$56,AH$7)</f>
        <v>13721207235259.992</v>
      </c>
      <c r="AI32" s="444" cm="1">
        <f t="array" ref="AI32">TREND($O81:$P81,$O$56:$P$56,AI$7)</f>
        <v>13701378901104.992</v>
      </c>
      <c r="AJ32" s="488">
        <f t="shared" si="3"/>
        <v>13681550566949.998</v>
      </c>
      <c r="AK32" s="444" cm="1">
        <f t="array" ref="AK32">TREND($P81:$Q81,$P$56:$Q$56,AK$7)</f>
        <v>13550683561527</v>
      </c>
      <c r="AL32" s="444" cm="1">
        <f t="array" ref="AL32">TREND($P81:$Q81,$P$56:$Q$56,AL$7)</f>
        <v>13419816556104</v>
      </c>
      <c r="AM32" s="444" cm="1">
        <f t="array" ref="AM32">TREND($P81:$Q81,$P$56:$Q$56,AM$7)</f>
        <v>13288949550681</v>
      </c>
      <c r="AN32" s="444" cm="1">
        <f t="array" ref="AN32">TREND($P81:$Q81,$P$56:$Q$56,AN$7)</f>
        <v>13158082545258</v>
      </c>
      <c r="AO32" s="444" cm="1">
        <f t="array" ref="AO32">TREND($P81:$Q81,$P$56:$Q$56,AO$7)</f>
        <v>13027215539835</v>
      </c>
      <c r="AP32" s="444" cm="1">
        <f t="array" ref="AP32">TREND($P81:$Q81,$P$56:$Q$56,AP$7)</f>
        <v>12896348534412</v>
      </c>
      <c r="AQ32" s="444" cm="1">
        <f t="array" ref="AQ32">TREND($P81:$Q81,$P$56:$Q$56,AQ$7)</f>
        <v>12765481528989</v>
      </c>
      <c r="AR32" s="444" cm="1">
        <f t="array" ref="AR32">TREND($P81:$Q81,$P$56:$Q$56,AR$7)</f>
        <v>12634614523566</v>
      </c>
      <c r="AS32" s="444" cm="1">
        <f t="array" ref="AS32">TREND($P81:$Q81,$P$56:$Q$56,AS$7)</f>
        <v>12503747518143</v>
      </c>
      <c r="AT32" s="488">
        <f t="shared" si="4"/>
        <v>12372880512720</v>
      </c>
      <c r="AU32" s="167"/>
    </row>
    <row r="33" spans="1:47" ht="13.5" customHeight="1">
      <c r="A33" s="48" t="s">
        <v>1198</v>
      </c>
      <c r="B33" s="43">
        <f t="shared" si="6"/>
        <v>0.72099999999999997</v>
      </c>
      <c r="C33" s="43">
        <f t="shared" si="6"/>
        <v>2.496</v>
      </c>
      <c r="D33" s="514">
        <f t="shared" si="6"/>
        <v>2.5209999999999999</v>
      </c>
      <c r="E33" s="514">
        <f t="shared" si="6"/>
        <v>2.6030000000000002</v>
      </c>
      <c r="F33" s="514">
        <f t="shared" si="6"/>
        <v>2.484</v>
      </c>
      <c r="G33" s="45"/>
      <c r="H33" s="45"/>
      <c r="I33" s="47"/>
      <c r="J33" s="47"/>
      <c r="L33" s="48" t="s">
        <v>1198</v>
      </c>
      <c r="M33" s="443">
        <f t="shared" si="1"/>
        <v>28592457851510</v>
      </c>
      <c r="N33" s="489" cm="1">
        <f t="array" ref="N33">TREND($M82:$N82,$M$56:$N$56,N$7)</f>
        <v>83680742743010</v>
      </c>
      <c r="O33" s="489" cm="1">
        <f t="array" ref="O33">TREND($M82:$N82,$M$56:$N$56,O$7)</f>
        <v>86741203014760</v>
      </c>
      <c r="P33" s="489" cm="1">
        <f t="array" ref="P33">TREND($M82:$N82,$M$56:$N$56,P$7)</f>
        <v>89801663286510</v>
      </c>
      <c r="Q33" s="489" cm="1">
        <f t="array" ref="Q33">TREND($M82:$N82,$M$56:$N$56,Q$7)</f>
        <v>92862123558260</v>
      </c>
      <c r="R33" s="489" cm="1">
        <f t="array" ref="R33">TREND($M82:$N82,$M$56:$N$56,R$7)</f>
        <v>95922583830010</v>
      </c>
      <c r="S33" s="485">
        <f t="shared" si="0"/>
        <v>98983044101760</v>
      </c>
      <c r="T33" s="444" cm="1">
        <f t="array" ref="T33">TREND($N82:$O82,$N$56:$O$56,T$7)</f>
        <v>99124675060010</v>
      </c>
      <c r="U33" s="444" cm="1">
        <f t="array" ref="U33">TREND($N82:$O82,$N$56:$O$56,U$7)</f>
        <v>99266306018260</v>
      </c>
      <c r="V33" s="444" cm="1">
        <f t="array" ref="V33">TREND($N82:$O82,$N$56:$O$56,V$7)</f>
        <v>99407936976510</v>
      </c>
      <c r="W33" s="444" cm="1">
        <f t="array" ref="W33">TREND($N82:$O82,$N$56:$O$56,W$7)</f>
        <v>99549567934760</v>
      </c>
      <c r="X33" s="444" cm="1">
        <f t="array" ref="X33">TREND($N82:$O82,$N$56:$O$56,X$7)</f>
        <v>99691198893010</v>
      </c>
      <c r="Y33" s="444" cm="1">
        <f t="array" ref="Y33">TREND($N82:$O82,$N$56:$O$56,Y$7)</f>
        <v>99832829851260</v>
      </c>
      <c r="Z33" s="488">
        <f t="shared" si="2"/>
        <v>99974460809510</v>
      </c>
      <c r="AA33" s="444" cm="1">
        <f t="array" ref="AA33">TREND($O82:$P82,$O$56:$P$56,AA$7)</f>
        <v>100299645489652</v>
      </c>
      <c r="AB33" s="444" cm="1">
        <f t="array" ref="AB33">TREND($O82:$P82,$O$56:$P$56,AB$7)</f>
        <v>100624830169794</v>
      </c>
      <c r="AC33" s="444" cm="1">
        <f t="array" ref="AC33">TREND($O82:$P82,$O$56:$P$56,AC$7)</f>
        <v>100950014849936</v>
      </c>
      <c r="AD33" s="444" cm="1">
        <f t="array" ref="AD33">TREND($O82:$P82,$O$56:$P$56,AD$7)</f>
        <v>101275199530078</v>
      </c>
      <c r="AE33" s="444" cm="1">
        <f t="array" ref="AE33">TREND($O82:$P82,$O$56:$P$56,AE$7)</f>
        <v>101600384210220</v>
      </c>
      <c r="AF33" s="444" cm="1">
        <f t="array" ref="AF33">TREND($O82:$P82,$O$56:$P$56,AF$7)</f>
        <v>101925568890362</v>
      </c>
      <c r="AG33" s="444" cm="1">
        <f t="array" ref="AG33">TREND($O82:$P82,$O$56:$P$56,AG$7)</f>
        <v>102250753570504</v>
      </c>
      <c r="AH33" s="444" cm="1">
        <f t="array" ref="AH33">TREND($O82:$P82,$O$56:$P$56,AH$7)</f>
        <v>102575938250646</v>
      </c>
      <c r="AI33" s="444" cm="1">
        <f t="array" ref="AI33">TREND($O82:$P82,$O$56:$P$56,AI$7)</f>
        <v>102901122930788</v>
      </c>
      <c r="AJ33" s="488">
        <f t="shared" si="3"/>
        <v>103226307610930.02</v>
      </c>
      <c r="AK33" s="444" cm="1">
        <f t="array" ref="AK33">TREND($P82:$Q82,$P$56:$Q$56,AK$7)</f>
        <v>102754393258041</v>
      </c>
      <c r="AL33" s="444" cm="1">
        <f t="array" ref="AL33">TREND($P82:$Q82,$P$56:$Q$56,AL$7)</f>
        <v>102282478905152</v>
      </c>
      <c r="AM33" s="444" cm="1">
        <f t="array" ref="AM33">TREND($P82:$Q82,$P$56:$Q$56,AM$7)</f>
        <v>101810564552263</v>
      </c>
      <c r="AN33" s="444" cm="1">
        <f t="array" ref="AN33">TREND($P82:$Q82,$P$56:$Q$56,AN$7)</f>
        <v>101338650199374</v>
      </c>
      <c r="AO33" s="444" cm="1">
        <f t="array" ref="AO33">TREND($P82:$Q82,$P$56:$Q$56,AO$7)</f>
        <v>100866735846485</v>
      </c>
      <c r="AP33" s="444" cm="1">
        <f t="array" ref="AP33">TREND($P82:$Q82,$P$56:$Q$56,AP$7)</f>
        <v>100394821493596</v>
      </c>
      <c r="AQ33" s="444" cm="1">
        <f t="array" ref="AQ33">TREND($P82:$Q82,$P$56:$Q$56,AQ$7)</f>
        <v>99922907140707</v>
      </c>
      <c r="AR33" s="444" cm="1">
        <f t="array" ref="AR33">TREND($P82:$Q82,$P$56:$Q$56,AR$7)</f>
        <v>99450992787818</v>
      </c>
      <c r="AS33" s="444" cm="1">
        <f t="array" ref="AS33">TREND($P82:$Q82,$P$56:$Q$56,AS$7)</f>
        <v>98979078434929</v>
      </c>
      <c r="AT33" s="488">
        <f t="shared" si="4"/>
        <v>98507164082040</v>
      </c>
      <c r="AU33" s="167"/>
    </row>
    <row r="34" spans="1:47" ht="13.5" customHeight="1">
      <c r="A34" s="48" t="s">
        <v>355</v>
      </c>
      <c r="B34" s="43">
        <f t="shared" si="6"/>
        <v>2.8380000000000001</v>
      </c>
      <c r="C34" s="43">
        <f t="shared" si="6"/>
        <v>9.8339999999999996</v>
      </c>
      <c r="D34" s="514">
        <f t="shared" si="6"/>
        <v>10.95</v>
      </c>
      <c r="E34" s="514">
        <f t="shared" si="6"/>
        <v>11.485999999999999</v>
      </c>
      <c r="F34" s="514">
        <f t="shared" si="6"/>
        <v>11.062000000000001</v>
      </c>
      <c r="G34" s="45"/>
      <c r="H34" s="45"/>
      <c r="I34" s="47"/>
      <c r="J34" s="47"/>
      <c r="L34" s="48" t="s">
        <v>355</v>
      </c>
      <c r="M34" s="443">
        <f t="shared" si="1"/>
        <v>112545624663780</v>
      </c>
      <c r="N34" s="489" cm="1">
        <f t="array" ref="N34">TREND($M83:$N83,$M$56:$N$56,N$7)</f>
        <v>329671056269940</v>
      </c>
      <c r="O34" s="489" cm="1">
        <f t="array" ref="O34">TREND($M83:$N83,$M$56:$N$56,O$7)</f>
        <v>341733580248060</v>
      </c>
      <c r="P34" s="489" cm="1">
        <f t="array" ref="P34">TREND($M83:$N83,$M$56:$N$56,P$7)</f>
        <v>353796104226180</v>
      </c>
      <c r="Q34" s="489" cm="1">
        <f t="array" ref="Q34">TREND($M83:$N83,$M$56:$N$56,Q$7)</f>
        <v>365858628204300</v>
      </c>
      <c r="R34" s="489" cm="1">
        <f t="array" ref="R34">TREND($M83:$N83,$M$56:$N$56,R$7)</f>
        <v>377921152182420</v>
      </c>
      <c r="S34" s="485">
        <f t="shared" si="0"/>
        <v>389983676160540</v>
      </c>
      <c r="T34" s="444" cm="1">
        <f t="array" ref="T34">TREND($N83:$O83,$N$56:$O$56,T$7)</f>
        <v>396306082136820</v>
      </c>
      <c r="U34" s="444" cm="1">
        <f t="array" ref="U34">TREND($N83:$O83,$N$56:$O$56,U$7)</f>
        <v>402628488113100</v>
      </c>
      <c r="V34" s="444" cm="1">
        <f t="array" ref="V34">TREND($N83:$O83,$N$56:$O$56,V$7)</f>
        <v>408950894089380</v>
      </c>
      <c r="W34" s="444" cm="1">
        <f t="array" ref="W34">TREND($N83:$O83,$N$56:$O$56,W$7)</f>
        <v>415273300065660</v>
      </c>
      <c r="X34" s="444" cm="1">
        <f t="array" ref="X34">TREND($N83:$O83,$N$56:$O$56,X$7)</f>
        <v>421595706041940</v>
      </c>
      <c r="Y34" s="444" cm="1">
        <f t="array" ref="Y34">TREND($N83:$O83,$N$56:$O$56,Y$7)</f>
        <v>427918112018220</v>
      </c>
      <c r="Z34" s="488">
        <f t="shared" si="2"/>
        <v>434240517994500</v>
      </c>
      <c r="AA34" s="444" cm="1">
        <f t="array" ref="AA34">TREND($O83:$P83,$O$56:$P$56,AA$7)</f>
        <v>436366115415916</v>
      </c>
      <c r="AB34" s="444" cm="1">
        <f t="array" ref="AB34">TREND($O83:$P83,$O$56:$P$56,AB$7)</f>
        <v>438491712837332</v>
      </c>
      <c r="AC34" s="444" cm="1">
        <f t="array" ref="AC34">TREND($O83:$P83,$O$56:$P$56,AC$7)</f>
        <v>440617310258748</v>
      </c>
      <c r="AD34" s="444" cm="1">
        <f t="array" ref="AD34">TREND($O83:$P83,$O$56:$P$56,AD$7)</f>
        <v>442742907680164</v>
      </c>
      <c r="AE34" s="444" cm="1">
        <f t="array" ref="AE34">TREND($O83:$P83,$O$56:$P$56,AE$7)</f>
        <v>444868505101580</v>
      </c>
      <c r="AF34" s="444" cm="1">
        <f t="array" ref="AF34">TREND($O83:$P83,$O$56:$P$56,AF$7)</f>
        <v>446994102522996</v>
      </c>
      <c r="AG34" s="444" cm="1">
        <f t="array" ref="AG34">TREND($O83:$P83,$O$56:$P$56,AG$7)</f>
        <v>449119699944412</v>
      </c>
      <c r="AH34" s="444" cm="1">
        <f t="array" ref="AH34">TREND($O83:$P83,$O$56:$P$56,AH$7)</f>
        <v>451245297365828</v>
      </c>
      <c r="AI34" s="444" cm="1">
        <f t="array" ref="AI34">TREND($O83:$P83,$O$56:$P$56,AI$7)</f>
        <v>453370894787244</v>
      </c>
      <c r="AJ34" s="488">
        <f t="shared" si="3"/>
        <v>455496492208659.94</v>
      </c>
      <c r="AK34" s="444" cm="1">
        <f t="array" ref="AK34">TREND($P83:$Q83,$P$56:$Q$56,AK$7)</f>
        <v>453815049472316</v>
      </c>
      <c r="AL34" s="444" cm="1">
        <f t="array" ref="AL34">TREND($P83:$Q83,$P$56:$Q$56,AL$7)</f>
        <v>452133606735972</v>
      </c>
      <c r="AM34" s="444" cm="1">
        <f t="array" ref="AM34">TREND($P83:$Q83,$P$56:$Q$56,AM$7)</f>
        <v>450452163999628</v>
      </c>
      <c r="AN34" s="444" cm="1">
        <f t="array" ref="AN34">TREND($P83:$Q83,$P$56:$Q$56,AN$7)</f>
        <v>448770721263284</v>
      </c>
      <c r="AO34" s="444" cm="1">
        <f t="array" ref="AO34">TREND($P83:$Q83,$P$56:$Q$56,AO$7)</f>
        <v>447089278526940</v>
      </c>
      <c r="AP34" s="444" cm="1">
        <f t="array" ref="AP34">TREND($P83:$Q83,$P$56:$Q$56,AP$7)</f>
        <v>445407835790596</v>
      </c>
      <c r="AQ34" s="444" cm="1">
        <f t="array" ref="AQ34">TREND($P83:$Q83,$P$56:$Q$56,AQ$7)</f>
        <v>443726393054252</v>
      </c>
      <c r="AR34" s="444" cm="1">
        <f t="array" ref="AR34">TREND($P83:$Q83,$P$56:$Q$56,AR$7)</f>
        <v>442044950317908</v>
      </c>
      <c r="AS34" s="444" cm="1">
        <f t="array" ref="AS34">TREND($P83:$Q83,$P$56:$Q$56,AS$7)</f>
        <v>440363507581564</v>
      </c>
      <c r="AT34" s="488">
        <f t="shared" si="4"/>
        <v>438682064845220.06</v>
      </c>
      <c r="AU34" s="167"/>
    </row>
    <row r="35" spans="1:47" ht="13.5" customHeight="1">
      <c r="A35" s="49" t="s">
        <v>1199</v>
      </c>
      <c r="B35" s="43">
        <f t="shared" si="6"/>
        <v>0</v>
      </c>
      <c r="C35" s="43">
        <f t="shared" si="6"/>
        <v>0.43099999999999999</v>
      </c>
      <c r="D35" s="514">
        <f t="shared" si="6"/>
        <v>0.54100000000000004</v>
      </c>
      <c r="E35" s="514">
        <f t="shared" si="6"/>
        <v>0.59299999999999997</v>
      </c>
      <c r="F35" s="514">
        <f t="shared" si="6"/>
        <v>0.60799999999999998</v>
      </c>
      <c r="G35" s="45"/>
      <c r="H35" s="45"/>
      <c r="I35" s="47"/>
      <c r="J35" s="47"/>
      <c r="L35" s="49" t="s">
        <v>1199</v>
      </c>
      <c r="M35" s="443">
        <f t="shared" si="1"/>
        <v>0</v>
      </c>
      <c r="N35" s="489" cm="1">
        <f t="array" ref="N35">TREND($M84:$N84,$M$56:$N$56,N$7)</f>
        <v>13376366641260</v>
      </c>
      <c r="O35" s="489" cm="1">
        <f t="array" ref="O35">TREND($M84:$N84,$M$56:$N$56,O$7)</f>
        <v>14119498121330</v>
      </c>
      <c r="P35" s="489" cm="1">
        <f t="array" ref="P35">TREND($M84:$N84,$M$56:$N$56,P$7)</f>
        <v>14862629601400</v>
      </c>
      <c r="Q35" s="489" cm="1">
        <f t="array" ref="Q35">TREND($M84:$N84,$M$56:$N$56,Q$7)</f>
        <v>15605761081470</v>
      </c>
      <c r="R35" s="489" cm="1">
        <f t="array" ref="R35">TREND($M84:$N84,$M$56:$N$56,R$7)</f>
        <v>16348892561540</v>
      </c>
      <c r="S35" s="485">
        <f t="shared" si="0"/>
        <v>17092024041610</v>
      </c>
      <c r="T35" s="444" cm="1">
        <f t="array" ref="T35">TREND($N84:$O84,$N$56:$O$56,T$7)</f>
        <v>17715200257910</v>
      </c>
      <c r="U35" s="444" cm="1">
        <f t="array" ref="U35">TREND($N84:$O84,$N$56:$O$56,U$7)</f>
        <v>18338376474210</v>
      </c>
      <c r="V35" s="444" cm="1">
        <f t="array" ref="V35">TREND($N84:$O84,$N$56:$O$56,V$7)</f>
        <v>18961552690510</v>
      </c>
      <c r="W35" s="444" cm="1">
        <f t="array" ref="W35">TREND($N84:$O84,$N$56:$O$56,W$7)</f>
        <v>19584728906810</v>
      </c>
      <c r="X35" s="444" cm="1">
        <f t="array" ref="X35">TREND($N84:$O84,$N$56:$O$56,X$7)</f>
        <v>20207905123110</v>
      </c>
      <c r="Y35" s="444" cm="1">
        <f t="array" ref="Y35">TREND($N84:$O84,$N$56:$O$56,Y$7)</f>
        <v>20831081339410</v>
      </c>
      <c r="Z35" s="488">
        <f t="shared" si="2"/>
        <v>21454257555710</v>
      </c>
      <c r="AA35" s="444" cm="1">
        <f t="array" ref="AA35">TREND($O84:$P84,$O$56:$P$56,AA$7)</f>
        <v>21660472230922</v>
      </c>
      <c r="AB35" s="444" cm="1">
        <f t="array" ref="AB35">TREND($O84:$P84,$O$56:$P$56,AB$7)</f>
        <v>21866686906134</v>
      </c>
      <c r="AC35" s="444" cm="1">
        <f t="array" ref="AC35">TREND($O84:$P84,$O$56:$P$56,AC$7)</f>
        <v>22072901581346</v>
      </c>
      <c r="AD35" s="444" cm="1">
        <f t="array" ref="AD35">TREND($O84:$P84,$O$56:$P$56,AD$7)</f>
        <v>22279116256558</v>
      </c>
      <c r="AE35" s="444" cm="1">
        <f t="array" ref="AE35">TREND($O84:$P84,$O$56:$P$56,AE$7)</f>
        <v>22485330931770</v>
      </c>
      <c r="AF35" s="444" cm="1">
        <f t="array" ref="AF35">TREND($O84:$P84,$O$56:$P$56,AF$7)</f>
        <v>22691545606982</v>
      </c>
      <c r="AG35" s="444" cm="1">
        <f t="array" ref="AG35">TREND($O84:$P84,$O$56:$P$56,AG$7)</f>
        <v>22897760282194</v>
      </c>
      <c r="AH35" s="444" cm="1">
        <f t="array" ref="AH35">TREND($O84:$P84,$O$56:$P$56,AH$7)</f>
        <v>23103974957406</v>
      </c>
      <c r="AI35" s="444" cm="1">
        <f t="array" ref="AI35">TREND($O84:$P84,$O$56:$P$56,AI$7)</f>
        <v>23310189632618</v>
      </c>
      <c r="AJ35" s="488">
        <f t="shared" si="3"/>
        <v>23516404307830</v>
      </c>
      <c r="AK35" s="444" cm="1">
        <f t="array" ref="AK35">TREND($P84:$Q84,$P$56:$Q$56,AK$7)</f>
        <v>23575889310295</v>
      </c>
      <c r="AL35" s="444" cm="1">
        <f t="array" ref="AL35">TREND($P84:$Q84,$P$56:$Q$56,AL$7)</f>
        <v>23635374312760</v>
      </c>
      <c r="AM35" s="444" cm="1">
        <f t="array" ref="AM35">TREND($P84:$Q84,$P$56:$Q$56,AM$7)</f>
        <v>23694859315225</v>
      </c>
      <c r="AN35" s="444" cm="1">
        <f t="array" ref="AN35">TREND($P84:$Q84,$P$56:$Q$56,AN$7)</f>
        <v>23754344317690</v>
      </c>
      <c r="AO35" s="444" cm="1">
        <f t="array" ref="AO35">TREND($P84:$Q84,$P$56:$Q$56,AO$7)</f>
        <v>23813829320155</v>
      </c>
      <c r="AP35" s="444" cm="1">
        <f t="array" ref="AP35">TREND($P84:$Q84,$P$56:$Q$56,AP$7)</f>
        <v>23873314322620</v>
      </c>
      <c r="AQ35" s="444" cm="1">
        <f t="array" ref="AQ35">TREND($P84:$Q84,$P$56:$Q$56,AQ$7)</f>
        <v>23932799325085</v>
      </c>
      <c r="AR35" s="444" cm="1">
        <f t="array" ref="AR35">TREND($P84:$Q84,$P$56:$Q$56,AR$7)</f>
        <v>23992284327550</v>
      </c>
      <c r="AS35" s="444" cm="1">
        <f t="array" ref="AS35">TREND($P84:$Q84,$P$56:$Q$56,AS$7)</f>
        <v>24051769330015</v>
      </c>
      <c r="AT35" s="488">
        <f t="shared" si="4"/>
        <v>24111254332480</v>
      </c>
      <c r="AU35" s="167"/>
    </row>
    <row r="36" spans="1:47" s="55" customFormat="1" ht="10.5" customHeight="1">
      <c r="A36" s="30"/>
      <c r="B36" s="51"/>
      <c r="C36" s="51"/>
      <c r="D36" s="520"/>
      <c r="E36" s="520"/>
      <c r="F36" s="520"/>
      <c r="G36" s="53"/>
      <c r="H36" s="53"/>
      <c r="I36" s="54"/>
      <c r="J36" s="54"/>
      <c r="L36" s="30"/>
      <c r="M36" s="443"/>
      <c r="N36" s="489"/>
      <c r="O36" s="489"/>
      <c r="P36" s="489"/>
      <c r="Q36" s="489"/>
      <c r="R36" s="489"/>
      <c r="S36" s="485"/>
      <c r="T36" s="444"/>
      <c r="U36" s="444"/>
      <c r="V36" s="444"/>
      <c r="W36" s="444"/>
      <c r="X36" s="444"/>
      <c r="Y36" s="444"/>
      <c r="Z36" s="488"/>
      <c r="AA36" s="444"/>
      <c r="AB36" s="444"/>
      <c r="AC36" s="444"/>
      <c r="AD36" s="444"/>
      <c r="AE36" s="444"/>
      <c r="AF36" s="444"/>
      <c r="AG36" s="444"/>
      <c r="AH36" s="444"/>
      <c r="AI36" s="444"/>
      <c r="AJ36" s="488"/>
      <c r="AK36" s="444"/>
      <c r="AL36" s="444"/>
      <c r="AM36" s="444"/>
      <c r="AN36" s="444"/>
      <c r="AO36" s="444"/>
      <c r="AP36" s="444"/>
      <c r="AQ36" s="444"/>
      <c r="AR36" s="444"/>
      <c r="AS36" s="444"/>
      <c r="AT36" s="488"/>
      <c r="AU36" s="167"/>
    </row>
    <row r="37" spans="1:47" ht="13.5" customHeight="1">
      <c r="A37" s="42"/>
      <c r="B37" s="43"/>
      <c r="C37" s="43"/>
      <c r="D37" s="44"/>
      <c r="E37" s="44"/>
      <c r="F37" s="44"/>
      <c r="G37" s="45"/>
      <c r="H37" s="45"/>
      <c r="I37" s="47"/>
      <c r="J37" s="47"/>
      <c r="L37" s="42" t="s">
        <v>1206</v>
      </c>
      <c r="M37" s="443">
        <f>M48</f>
        <v>734877720452610.25</v>
      </c>
      <c r="N37" s="443">
        <f t="shared" ref="N37:AT42" si="7">N48</f>
        <v>825905292050790</v>
      </c>
      <c r="O37" s="443">
        <f t="shared" si="7"/>
        <v>830962379361800</v>
      </c>
      <c r="P37" s="443">
        <f t="shared" si="7"/>
        <v>836019466672810</v>
      </c>
      <c r="Q37" s="443">
        <f t="shared" si="7"/>
        <v>841076553983820</v>
      </c>
      <c r="R37" s="443">
        <f t="shared" si="7"/>
        <v>846133641294830</v>
      </c>
      <c r="S37" s="443">
        <f t="shared" si="7"/>
        <v>851190728605840</v>
      </c>
      <c r="T37" s="443">
        <f t="shared" si="7"/>
        <v>839197419061232</v>
      </c>
      <c r="U37" s="443">
        <f t="shared" si="7"/>
        <v>827204109516620</v>
      </c>
      <c r="V37" s="443">
        <f t="shared" si="7"/>
        <v>815210799972012</v>
      </c>
      <c r="W37" s="443">
        <f t="shared" si="7"/>
        <v>803217490427400</v>
      </c>
      <c r="X37" s="443">
        <f t="shared" si="7"/>
        <v>791224180882792</v>
      </c>
      <c r="Y37" s="443">
        <f t="shared" si="7"/>
        <v>779230871338180</v>
      </c>
      <c r="Z37" s="443">
        <f t="shared" si="7"/>
        <v>767237561793570.38</v>
      </c>
      <c r="AA37" s="443">
        <f t="shared" si="7"/>
        <v>763097405622006</v>
      </c>
      <c r="AB37" s="443">
        <f t="shared" si="7"/>
        <v>758957249450442</v>
      </c>
      <c r="AC37" s="443">
        <f t="shared" si="7"/>
        <v>754817093278877</v>
      </c>
      <c r="AD37" s="443">
        <f t="shared" si="7"/>
        <v>750676937107313</v>
      </c>
      <c r="AE37" s="443">
        <f t="shared" si="7"/>
        <v>746536780935749</v>
      </c>
      <c r="AF37" s="443">
        <f t="shared" si="7"/>
        <v>742396624764185</v>
      </c>
      <c r="AG37" s="443">
        <f t="shared" si="7"/>
        <v>738256468592621</v>
      </c>
      <c r="AH37" s="443">
        <f t="shared" si="7"/>
        <v>734116312421057</v>
      </c>
      <c r="AI37" s="443">
        <f t="shared" si="7"/>
        <v>729976156249492</v>
      </c>
      <c r="AJ37" s="443">
        <f t="shared" si="7"/>
        <v>725836000077928.75</v>
      </c>
      <c r="AK37" s="443">
        <f t="shared" si="7"/>
        <v>726454644103565</v>
      </c>
      <c r="AL37" s="443">
        <f t="shared" si="7"/>
        <v>727073288129201.25</v>
      </c>
      <c r="AM37" s="443">
        <f t="shared" si="7"/>
        <v>727691932154837.25</v>
      </c>
      <c r="AN37" s="443">
        <f t="shared" si="7"/>
        <v>728310576180473.5</v>
      </c>
      <c r="AO37" s="443">
        <f t="shared" si="7"/>
        <v>728929220206109.5</v>
      </c>
      <c r="AP37" s="443">
        <f t="shared" si="7"/>
        <v>729547864231745.75</v>
      </c>
      <c r="AQ37" s="443">
        <f t="shared" si="7"/>
        <v>730166508257381.75</v>
      </c>
      <c r="AR37" s="443">
        <f t="shared" si="7"/>
        <v>730785152283018</v>
      </c>
      <c r="AS37" s="443">
        <f t="shared" si="7"/>
        <v>731403796308654.25</v>
      </c>
      <c r="AT37" s="443">
        <f t="shared" si="7"/>
        <v>732022440334290.13</v>
      </c>
      <c r="AU37" s="169">
        <f>(AT37/P37)^(1/30)-1</f>
        <v>-4.4182350421766436E-3</v>
      </c>
    </row>
    <row r="38" spans="1:47" ht="13.5" customHeight="1">
      <c r="A38" s="48"/>
      <c r="B38" s="43"/>
      <c r="C38" s="43"/>
      <c r="D38" s="44"/>
      <c r="E38" s="44"/>
      <c r="F38" s="44"/>
      <c r="G38" s="45"/>
      <c r="H38" s="45"/>
      <c r="I38" s="47"/>
      <c r="J38" s="47"/>
      <c r="L38" s="48" t="s">
        <v>1013</v>
      </c>
      <c r="M38" s="443">
        <f t="shared" ref="M38:AB42" si="8">M49</f>
        <v>87641236965099.891</v>
      </c>
      <c r="N38" s="443">
        <f t="shared" si="8"/>
        <v>80813393203900</v>
      </c>
      <c r="O38" s="443">
        <f t="shared" si="8"/>
        <v>80434068550500</v>
      </c>
      <c r="P38" s="443">
        <f t="shared" si="8"/>
        <v>80054743897100</v>
      </c>
      <c r="Q38" s="443">
        <f t="shared" si="8"/>
        <v>79675419243700</v>
      </c>
      <c r="R38" s="443">
        <f t="shared" si="8"/>
        <v>79296094590300</v>
      </c>
      <c r="S38" s="443">
        <f t="shared" si="8"/>
        <v>78916769936900.078</v>
      </c>
      <c r="T38" s="443">
        <f t="shared" si="8"/>
        <v>70928783891600</v>
      </c>
      <c r="U38" s="443">
        <f t="shared" si="8"/>
        <v>62940797846300</v>
      </c>
      <c r="V38" s="443">
        <f t="shared" si="8"/>
        <v>54952811801000</v>
      </c>
      <c r="W38" s="443">
        <f t="shared" si="8"/>
        <v>46964825755700</v>
      </c>
      <c r="X38" s="443">
        <f t="shared" si="8"/>
        <v>38976839710400</v>
      </c>
      <c r="Y38" s="443">
        <f t="shared" si="8"/>
        <v>30988853665100</v>
      </c>
      <c r="Z38" s="443">
        <f t="shared" si="8"/>
        <v>23000867619800.074</v>
      </c>
      <c r="AA38" s="443">
        <f t="shared" si="8"/>
        <v>20700780857820</v>
      </c>
      <c r="AB38" s="443">
        <f t="shared" si="8"/>
        <v>18400694095840</v>
      </c>
      <c r="AC38" s="443">
        <f t="shared" si="7"/>
        <v>16100607333860</v>
      </c>
      <c r="AD38" s="443">
        <f t="shared" si="7"/>
        <v>13800520571880</v>
      </c>
      <c r="AE38" s="443">
        <f t="shared" si="7"/>
        <v>11500433809900</v>
      </c>
      <c r="AF38" s="443">
        <f t="shared" si="7"/>
        <v>9200347047920</v>
      </c>
      <c r="AG38" s="443">
        <f t="shared" si="7"/>
        <v>6900260285940</v>
      </c>
      <c r="AH38" s="443">
        <f t="shared" si="7"/>
        <v>4600173523960</v>
      </c>
      <c r="AI38" s="443">
        <f t="shared" si="7"/>
        <v>2300086761980</v>
      </c>
      <c r="AJ38" s="443">
        <f t="shared" si="7"/>
        <v>0</v>
      </c>
      <c r="AK38" s="443">
        <f t="shared" si="7"/>
        <v>0</v>
      </c>
      <c r="AL38" s="443">
        <f t="shared" si="7"/>
        <v>0</v>
      </c>
      <c r="AM38" s="443">
        <f t="shared" si="7"/>
        <v>0</v>
      </c>
      <c r="AN38" s="443">
        <f t="shared" si="7"/>
        <v>0</v>
      </c>
      <c r="AO38" s="443">
        <f t="shared" si="7"/>
        <v>0</v>
      </c>
      <c r="AP38" s="443">
        <f t="shared" si="7"/>
        <v>0</v>
      </c>
      <c r="AQ38" s="443">
        <f t="shared" si="7"/>
        <v>0</v>
      </c>
      <c r="AR38" s="443">
        <f t="shared" si="7"/>
        <v>0</v>
      </c>
      <c r="AS38" s="443">
        <f t="shared" si="7"/>
        <v>0</v>
      </c>
      <c r="AT38" s="443">
        <f t="shared" si="7"/>
        <v>0</v>
      </c>
      <c r="AU38" s="167"/>
    </row>
    <row r="39" spans="1:47" ht="13.5" customHeight="1">
      <c r="A39" s="48"/>
      <c r="B39" s="43"/>
      <c r="C39" s="43"/>
      <c r="D39" s="44"/>
      <c r="E39" s="44"/>
      <c r="F39" s="44"/>
      <c r="G39" s="45"/>
      <c r="H39" s="45"/>
      <c r="I39" s="47"/>
      <c r="J39" s="47"/>
      <c r="L39" s="48" t="s">
        <v>1197</v>
      </c>
      <c r="M39" s="443">
        <f t="shared" si="8"/>
        <v>446058205150879.88</v>
      </c>
      <c r="N39" s="443">
        <f t="shared" si="7"/>
        <v>359623910264780</v>
      </c>
      <c r="O39" s="443">
        <f t="shared" si="7"/>
        <v>354822004993330</v>
      </c>
      <c r="P39" s="443">
        <f t="shared" si="7"/>
        <v>350020099721880</v>
      </c>
      <c r="Q39" s="443">
        <f t="shared" si="7"/>
        <v>345218194450430</v>
      </c>
      <c r="R39" s="443">
        <f t="shared" si="7"/>
        <v>340416289178980</v>
      </c>
      <c r="S39" s="443">
        <f t="shared" si="7"/>
        <v>335614383907530.06</v>
      </c>
      <c r="T39" s="443">
        <f t="shared" si="7"/>
        <v>324516182019060</v>
      </c>
      <c r="U39" s="443">
        <f t="shared" si="7"/>
        <v>313417980130592</v>
      </c>
      <c r="V39" s="443">
        <f t="shared" si="7"/>
        <v>302319778242120</v>
      </c>
      <c r="W39" s="443">
        <f t="shared" si="7"/>
        <v>291221576353652</v>
      </c>
      <c r="X39" s="443">
        <f t="shared" si="7"/>
        <v>280123374465180</v>
      </c>
      <c r="Y39" s="443">
        <f t="shared" si="7"/>
        <v>269025172576712</v>
      </c>
      <c r="Z39" s="443">
        <f t="shared" si="7"/>
        <v>257926970688239.91</v>
      </c>
      <c r="AA39" s="443">
        <f t="shared" si="7"/>
        <v>248270571954756</v>
      </c>
      <c r="AB39" s="443">
        <f t="shared" si="7"/>
        <v>238614173221272</v>
      </c>
      <c r="AC39" s="443">
        <f t="shared" si="7"/>
        <v>228957774487788</v>
      </c>
      <c r="AD39" s="443">
        <f t="shared" si="7"/>
        <v>219301375754304</v>
      </c>
      <c r="AE39" s="443">
        <f t="shared" si="7"/>
        <v>209644977020816</v>
      </c>
      <c r="AF39" s="443">
        <f t="shared" si="7"/>
        <v>199988578287332</v>
      </c>
      <c r="AG39" s="443">
        <f t="shared" si="7"/>
        <v>190332179553848</v>
      </c>
      <c r="AH39" s="443">
        <f t="shared" si="7"/>
        <v>180675780820364</v>
      </c>
      <c r="AI39" s="443">
        <f t="shared" si="7"/>
        <v>171019382086876</v>
      </c>
      <c r="AJ39" s="443">
        <f t="shared" si="7"/>
        <v>161362983353389.81</v>
      </c>
      <c r="AK39" s="443">
        <f t="shared" si="7"/>
        <v>159348424603241.5</v>
      </c>
      <c r="AL39" s="443">
        <f t="shared" si="7"/>
        <v>157333865853093.5</v>
      </c>
      <c r="AM39" s="443">
        <f t="shared" si="7"/>
        <v>155319307102946</v>
      </c>
      <c r="AN39" s="443">
        <f t="shared" si="7"/>
        <v>153304748352798</v>
      </c>
      <c r="AO39" s="443">
        <f t="shared" si="7"/>
        <v>151290189602650</v>
      </c>
      <c r="AP39" s="443">
        <f t="shared" si="7"/>
        <v>149275630852502</v>
      </c>
      <c r="AQ39" s="443">
        <f t="shared" si="7"/>
        <v>147261072102354</v>
      </c>
      <c r="AR39" s="443">
        <f t="shared" si="7"/>
        <v>145246513352206</v>
      </c>
      <c r="AS39" s="443">
        <f t="shared" si="7"/>
        <v>143231954602058</v>
      </c>
      <c r="AT39" s="443">
        <f t="shared" si="7"/>
        <v>141217395851910.28</v>
      </c>
      <c r="AU39" s="167"/>
    </row>
    <row r="40" spans="1:47" ht="13.5" customHeight="1">
      <c r="A40" s="48"/>
      <c r="B40" s="43"/>
      <c r="C40" s="43"/>
      <c r="D40" s="44"/>
      <c r="E40" s="44"/>
      <c r="F40" s="44"/>
      <c r="G40" s="45"/>
      <c r="H40" s="45"/>
      <c r="I40" s="47"/>
      <c r="J40" s="47"/>
      <c r="L40" s="48" t="s">
        <v>1198</v>
      </c>
      <c r="M40" s="443">
        <f t="shared" si="8"/>
        <v>54329635584700.008</v>
      </c>
      <c r="N40" s="443">
        <f t="shared" si="7"/>
        <v>107866137803200</v>
      </c>
      <c r="O40" s="443">
        <f t="shared" si="7"/>
        <v>110840387926450</v>
      </c>
      <c r="P40" s="443">
        <f t="shared" si="7"/>
        <v>113814638049700</v>
      </c>
      <c r="Q40" s="443">
        <f t="shared" si="7"/>
        <v>116788888172950</v>
      </c>
      <c r="R40" s="443">
        <f t="shared" si="7"/>
        <v>119763138296200</v>
      </c>
      <c r="S40" s="443">
        <f t="shared" si="7"/>
        <v>122737388419449.95</v>
      </c>
      <c r="T40" s="443">
        <f t="shared" si="7"/>
        <v>125853269500950</v>
      </c>
      <c r="U40" s="443">
        <f t="shared" si="7"/>
        <v>128969150582450</v>
      </c>
      <c r="V40" s="443">
        <f t="shared" si="7"/>
        <v>132085031663950</v>
      </c>
      <c r="W40" s="443">
        <f t="shared" si="7"/>
        <v>135200912745450</v>
      </c>
      <c r="X40" s="443">
        <f t="shared" si="7"/>
        <v>138316793826950</v>
      </c>
      <c r="Y40" s="443">
        <f t="shared" si="7"/>
        <v>141432674908450</v>
      </c>
      <c r="Z40" s="443">
        <f t="shared" si="7"/>
        <v>144548555989949.97</v>
      </c>
      <c r="AA40" s="443">
        <f t="shared" si="7"/>
        <v>150029107550392</v>
      </c>
      <c r="AB40" s="443">
        <f t="shared" si="7"/>
        <v>155509659110834</v>
      </c>
      <c r="AC40" s="443">
        <f t="shared" si="7"/>
        <v>160990210671276</v>
      </c>
      <c r="AD40" s="443">
        <f t="shared" si="7"/>
        <v>166470762231718</v>
      </c>
      <c r="AE40" s="443">
        <f t="shared" si="7"/>
        <v>171951313792160</v>
      </c>
      <c r="AF40" s="443">
        <f t="shared" si="7"/>
        <v>177431865352602</v>
      </c>
      <c r="AG40" s="443">
        <f t="shared" si="7"/>
        <v>182912416913044</v>
      </c>
      <c r="AH40" s="443">
        <f t="shared" si="7"/>
        <v>188392968473486</v>
      </c>
      <c r="AI40" s="443">
        <f t="shared" si="7"/>
        <v>193873520033928</v>
      </c>
      <c r="AJ40" s="443">
        <f t="shared" si="7"/>
        <v>199354071594369.97</v>
      </c>
      <c r="AK40" s="443">
        <f t="shared" si="7"/>
        <v>202086416040929</v>
      </c>
      <c r="AL40" s="443">
        <f t="shared" si="7"/>
        <v>204818760487488</v>
      </c>
      <c r="AM40" s="443">
        <f t="shared" si="7"/>
        <v>207551104934047</v>
      </c>
      <c r="AN40" s="443">
        <f t="shared" si="7"/>
        <v>210283449380606</v>
      </c>
      <c r="AO40" s="443">
        <f t="shared" si="7"/>
        <v>213015793827165</v>
      </c>
      <c r="AP40" s="443">
        <f t="shared" si="7"/>
        <v>215748138273724</v>
      </c>
      <c r="AQ40" s="443">
        <f t="shared" si="7"/>
        <v>218480482720283</v>
      </c>
      <c r="AR40" s="443">
        <f t="shared" si="7"/>
        <v>221212827166842</v>
      </c>
      <c r="AS40" s="443">
        <f t="shared" si="7"/>
        <v>223945171613401</v>
      </c>
      <c r="AT40" s="443">
        <f t="shared" si="7"/>
        <v>226677516059959.97</v>
      </c>
      <c r="AU40" s="167"/>
    </row>
    <row r="41" spans="1:47" ht="13.5" customHeight="1">
      <c r="A41" s="48"/>
      <c r="B41" s="43"/>
      <c r="C41" s="43"/>
      <c r="D41" s="44"/>
      <c r="E41" s="44"/>
      <c r="F41" s="44"/>
      <c r="G41" s="45"/>
      <c r="H41" s="45"/>
      <c r="I41" s="47"/>
      <c r="J41" s="47"/>
      <c r="L41" s="48" t="s">
        <v>355</v>
      </c>
      <c r="M41" s="443">
        <f t="shared" si="8"/>
        <v>146888299420240</v>
      </c>
      <c r="N41" s="443">
        <f t="shared" si="7"/>
        <v>220349691160060</v>
      </c>
      <c r="O41" s="443">
        <f t="shared" si="7"/>
        <v>224430879590050</v>
      </c>
      <c r="P41" s="443">
        <f t="shared" si="7"/>
        <v>228512068020040</v>
      </c>
      <c r="Q41" s="443">
        <f t="shared" si="7"/>
        <v>232593256450030</v>
      </c>
      <c r="R41" s="443">
        <f t="shared" si="7"/>
        <v>236674444880020</v>
      </c>
      <c r="S41" s="443">
        <f t="shared" si="7"/>
        <v>240755633310010.06</v>
      </c>
      <c r="T41" s="443">
        <f t="shared" si="7"/>
        <v>246041300671902</v>
      </c>
      <c r="U41" s="443">
        <f t="shared" si="7"/>
        <v>251326968033792</v>
      </c>
      <c r="V41" s="443">
        <f t="shared" si="7"/>
        <v>256612635395682</v>
      </c>
      <c r="W41" s="443">
        <f t="shared" si="7"/>
        <v>261898302757572</v>
      </c>
      <c r="X41" s="443">
        <f t="shared" si="7"/>
        <v>267183970119462</v>
      </c>
      <c r="Y41" s="443">
        <f t="shared" si="7"/>
        <v>272469637481352</v>
      </c>
      <c r="Z41" s="443">
        <f t="shared" si="7"/>
        <v>277755304843240.06</v>
      </c>
      <c r="AA41" s="443">
        <f t="shared" si="7"/>
        <v>280336953950221</v>
      </c>
      <c r="AB41" s="443">
        <f t="shared" si="7"/>
        <v>282918603057202</v>
      </c>
      <c r="AC41" s="443">
        <f t="shared" si="7"/>
        <v>285500252164183</v>
      </c>
      <c r="AD41" s="443">
        <f t="shared" si="7"/>
        <v>288081901271164</v>
      </c>
      <c r="AE41" s="443">
        <f t="shared" si="7"/>
        <v>290663550378145</v>
      </c>
      <c r="AF41" s="443">
        <f t="shared" si="7"/>
        <v>293245199485126</v>
      </c>
      <c r="AG41" s="443">
        <f t="shared" si="7"/>
        <v>295826848592107</v>
      </c>
      <c r="AH41" s="443">
        <f t="shared" si="7"/>
        <v>298408497699088</v>
      </c>
      <c r="AI41" s="443">
        <f t="shared" si="7"/>
        <v>300990146806069</v>
      </c>
      <c r="AJ41" s="443">
        <f t="shared" si="7"/>
        <v>303571795913050.06</v>
      </c>
      <c r="AK41" s="443">
        <f t="shared" si="7"/>
        <v>302072773850932</v>
      </c>
      <c r="AL41" s="443">
        <f t="shared" si="7"/>
        <v>300573751788814</v>
      </c>
      <c r="AM41" s="443">
        <f t="shared" si="7"/>
        <v>299074729726696</v>
      </c>
      <c r="AN41" s="443">
        <f t="shared" si="7"/>
        <v>297575707664578</v>
      </c>
      <c r="AO41" s="443">
        <f t="shared" si="7"/>
        <v>296076685602460</v>
      </c>
      <c r="AP41" s="443">
        <f t="shared" si="7"/>
        <v>294577663540342</v>
      </c>
      <c r="AQ41" s="443">
        <f t="shared" si="7"/>
        <v>293078641478224</v>
      </c>
      <c r="AR41" s="443">
        <f t="shared" si="7"/>
        <v>291579619416106</v>
      </c>
      <c r="AS41" s="443">
        <f t="shared" si="7"/>
        <v>290080597353988</v>
      </c>
      <c r="AT41" s="443">
        <f t="shared" si="7"/>
        <v>288581575291869.88</v>
      </c>
      <c r="AU41" s="167"/>
    </row>
    <row r="42" spans="1:47" ht="13.5" customHeight="1">
      <c r="A42" s="49"/>
      <c r="B42" s="495"/>
      <c r="C42" s="495"/>
      <c r="D42" s="44"/>
      <c r="E42" s="44"/>
      <c r="F42" s="44"/>
      <c r="G42" s="45"/>
      <c r="H42" s="45"/>
      <c r="I42" s="47"/>
      <c r="J42" s="47"/>
      <c r="L42" s="49" t="s">
        <v>1199</v>
      </c>
      <c r="M42" s="443">
        <f t="shared" si="8"/>
        <v>0</v>
      </c>
      <c r="N42" s="443">
        <f t="shared" si="7"/>
        <v>0</v>
      </c>
      <c r="O42" s="443">
        <f t="shared" si="7"/>
        <v>0</v>
      </c>
      <c r="P42" s="443">
        <f t="shared" si="7"/>
        <v>0</v>
      </c>
      <c r="Q42" s="443">
        <f t="shared" si="7"/>
        <v>0</v>
      </c>
      <c r="R42" s="443">
        <f t="shared" si="7"/>
        <v>0</v>
      </c>
      <c r="S42" s="443">
        <f t="shared" si="7"/>
        <v>0</v>
      </c>
      <c r="T42" s="443">
        <f t="shared" si="7"/>
        <v>0</v>
      </c>
      <c r="U42" s="443">
        <f t="shared" si="7"/>
        <v>0</v>
      </c>
      <c r="V42" s="443">
        <f t="shared" si="7"/>
        <v>0</v>
      </c>
      <c r="W42" s="443">
        <f t="shared" si="7"/>
        <v>0</v>
      </c>
      <c r="X42" s="443">
        <f t="shared" si="7"/>
        <v>0</v>
      </c>
      <c r="Y42" s="443">
        <f t="shared" si="7"/>
        <v>0</v>
      </c>
      <c r="Z42" s="443">
        <f t="shared" si="7"/>
        <v>0</v>
      </c>
      <c r="AA42" s="443">
        <f t="shared" si="7"/>
        <v>0</v>
      </c>
      <c r="AB42" s="443">
        <f t="shared" si="7"/>
        <v>0</v>
      </c>
      <c r="AC42" s="443">
        <f t="shared" si="7"/>
        <v>0</v>
      </c>
      <c r="AD42" s="443">
        <f t="shared" si="7"/>
        <v>0</v>
      </c>
      <c r="AE42" s="443">
        <f t="shared" si="7"/>
        <v>0</v>
      </c>
      <c r="AF42" s="443">
        <f t="shared" si="7"/>
        <v>0</v>
      </c>
      <c r="AG42" s="443">
        <f t="shared" si="7"/>
        <v>0</v>
      </c>
      <c r="AH42" s="443">
        <f t="shared" si="7"/>
        <v>0</v>
      </c>
      <c r="AI42" s="443">
        <f t="shared" si="7"/>
        <v>0</v>
      </c>
      <c r="AJ42" s="443">
        <f t="shared" si="7"/>
        <v>0</v>
      </c>
      <c r="AK42" s="443">
        <f t="shared" si="7"/>
        <v>0</v>
      </c>
      <c r="AL42" s="443">
        <f t="shared" si="7"/>
        <v>0</v>
      </c>
      <c r="AM42" s="443">
        <f t="shared" si="7"/>
        <v>0</v>
      </c>
      <c r="AN42" s="443">
        <f t="shared" si="7"/>
        <v>0</v>
      </c>
      <c r="AO42" s="443">
        <f t="shared" si="7"/>
        <v>0</v>
      </c>
      <c r="AP42" s="443">
        <f t="shared" si="7"/>
        <v>0</v>
      </c>
      <c r="AQ42" s="443">
        <f t="shared" si="7"/>
        <v>0</v>
      </c>
      <c r="AR42" s="443">
        <f t="shared" si="7"/>
        <v>0</v>
      </c>
      <c r="AS42" s="443">
        <f t="shared" si="7"/>
        <v>0</v>
      </c>
      <c r="AT42" s="443">
        <f t="shared" si="7"/>
        <v>0</v>
      </c>
      <c r="AU42" s="167"/>
    </row>
    <row r="43" spans="1:47" s="517" customFormat="1" ht="13.5" customHeight="1">
      <c r="A43" s="513"/>
      <c r="B43" s="514"/>
      <c r="C43" s="514"/>
      <c r="D43" s="514"/>
      <c r="E43" s="514"/>
      <c r="F43" s="514"/>
      <c r="G43" s="515"/>
      <c r="H43" s="515"/>
      <c r="I43" s="516"/>
      <c r="J43" s="516"/>
      <c r="L43" s="513"/>
      <c r="M43" s="489"/>
      <c r="N43" s="489"/>
      <c r="O43" s="489"/>
      <c r="P43" s="489"/>
      <c r="Q43" s="489"/>
      <c r="R43" s="489"/>
      <c r="S43" s="489"/>
      <c r="T43" s="489"/>
      <c r="U43" s="489"/>
      <c r="V43" s="489"/>
      <c r="W43" s="489"/>
      <c r="X43" s="489"/>
      <c r="Y43" s="489"/>
      <c r="Z43" s="489"/>
      <c r="AA43" s="489"/>
      <c r="AB43" s="489"/>
      <c r="AC43" s="489"/>
      <c r="AD43" s="489"/>
      <c r="AE43" s="489"/>
      <c r="AF43" s="489"/>
      <c r="AG43" s="489"/>
      <c r="AH43" s="489"/>
      <c r="AI43" s="489"/>
      <c r="AJ43" s="489"/>
      <c r="AK43" s="489"/>
      <c r="AL43" s="489"/>
      <c r="AM43" s="489"/>
      <c r="AN43" s="489"/>
      <c r="AO43" s="489"/>
      <c r="AP43" s="489"/>
      <c r="AQ43" s="489"/>
      <c r="AR43" s="489"/>
      <c r="AS43" s="489"/>
      <c r="AT43" s="489"/>
      <c r="AU43" s="518"/>
    </row>
    <row r="44" spans="1:47" s="517" customFormat="1" ht="13.5" customHeight="1">
      <c r="B44" s="514"/>
      <c r="C44" s="514"/>
      <c r="D44" s="514"/>
      <c r="E44" s="514"/>
      <c r="F44" s="514"/>
      <c r="G44" s="515"/>
      <c r="H44" s="515"/>
      <c r="I44" s="516"/>
      <c r="J44" s="516"/>
      <c r="L44" s="513"/>
      <c r="M44" s="489"/>
      <c r="N44" s="489"/>
      <c r="O44" s="489"/>
      <c r="P44" s="489"/>
      <c r="Q44" s="489"/>
      <c r="R44" s="489"/>
      <c r="S44" s="489"/>
      <c r="T44" s="489"/>
      <c r="U44" s="489"/>
      <c r="V44" s="489"/>
      <c r="W44" s="489"/>
      <c r="X44" s="489"/>
      <c r="Y44" s="489"/>
      <c r="Z44" s="489"/>
      <c r="AA44" s="489"/>
      <c r="AB44" s="489"/>
      <c r="AC44" s="489"/>
      <c r="AD44" s="489"/>
      <c r="AE44" s="489"/>
      <c r="AF44" s="489"/>
      <c r="AG44" s="489"/>
      <c r="AH44" s="489"/>
      <c r="AI44" s="489"/>
      <c r="AJ44" s="489"/>
      <c r="AK44" s="489"/>
      <c r="AL44" s="489"/>
      <c r="AM44" s="489"/>
      <c r="AN44" s="489"/>
      <c r="AO44" s="489"/>
      <c r="AP44" s="489"/>
      <c r="AQ44" s="489"/>
      <c r="AR44" s="489"/>
      <c r="AS44" s="489"/>
      <c r="AT44" s="489"/>
      <c r="AU44" s="518"/>
    </row>
    <row r="45" spans="1:47" s="517" customFormat="1" ht="13.5" customHeight="1">
      <c r="A45" s="513"/>
      <c r="B45" s="514"/>
      <c r="C45" s="514"/>
      <c r="D45" s="514"/>
      <c r="E45" s="514"/>
      <c r="F45" s="514"/>
      <c r="G45" s="515"/>
      <c r="H45" s="515"/>
      <c r="I45" s="516"/>
      <c r="J45" s="516"/>
      <c r="L45" s="513"/>
      <c r="M45" s="489"/>
      <c r="N45" s="489"/>
      <c r="O45" s="489"/>
      <c r="P45" s="489"/>
      <c r="Q45" s="489"/>
      <c r="R45" s="489"/>
      <c r="S45" s="489"/>
      <c r="T45" s="489"/>
      <c r="U45" s="489"/>
      <c r="V45" s="489"/>
      <c r="W45" s="489"/>
      <c r="X45" s="489"/>
      <c r="Y45" s="489"/>
      <c r="Z45" s="489"/>
      <c r="AA45" s="489"/>
      <c r="AB45" s="489"/>
      <c r="AC45" s="489"/>
      <c r="AD45" s="489"/>
      <c r="AE45" s="489"/>
      <c r="AF45" s="489"/>
      <c r="AG45" s="489"/>
      <c r="AH45" s="489"/>
      <c r="AI45" s="489"/>
      <c r="AJ45" s="489"/>
      <c r="AK45" s="489"/>
      <c r="AL45" s="489"/>
      <c r="AM45" s="489"/>
      <c r="AN45" s="489"/>
      <c r="AO45" s="489"/>
      <c r="AP45" s="489"/>
      <c r="AQ45" s="489"/>
      <c r="AR45" s="489"/>
      <c r="AS45" s="489"/>
      <c r="AT45" s="489"/>
      <c r="AU45" s="518"/>
    </row>
    <row r="46" spans="1:47" s="517" customFormat="1" ht="13.5" customHeight="1">
      <c r="A46" s="519" t="s">
        <v>1210</v>
      </c>
      <c r="B46" s="514"/>
      <c r="C46" s="514"/>
      <c r="D46" s="514"/>
      <c r="E46" s="514"/>
      <c r="F46" s="514"/>
      <c r="G46" s="515"/>
      <c r="H46" s="515"/>
      <c r="I46" s="516"/>
      <c r="J46" s="516"/>
      <c r="L46" s="513"/>
      <c r="M46" s="489"/>
      <c r="N46" s="489"/>
      <c r="O46" s="489"/>
      <c r="P46" s="489"/>
      <c r="Q46" s="489"/>
      <c r="R46" s="489"/>
      <c r="S46" s="489"/>
      <c r="T46" s="489"/>
      <c r="U46" s="489"/>
      <c r="V46" s="489"/>
      <c r="W46" s="489"/>
      <c r="X46" s="489"/>
      <c r="Y46" s="489"/>
      <c r="Z46" s="489"/>
      <c r="AA46" s="489"/>
      <c r="AB46" s="489"/>
      <c r="AC46" s="489"/>
      <c r="AD46" s="489"/>
      <c r="AE46" s="489"/>
      <c r="AF46" s="489"/>
      <c r="AG46" s="489"/>
      <c r="AH46" s="489"/>
      <c r="AI46" s="489"/>
      <c r="AJ46" s="489"/>
      <c r="AK46" s="489"/>
      <c r="AL46" s="489"/>
      <c r="AM46" s="489"/>
      <c r="AN46" s="489"/>
      <c r="AO46" s="489"/>
      <c r="AP46" s="489"/>
      <c r="AQ46" s="489"/>
      <c r="AR46" s="489"/>
      <c r="AS46" s="489"/>
      <c r="AT46" s="489"/>
      <c r="AU46" s="518"/>
    </row>
    <row r="47" spans="1:47" s="507" customFormat="1">
      <c r="A47" s="506" t="s">
        <v>1208</v>
      </c>
      <c r="C47" s="508"/>
      <c r="D47" s="508"/>
      <c r="E47" s="508"/>
      <c r="F47" s="508"/>
      <c r="G47" s="509"/>
      <c r="H47" s="509"/>
      <c r="I47" s="510"/>
      <c r="J47" s="510"/>
      <c r="M47" s="511"/>
      <c r="N47" s="511"/>
      <c r="O47" s="511"/>
      <c r="P47" s="511"/>
      <c r="Q47" s="511"/>
      <c r="R47" s="511"/>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2"/>
      <c r="AS47" s="512"/>
      <c r="AT47" s="512"/>
    </row>
    <row r="48" spans="1:47">
      <c r="A48" s="42" t="s">
        <v>1206</v>
      </c>
      <c r="B48" s="498">
        <f>'KEEI BAU - Overview'!C41-SUM('KEEI BAU - Industry'!B9,'KEEI BAU - Industry'!B16,'KEEI BAU - Industry'!B23,'KEEI BAU - Industry'!B30,B37)</f>
        <v>18.531000000000006</v>
      </c>
      <c r="C48" s="498">
        <f>'KEEI BAU - Overview'!D41-SUM('KEEI BAU - Industry'!C9,'KEEI BAU - Industry'!C16,'KEEI BAU - Industry'!C23,'KEEI BAU - Industry'!C30,C37)</f>
        <v>21.463999999999999</v>
      </c>
      <c r="D48" s="498">
        <f>'KEEI BAU - Overview'!E41-SUM('KEEI BAU - Industry'!D9,'KEEI BAU - Industry'!D16,'KEEI BAU - Industry'!D23,'KEEI BAU - Industry'!D30,D37)</f>
        <v>19.347000000000008</v>
      </c>
      <c r="E48" s="498">
        <f>'KEEI BAU - Overview'!F41-SUM('KEEI BAU - Industry'!E9,'KEEI BAU - Industry'!E16,'KEEI BAU - Industry'!E23,'KEEI BAU - Industry'!E30,E37)</f>
        <v>18.302999999999969</v>
      </c>
      <c r="F48" s="498">
        <f>'KEEI BAU - Overview'!G41-SUM('KEEI BAU - Industry'!F9,'KEEI BAU - Industry'!F16,'KEEI BAU - Industry'!F23,'KEEI BAU - Industry'!F30,F37)</f>
        <v>18.459000000000003</v>
      </c>
      <c r="G48" s="498">
        <f>'KEEI BAU - Overview'!H41-SUM('KEEI BAU - Industry'!G9,'KEEI BAU - Industry'!G16,'KEEI BAU - Industry'!G23,'KEEI BAU - Industry'!G30,G37)</f>
        <v>-199.99</v>
      </c>
      <c r="H48" s="498">
        <f>'KEEI BAU - Overview'!I41-SUM('KEEI BAU - Industry'!H9,'KEEI BAU - Industry'!H16,'KEEI BAU - Industry'!H23,'KEEI BAU - Industry'!H30,H37)</f>
        <v>-200</v>
      </c>
      <c r="I48" s="498">
        <f>'KEEI BAU - Overview'!J41-SUM('KEEI BAU - Industry'!I9,'KEEI BAU - Industry'!I16,'KEEI BAU - Industry'!I23,'KEEI BAU - Industry'!I30,I37)</f>
        <v>-1.81</v>
      </c>
      <c r="J48" s="498">
        <f>'KEEI BAU - Overview'!K41-SUM('KEEI BAU - Industry'!J9,'KEEI BAU - Industry'!J16,'KEEI BAU - Industry'!J23,'KEEI BAU - Industry'!J30,J37)</f>
        <v>-0.33999999999999986</v>
      </c>
      <c r="L48" s="42" t="s">
        <v>1206</v>
      </c>
      <c r="M48" s="443">
        <f t="shared" ref="M48:M53" si="9">B48*$L$3</f>
        <v>734877720452610.25</v>
      </c>
      <c r="N48" s="489" cm="1">
        <f t="array" ref="N48">TREND($M93:$N93,$M$56:$N$56,N$7)</f>
        <v>825905292050790</v>
      </c>
      <c r="O48" s="489" cm="1">
        <f t="array" ref="O48">TREND($M93:$N93,$M$56:$N$56,O$7)</f>
        <v>830962379361800</v>
      </c>
      <c r="P48" s="489" cm="1">
        <f t="array" ref="P48">TREND($M93:$N93,$M$56:$N$56,P$7)</f>
        <v>836019466672810</v>
      </c>
      <c r="Q48" s="489" cm="1">
        <f t="array" ref="Q48">TREND($M93:$N93,$M$56:$N$56,Q$7)</f>
        <v>841076553983820</v>
      </c>
      <c r="R48" s="489" cm="1">
        <f t="array" ref="R48">TREND($M93:$N93,$M$56:$N$56,R$7)</f>
        <v>846133641294830</v>
      </c>
      <c r="S48" s="485">
        <f t="shared" si="0"/>
        <v>851190728605840</v>
      </c>
      <c r="T48" s="444" cm="1">
        <f t="array" ref="T48">TREND($N93:$O93,$N$56:$O$56,T$7)</f>
        <v>839197419061232</v>
      </c>
      <c r="U48" s="444" cm="1">
        <f t="array" ref="U48">TREND($N93:$O93,$N$56:$O$56,U$7)</f>
        <v>827204109516620</v>
      </c>
      <c r="V48" s="444" cm="1">
        <f t="array" ref="V48">TREND($N93:$O93,$N$56:$O$56,V$7)</f>
        <v>815210799972012</v>
      </c>
      <c r="W48" s="444" cm="1">
        <f t="array" ref="W48">TREND($N93:$O93,$N$56:$O$56,W$7)</f>
        <v>803217490427400</v>
      </c>
      <c r="X48" s="444" cm="1">
        <f t="array" ref="X48">TREND($N93:$O93,$N$56:$O$56,X$7)</f>
        <v>791224180882792</v>
      </c>
      <c r="Y48" s="444" cm="1">
        <f t="array" ref="Y48">TREND($N93:$O93,$N$56:$O$56,Y$7)</f>
        <v>779230871338180</v>
      </c>
      <c r="Z48" s="488">
        <f>D48*$L$3</f>
        <v>767237561793570.38</v>
      </c>
      <c r="AA48" s="444" cm="1">
        <f t="array" ref="AA48">TREND($O93:$P93,$O$56:$P$56,AA$7)</f>
        <v>763097405622006</v>
      </c>
      <c r="AB48" s="444" cm="1">
        <f t="array" ref="AB48">TREND($O93:$P93,$O$56:$P$56,AB$7)</f>
        <v>758957249450442</v>
      </c>
      <c r="AC48" s="444" cm="1">
        <f t="array" ref="AC48">TREND($O93:$P93,$O$56:$P$56,AC$7)</f>
        <v>754817093278877</v>
      </c>
      <c r="AD48" s="444" cm="1">
        <f t="array" ref="AD48">TREND($O93:$P93,$O$56:$P$56,AD$7)</f>
        <v>750676937107313</v>
      </c>
      <c r="AE48" s="444" cm="1">
        <f t="array" ref="AE48">TREND($O93:$P93,$O$56:$P$56,AE$7)</f>
        <v>746536780935749</v>
      </c>
      <c r="AF48" s="444" cm="1">
        <f t="array" ref="AF48">TREND($O93:$P93,$O$56:$P$56,AF$7)</f>
        <v>742396624764185</v>
      </c>
      <c r="AG48" s="444" cm="1">
        <f t="array" ref="AG48">TREND($O93:$P93,$O$56:$P$56,AG$7)</f>
        <v>738256468592621</v>
      </c>
      <c r="AH48" s="444" cm="1">
        <f t="array" ref="AH48">TREND($O93:$P93,$O$56:$P$56,AH$7)</f>
        <v>734116312421057</v>
      </c>
      <c r="AI48" s="444" cm="1">
        <f t="array" ref="AI48">TREND($O93:$P93,$O$56:$P$56,AI$7)</f>
        <v>729976156249492</v>
      </c>
      <c r="AJ48" s="488">
        <f t="shared" si="3"/>
        <v>725836000077928.75</v>
      </c>
      <c r="AK48" s="444" cm="1">
        <f t="array" ref="AK48">TREND($P93:$Q93,$P$56:$Q$56,AK$7)</f>
        <v>726454644103565</v>
      </c>
      <c r="AL48" s="444" cm="1">
        <f t="array" ref="AL48">TREND($P93:$Q93,$P$56:$Q$56,AL$7)</f>
        <v>727073288129201.25</v>
      </c>
      <c r="AM48" s="444" cm="1">
        <f t="array" ref="AM48">TREND($P93:$Q93,$P$56:$Q$56,AM$7)</f>
        <v>727691932154837.25</v>
      </c>
      <c r="AN48" s="444" cm="1">
        <f t="array" ref="AN48">TREND($P93:$Q93,$P$56:$Q$56,AN$7)</f>
        <v>728310576180473.5</v>
      </c>
      <c r="AO48" s="444" cm="1">
        <f t="array" ref="AO48">TREND($P93:$Q93,$P$56:$Q$56,AO$7)</f>
        <v>728929220206109.5</v>
      </c>
      <c r="AP48" s="444" cm="1">
        <f t="array" ref="AP48">TREND($P93:$Q93,$P$56:$Q$56,AP$7)</f>
        <v>729547864231745.75</v>
      </c>
      <c r="AQ48" s="444" cm="1">
        <f t="array" ref="AQ48">TREND($P93:$Q93,$P$56:$Q$56,AQ$7)</f>
        <v>730166508257381.75</v>
      </c>
      <c r="AR48" s="444" cm="1">
        <f t="array" ref="AR48">TREND($P93:$Q93,$P$56:$Q$56,AR$7)</f>
        <v>730785152283018</v>
      </c>
      <c r="AS48" s="444" cm="1">
        <f t="array" ref="AS48">TREND($P93:$Q93,$P$56:$Q$56,AS$7)</f>
        <v>731403796308654.25</v>
      </c>
      <c r="AT48" s="488">
        <f t="shared" si="4"/>
        <v>732022440334290.13</v>
      </c>
    </row>
    <row r="49" spans="1:46">
      <c r="A49" s="48" t="s">
        <v>183</v>
      </c>
      <c r="B49" s="498">
        <f>'KEEI BAU - Overview'!C42-SUM('KEEI BAU - Industry'!B10,'KEEI BAU - Industry'!B17,'KEEI BAU - Industry'!B24,'KEEI BAU - Industry'!B31,B38)</f>
        <v>2.2099999999999973</v>
      </c>
      <c r="C49" s="498">
        <f>'KEEI BAU - Overview'!D42-SUM('KEEI BAU - Industry'!C10,'KEEI BAU - Industry'!C17,'KEEI BAU - Industry'!C24,'KEEI BAU - Industry'!C31,C38)</f>
        <v>1.990000000000002</v>
      </c>
      <c r="D49" s="498">
        <f>'KEEI BAU - Overview'!E42-SUM('KEEI BAU - Industry'!D10,'KEEI BAU - Industry'!D17,'KEEI BAU - Industry'!D24,'KEEI BAU - Industry'!D31,D38)</f>
        <v>0.58000000000000185</v>
      </c>
      <c r="E49" s="503">
        <v>0</v>
      </c>
      <c r="F49" s="503">
        <v>0</v>
      </c>
      <c r="G49" s="498">
        <f>'KEEI BAU - Overview'!H42-SUM('KEEI BAU - Industry'!G10,'KEEI BAU - Industry'!G17,'KEEI BAU - Industry'!G24,'KEEI BAU - Industry'!G31,G38)</f>
        <v>-108.2</v>
      </c>
      <c r="H49" s="498">
        <f>'KEEI BAU - Overview'!I42-SUM('KEEI BAU - Industry'!H10,'KEEI BAU - Industry'!H17,'KEEI BAU - Industry'!H24,'KEEI BAU - Industry'!H31,H38)</f>
        <v>-101.51</v>
      </c>
      <c r="I49" s="498">
        <f>'KEEI BAU - Overview'!J42-SUM('KEEI BAU - Industry'!I10,'KEEI BAU - Industry'!I17,'KEEI BAU - Industry'!I24,'KEEI BAU - Industry'!I31,I38)</f>
        <v>-1.72</v>
      </c>
      <c r="J49" s="498">
        <f>'KEEI BAU - Overview'!K42-SUM('KEEI BAU - Industry'!J10,'KEEI BAU - Industry'!J17,'KEEI BAU - Industry'!J24,'KEEI BAU - Industry'!J31,J38)</f>
        <v>-0.74000000000000021</v>
      </c>
      <c r="L49" s="48" t="s">
        <v>1013</v>
      </c>
      <c r="M49" s="443">
        <f t="shared" si="9"/>
        <v>87641236965099.891</v>
      </c>
      <c r="N49" s="489" cm="1">
        <f t="array" ref="N49">TREND($M94:$N94,$M$56:$N$56,N$7)</f>
        <v>80813393203900</v>
      </c>
      <c r="O49" s="489" cm="1">
        <f t="array" ref="O49">TREND($M94:$N94,$M$56:$N$56,O$7)</f>
        <v>80434068550500</v>
      </c>
      <c r="P49" s="489" cm="1">
        <f t="array" ref="P49">TREND($M94:$N94,$M$56:$N$56,P$7)</f>
        <v>80054743897100</v>
      </c>
      <c r="Q49" s="489" cm="1">
        <f t="array" ref="Q49">TREND($M94:$N94,$M$56:$N$56,Q$7)</f>
        <v>79675419243700</v>
      </c>
      <c r="R49" s="489" cm="1">
        <f t="array" ref="R49">TREND($M94:$N94,$M$56:$N$56,R$7)</f>
        <v>79296094590300</v>
      </c>
      <c r="S49" s="485">
        <f t="shared" si="0"/>
        <v>78916769936900.078</v>
      </c>
      <c r="T49" s="444" cm="1">
        <f t="array" ref="T49">TREND($N94:$O94,$N$56:$O$56,T$7)</f>
        <v>70928783891600</v>
      </c>
      <c r="U49" s="444" cm="1">
        <f t="array" ref="U49">TREND($N94:$O94,$N$56:$O$56,U$7)</f>
        <v>62940797846300</v>
      </c>
      <c r="V49" s="444" cm="1">
        <f t="array" ref="V49">TREND($N94:$O94,$N$56:$O$56,V$7)</f>
        <v>54952811801000</v>
      </c>
      <c r="W49" s="444" cm="1">
        <f t="array" ref="W49">TREND($N94:$O94,$N$56:$O$56,W$7)</f>
        <v>46964825755700</v>
      </c>
      <c r="X49" s="444" cm="1">
        <f t="array" ref="X49">TREND($N94:$O94,$N$56:$O$56,X$7)</f>
        <v>38976839710400</v>
      </c>
      <c r="Y49" s="444" cm="1">
        <f t="array" ref="Y49">TREND($N94:$O94,$N$56:$O$56,Y$7)</f>
        <v>30988853665100</v>
      </c>
      <c r="Z49" s="488">
        <f t="shared" ref="Z49:Z53" si="10">D49*$L$3</f>
        <v>23000867619800.074</v>
      </c>
      <c r="AA49" s="444" cm="1">
        <f t="array" ref="AA49">TREND($O94:$P94,$O$56:$P$56,AA$7)</f>
        <v>20700780857820</v>
      </c>
      <c r="AB49" s="444" cm="1">
        <f t="array" ref="AB49">TREND($O94:$P94,$O$56:$P$56,AB$7)</f>
        <v>18400694095840</v>
      </c>
      <c r="AC49" s="444" cm="1">
        <f t="array" ref="AC49">TREND($O94:$P94,$O$56:$P$56,AC$7)</f>
        <v>16100607333860</v>
      </c>
      <c r="AD49" s="444" cm="1">
        <f t="array" ref="AD49">TREND($O94:$P94,$O$56:$P$56,AD$7)</f>
        <v>13800520571880</v>
      </c>
      <c r="AE49" s="444" cm="1">
        <f t="array" ref="AE49">TREND($O94:$P94,$O$56:$P$56,AE$7)</f>
        <v>11500433809900</v>
      </c>
      <c r="AF49" s="444" cm="1">
        <f t="array" ref="AF49">TREND($O94:$P94,$O$56:$P$56,AF$7)</f>
        <v>9200347047920</v>
      </c>
      <c r="AG49" s="444" cm="1">
        <f t="array" ref="AG49">TREND($O94:$P94,$O$56:$P$56,AG$7)</f>
        <v>6900260285940</v>
      </c>
      <c r="AH49" s="444" cm="1">
        <f t="array" ref="AH49">TREND($O94:$P94,$O$56:$P$56,AH$7)</f>
        <v>4600173523960</v>
      </c>
      <c r="AI49" s="444" cm="1">
        <f t="array" ref="AI49">TREND($O94:$P94,$O$56:$P$56,AI$7)</f>
        <v>2300086761980</v>
      </c>
      <c r="AJ49" s="488">
        <f t="shared" si="3"/>
        <v>0</v>
      </c>
      <c r="AK49" s="444" cm="1">
        <f t="array" ref="AK49">TREND($P94:$Q94,$P$56:$Q$56,AK$7)</f>
        <v>0</v>
      </c>
      <c r="AL49" s="444" cm="1">
        <f t="array" ref="AL49">TREND($P94:$Q94,$P$56:$Q$56,AL$7)</f>
        <v>0</v>
      </c>
      <c r="AM49" s="444" cm="1">
        <f t="array" ref="AM49">TREND($P94:$Q94,$P$56:$Q$56,AM$7)</f>
        <v>0</v>
      </c>
      <c r="AN49" s="444" cm="1">
        <f t="array" ref="AN49">TREND($P94:$Q94,$P$56:$Q$56,AN$7)</f>
        <v>0</v>
      </c>
      <c r="AO49" s="444" cm="1">
        <f t="array" ref="AO49">TREND($P94:$Q94,$P$56:$Q$56,AO$7)</f>
        <v>0</v>
      </c>
      <c r="AP49" s="444" cm="1">
        <f t="array" ref="AP49">TREND($P94:$Q94,$P$56:$Q$56,AP$7)</f>
        <v>0</v>
      </c>
      <c r="AQ49" s="444" cm="1">
        <f t="array" ref="AQ49">TREND($P94:$Q94,$P$56:$Q$56,AQ$7)</f>
        <v>0</v>
      </c>
      <c r="AR49" s="444" cm="1">
        <f t="array" ref="AR49">TREND($P94:$Q94,$P$56:$Q$56,AR$7)</f>
        <v>0</v>
      </c>
      <c r="AS49" s="444" cm="1">
        <f t="array" ref="AS49">TREND($P94:$Q94,$P$56:$Q$56,AS$7)</f>
        <v>0</v>
      </c>
      <c r="AT49" s="488">
        <f t="shared" si="4"/>
        <v>0</v>
      </c>
    </row>
    <row r="50" spans="1:46">
      <c r="A50" s="48" t="s">
        <v>184</v>
      </c>
      <c r="B50" s="498">
        <f>'KEEI BAU - Overview'!C43-SUM('KEEI BAU - Industry'!B11,'KEEI BAU - Industry'!B18,'KEEI BAU - Industry'!B25,'KEEI BAU - Industry'!B32,B39)</f>
        <v>11.247999999999998</v>
      </c>
      <c r="C50" s="498">
        <f>'KEEI BAU - Overview'!D43-SUM('KEEI BAU - Industry'!C11,'KEEI BAU - Industry'!C18,'KEEI BAU - Industry'!C25,'KEEI BAU - Industry'!C32,C39)</f>
        <v>8.463000000000001</v>
      </c>
      <c r="D50" s="498">
        <f>'KEEI BAU - Overview'!E43-SUM('KEEI BAU - Industry'!D11,'KEEI BAU - Industry'!D18,'KEEI BAU - Industry'!D25,'KEEI BAU - Industry'!D32,D39)</f>
        <v>6.5039999999999978</v>
      </c>
      <c r="E50" s="498">
        <f>'KEEI BAU - Overview'!F43-SUM('KEEI BAU - Industry'!E11,'KEEI BAU - Industry'!E18,'KEEI BAU - Industry'!E25,'KEEI BAU - Industry'!E32,E39)</f>
        <v>4.0689999999999955</v>
      </c>
      <c r="F50" s="498">
        <f>'KEEI BAU - Overview'!G43-SUM('KEEI BAU - Industry'!F11,'KEEI BAU - Industry'!F18,'KEEI BAU - Industry'!F25,'KEEI BAU - Industry'!F32,F39)</f>
        <v>3.561000000000007</v>
      </c>
      <c r="G50" s="498">
        <f>'KEEI BAU - Overview'!H43-SUM('KEEI BAU - Industry'!G11,'KEEI BAU - Industry'!G18,'KEEI BAU - Industry'!G25,'KEEI BAU - Industry'!G32,G39)</f>
        <v>-46.059999999999995</v>
      </c>
      <c r="H50" s="498">
        <f>'KEEI BAU - Overview'!I43-SUM('KEEI BAU - Industry'!H11,'KEEI BAU - Industry'!H18,'KEEI BAU - Industry'!H25,'KEEI BAU - Industry'!H32,H39)</f>
        <v>-39.399999999999991</v>
      </c>
      <c r="I50" s="498">
        <f>'KEEI BAU - Overview'!J43-SUM('KEEI BAU - Industry'!I11,'KEEI BAU - Industry'!I18,'KEEI BAU - Industry'!I25,'KEEI BAU - Industry'!I32,I39)</f>
        <v>13.73</v>
      </c>
      <c r="J50" s="498">
        <f>'KEEI BAU - Overview'!K43-SUM('KEEI BAU - Industry'!J11,'KEEI BAU - Industry'!J18,'KEEI BAU - Industry'!J25,'KEEI BAU - Industry'!J32,J39)</f>
        <v>1.36</v>
      </c>
      <c r="L50" s="48" t="s">
        <v>1197</v>
      </c>
      <c r="M50" s="443">
        <f t="shared" si="9"/>
        <v>446058205150879.88</v>
      </c>
      <c r="N50" s="489" cm="1">
        <f t="array" ref="N50">TREND($M95:$N95,$M$56:$N$56,N$7)</f>
        <v>359623910264780</v>
      </c>
      <c r="O50" s="489" cm="1">
        <f t="array" ref="O50">TREND($M95:$N95,$M$56:$N$56,O$7)</f>
        <v>354822004993330</v>
      </c>
      <c r="P50" s="489" cm="1">
        <f t="array" ref="P50">TREND($M95:$N95,$M$56:$N$56,P$7)</f>
        <v>350020099721880</v>
      </c>
      <c r="Q50" s="489" cm="1">
        <f t="array" ref="Q50">TREND($M95:$N95,$M$56:$N$56,Q$7)</f>
        <v>345218194450430</v>
      </c>
      <c r="R50" s="489" cm="1">
        <f t="array" ref="R50">TREND($M95:$N95,$M$56:$N$56,R$7)</f>
        <v>340416289178980</v>
      </c>
      <c r="S50" s="485">
        <f t="shared" si="0"/>
        <v>335614383907530.06</v>
      </c>
      <c r="T50" s="444" cm="1">
        <f t="array" ref="T50">TREND($N95:$O95,$N$56:$O$56,T$7)</f>
        <v>324516182019060</v>
      </c>
      <c r="U50" s="444" cm="1">
        <f t="array" ref="U50">TREND($N95:$O95,$N$56:$O$56,U$7)</f>
        <v>313417980130592</v>
      </c>
      <c r="V50" s="444" cm="1">
        <f t="array" ref="V50">TREND($N95:$O95,$N$56:$O$56,V$7)</f>
        <v>302319778242120</v>
      </c>
      <c r="W50" s="444" cm="1">
        <f t="array" ref="W50">TREND($N95:$O95,$N$56:$O$56,W$7)</f>
        <v>291221576353652</v>
      </c>
      <c r="X50" s="444" cm="1">
        <f t="array" ref="X50">TREND($N95:$O95,$N$56:$O$56,X$7)</f>
        <v>280123374465180</v>
      </c>
      <c r="Y50" s="444" cm="1">
        <f t="array" ref="Y50">TREND($N95:$O95,$N$56:$O$56,Y$7)</f>
        <v>269025172576712</v>
      </c>
      <c r="Z50" s="488">
        <f t="shared" si="10"/>
        <v>257926970688239.91</v>
      </c>
      <c r="AA50" s="444" cm="1">
        <f t="array" ref="AA50">TREND($O95:$P95,$O$56:$P$56,AA$7)</f>
        <v>248270571954756</v>
      </c>
      <c r="AB50" s="444" cm="1">
        <f t="array" ref="AB50">TREND($O95:$P95,$O$56:$P$56,AB$7)</f>
        <v>238614173221272</v>
      </c>
      <c r="AC50" s="444" cm="1">
        <f t="array" ref="AC50">TREND($O95:$P95,$O$56:$P$56,AC$7)</f>
        <v>228957774487788</v>
      </c>
      <c r="AD50" s="444" cm="1">
        <f t="array" ref="AD50">TREND($O95:$P95,$O$56:$P$56,AD$7)</f>
        <v>219301375754304</v>
      </c>
      <c r="AE50" s="444" cm="1">
        <f t="array" ref="AE50">TREND($O95:$P95,$O$56:$P$56,AE$7)</f>
        <v>209644977020816</v>
      </c>
      <c r="AF50" s="444" cm="1">
        <f t="array" ref="AF50">TREND($O95:$P95,$O$56:$P$56,AF$7)</f>
        <v>199988578287332</v>
      </c>
      <c r="AG50" s="444" cm="1">
        <f t="array" ref="AG50">TREND($O95:$P95,$O$56:$P$56,AG$7)</f>
        <v>190332179553848</v>
      </c>
      <c r="AH50" s="444" cm="1">
        <f t="array" ref="AH50">TREND($O95:$P95,$O$56:$P$56,AH$7)</f>
        <v>180675780820364</v>
      </c>
      <c r="AI50" s="444" cm="1">
        <f t="array" ref="AI50">TREND($O95:$P95,$O$56:$P$56,AI$7)</f>
        <v>171019382086876</v>
      </c>
      <c r="AJ50" s="488">
        <f t="shared" si="3"/>
        <v>161362983353389.81</v>
      </c>
      <c r="AK50" s="444" cm="1">
        <f t="array" ref="AK50">TREND($P95:$Q95,$P$56:$Q$56,AK$7)</f>
        <v>159348424603241.5</v>
      </c>
      <c r="AL50" s="444" cm="1">
        <f t="array" ref="AL50">TREND($P95:$Q95,$P$56:$Q$56,AL$7)</f>
        <v>157333865853093.5</v>
      </c>
      <c r="AM50" s="444" cm="1">
        <f t="array" ref="AM50">TREND($P95:$Q95,$P$56:$Q$56,AM$7)</f>
        <v>155319307102946</v>
      </c>
      <c r="AN50" s="444" cm="1">
        <f t="array" ref="AN50">TREND($P95:$Q95,$P$56:$Q$56,AN$7)</f>
        <v>153304748352798</v>
      </c>
      <c r="AO50" s="444" cm="1">
        <f t="array" ref="AO50">TREND($P95:$Q95,$P$56:$Q$56,AO$7)</f>
        <v>151290189602650</v>
      </c>
      <c r="AP50" s="444" cm="1">
        <f t="array" ref="AP50">TREND($P95:$Q95,$P$56:$Q$56,AP$7)</f>
        <v>149275630852502</v>
      </c>
      <c r="AQ50" s="444" cm="1">
        <f t="array" ref="AQ50">TREND($P95:$Q95,$P$56:$Q$56,AQ$7)</f>
        <v>147261072102354</v>
      </c>
      <c r="AR50" s="444" cm="1">
        <f t="array" ref="AR50">TREND($P95:$Q95,$P$56:$Q$56,AR$7)</f>
        <v>145246513352206</v>
      </c>
      <c r="AS50" s="444" cm="1">
        <f t="array" ref="AS50">TREND($P95:$Q95,$P$56:$Q$56,AS$7)</f>
        <v>143231954602058</v>
      </c>
      <c r="AT50" s="488">
        <f t="shared" si="4"/>
        <v>141217395851910.28</v>
      </c>
    </row>
    <row r="51" spans="1:46">
      <c r="A51" s="48" t="s">
        <v>185</v>
      </c>
      <c r="B51" s="498">
        <f>'KEEI BAU - Overview'!C44-SUM('KEEI BAU - Industry'!B12,'KEEI BAU - Industry'!B19,'KEEI BAU - Industry'!B26,'KEEI BAU - Industry'!B33,B40)</f>
        <v>1.37</v>
      </c>
      <c r="C51" s="498">
        <f>'KEEI BAU - Overview'!D44-SUM('KEEI BAU - Industry'!C12,'KEEI BAU - Industry'!C19,'KEEI BAU - Industry'!C26,'KEEI BAU - Industry'!C33,C40)</f>
        <v>3.0949999999999989</v>
      </c>
      <c r="D51" s="498">
        <f>'KEEI BAU - Overview'!E44-SUM('KEEI BAU - Industry'!D12,'KEEI BAU - Industry'!D19,'KEEI BAU - Industry'!D26,'KEEI BAU - Industry'!D33,D40)</f>
        <v>3.6449999999999996</v>
      </c>
      <c r="E51" s="498">
        <f>'KEEI BAU - Overview'!F44-SUM('KEEI BAU - Industry'!E12,'KEEI BAU - Industry'!E19,'KEEI BAU - Industry'!E26,'KEEI BAU - Industry'!E33,E40)</f>
        <v>5.0269999999999992</v>
      </c>
      <c r="F51" s="498">
        <f>'KEEI BAU - Overview'!G44-SUM('KEEI BAU - Industry'!F12,'KEEI BAU - Industry'!F19,'KEEI BAU - Industry'!F26,'KEEI BAU - Industry'!F33,F40)</f>
        <v>5.7159999999999993</v>
      </c>
      <c r="G51" s="498">
        <f>'KEEI BAU - Overview'!H44-SUM('KEEI BAU - Industry'!G12,'KEEI BAU - Industry'!G19,'KEEI BAU - Industry'!G26,'KEEI BAU - Industry'!G33,G40)</f>
        <v>-13.319999999999997</v>
      </c>
      <c r="H51" s="498">
        <f>'KEEI BAU - Overview'!I44-SUM('KEEI BAU - Industry'!H12,'KEEI BAU - Industry'!H19,'KEEI BAU - Industry'!H26,'KEEI BAU - Industry'!H33,H40)</f>
        <v>-16.720000000000006</v>
      </c>
      <c r="I51" s="498">
        <f>'KEEI BAU - Overview'!J44-SUM('KEEI BAU - Industry'!I12,'KEEI BAU - Industry'!I19,'KEEI BAU - Industry'!I26,'KEEI BAU - Industry'!I33,I40)</f>
        <v>-9.93</v>
      </c>
      <c r="J51" s="498">
        <f>'KEEI BAU - Overview'!K44-SUM('KEEI BAU - Industry'!J12,'KEEI BAU - Industry'!J19,'KEEI BAU - Industry'!J26,'KEEI BAU - Industry'!J33,J40)</f>
        <v>-2.4099999999999997</v>
      </c>
      <c r="L51" s="48" t="s">
        <v>1198</v>
      </c>
      <c r="M51" s="443">
        <f t="shared" si="9"/>
        <v>54329635584700.008</v>
      </c>
      <c r="N51" s="489" cm="1">
        <f t="array" ref="N51">TREND($M96:$N96,$M$56:$N$56,N$7)</f>
        <v>107866137803200</v>
      </c>
      <c r="O51" s="489" cm="1">
        <f t="array" ref="O51">TREND($M96:$N96,$M$56:$N$56,O$7)</f>
        <v>110840387926450</v>
      </c>
      <c r="P51" s="489" cm="1">
        <f t="array" ref="P51">TREND($M96:$N96,$M$56:$N$56,P$7)</f>
        <v>113814638049700</v>
      </c>
      <c r="Q51" s="489" cm="1">
        <f t="array" ref="Q51">TREND($M96:$N96,$M$56:$N$56,Q$7)</f>
        <v>116788888172950</v>
      </c>
      <c r="R51" s="489" cm="1">
        <f t="array" ref="R51">TREND($M96:$N96,$M$56:$N$56,R$7)</f>
        <v>119763138296200</v>
      </c>
      <c r="S51" s="485">
        <f t="shared" si="0"/>
        <v>122737388419449.95</v>
      </c>
      <c r="T51" s="444" cm="1">
        <f t="array" ref="T51">TREND($N96:$O96,$N$56:$O$56,T$7)</f>
        <v>125853269500950</v>
      </c>
      <c r="U51" s="444" cm="1">
        <f t="array" ref="U51">TREND($N96:$O96,$N$56:$O$56,U$7)</f>
        <v>128969150582450</v>
      </c>
      <c r="V51" s="444" cm="1">
        <f t="array" ref="V51">TREND($N96:$O96,$N$56:$O$56,V$7)</f>
        <v>132085031663950</v>
      </c>
      <c r="W51" s="444" cm="1">
        <f t="array" ref="W51">TREND($N96:$O96,$N$56:$O$56,W$7)</f>
        <v>135200912745450</v>
      </c>
      <c r="X51" s="444" cm="1">
        <f t="array" ref="X51">TREND($N96:$O96,$N$56:$O$56,X$7)</f>
        <v>138316793826950</v>
      </c>
      <c r="Y51" s="444" cm="1">
        <f t="array" ref="Y51">TREND($N96:$O96,$N$56:$O$56,Y$7)</f>
        <v>141432674908450</v>
      </c>
      <c r="Z51" s="488">
        <f t="shared" si="10"/>
        <v>144548555989949.97</v>
      </c>
      <c r="AA51" s="444" cm="1">
        <f t="array" ref="AA51">TREND($O96:$P96,$O$56:$P$56,AA$7)</f>
        <v>150029107550392</v>
      </c>
      <c r="AB51" s="444" cm="1">
        <f t="array" ref="AB51">TREND($O96:$P96,$O$56:$P$56,AB$7)</f>
        <v>155509659110834</v>
      </c>
      <c r="AC51" s="444" cm="1">
        <f t="array" ref="AC51">TREND($O96:$P96,$O$56:$P$56,AC$7)</f>
        <v>160990210671276</v>
      </c>
      <c r="AD51" s="444" cm="1">
        <f t="array" ref="AD51">TREND($O96:$P96,$O$56:$P$56,AD$7)</f>
        <v>166470762231718</v>
      </c>
      <c r="AE51" s="444" cm="1">
        <f t="array" ref="AE51">TREND($O96:$P96,$O$56:$P$56,AE$7)</f>
        <v>171951313792160</v>
      </c>
      <c r="AF51" s="444" cm="1">
        <f t="array" ref="AF51">TREND($O96:$P96,$O$56:$P$56,AF$7)</f>
        <v>177431865352602</v>
      </c>
      <c r="AG51" s="444" cm="1">
        <f t="array" ref="AG51">TREND($O96:$P96,$O$56:$P$56,AG$7)</f>
        <v>182912416913044</v>
      </c>
      <c r="AH51" s="444" cm="1">
        <f t="array" ref="AH51">TREND($O96:$P96,$O$56:$P$56,AH$7)</f>
        <v>188392968473486</v>
      </c>
      <c r="AI51" s="444" cm="1">
        <f t="array" ref="AI51">TREND($O96:$P96,$O$56:$P$56,AI$7)</f>
        <v>193873520033928</v>
      </c>
      <c r="AJ51" s="488">
        <f t="shared" si="3"/>
        <v>199354071594369.97</v>
      </c>
      <c r="AK51" s="444" cm="1">
        <f t="array" ref="AK51">TREND($P96:$Q96,$P$56:$Q$56,AK$7)</f>
        <v>202086416040929</v>
      </c>
      <c r="AL51" s="444" cm="1">
        <f t="array" ref="AL51">TREND($P96:$Q96,$P$56:$Q$56,AL$7)</f>
        <v>204818760487488</v>
      </c>
      <c r="AM51" s="444" cm="1">
        <f t="array" ref="AM51">TREND($P96:$Q96,$P$56:$Q$56,AM$7)</f>
        <v>207551104934047</v>
      </c>
      <c r="AN51" s="444" cm="1">
        <f t="array" ref="AN51">TREND($P96:$Q96,$P$56:$Q$56,AN$7)</f>
        <v>210283449380606</v>
      </c>
      <c r="AO51" s="444" cm="1">
        <f t="array" ref="AO51">TREND($P96:$Q96,$P$56:$Q$56,AO$7)</f>
        <v>213015793827165</v>
      </c>
      <c r="AP51" s="444" cm="1">
        <f t="array" ref="AP51">TREND($P96:$Q96,$P$56:$Q$56,AP$7)</f>
        <v>215748138273724</v>
      </c>
      <c r="AQ51" s="444" cm="1">
        <f t="array" ref="AQ51">TREND($P96:$Q96,$P$56:$Q$56,AQ$7)</f>
        <v>218480482720283</v>
      </c>
      <c r="AR51" s="444" cm="1">
        <f t="array" ref="AR51">TREND($P96:$Q96,$P$56:$Q$56,AR$7)</f>
        <v>221212827166842</v>
      </c>
      <c r="AS51" s="444" cm="1">
        <f t="array" ref="AS51">TREND($P96:$Q96,$P$56:$Q$56,AS$7)</f>
        <v>223945171613401</v>
      </c>
      <c r="AT51" s="488">
        <f t="shared" si="4"/>
        <v>226677516059959.97</v>
      </c>
    </row>
    <row r="52" spans="1:46">
      <c r="A52" s="48" t="s">
        <v>186</v>
      </c>
      <c r="B52" s="498">
        <f>'KEEI BAU - Overview'!C45-SUM('KEEI BAU - Industry'!B13,'KEEI BAU - Industry'!B20,'KEEI BAU - Industry'!B27,'KEEI BAU - Industry'!B34,B41)</f>
        <v>3.7039999999999997</v>
      </c>
      <c r="C52" s="498">
        <f>'KEEI BAU - Overview'!D45-SUM('KEEI BAU - Industry'!C13,'KEEI BAU - Industry'!C20,'KEEI BAU - Industry'!C27,'KEEI BAU - Industry'!C34,C41)</f>
        <v>6.0710000000000015</v>
      </c>
      <c r="D52" s="498">
        <f>'KEEI BAU - Overview'!E45-SUM('KEEI BAU - Industry'!D13,'KEEI BAU - Industry'!D20,'KEEI BAU - Industry'!D27,'KEEI BAU - Industry'!D34,D41)</f>
        <v>7.0040000000000013</v>
      </c>
      <c r="E52" s="498">
        <f>'KEEI BAU - Overview'!F45-SUM('KEEI BAU - Industry'!E13,'KEEI BAU - Industry'!E20,'KEEI BAU - Industry'!E27,'KEEI BAU - Industry'!E34,E41)</f>
        <v>7.6550000000000011</v>
      </c>
      <c r="F52" s="498">
        <f>'KEEI BAU - Overview'!G45-SUM('KEEI BAU - Industry'!F13,'KEEI BAU - Industry'!F20,'KEEI BAU - Industry'!F27,'KEEI BAU - Industry'!F34,F41)</f>
        <v>7.2769999999999975</v>
      </c>
      <c r="G52" s="498">
        <f>'KEEI BAU - Overview'!H45-SUM('KEEI BAU - Industry'!G13,'KEEI BAU - Industry'!G20,'KEEI BAU - Industry'!G27,'KEEI BAU - Industry'!G34,G41)</f>
        <v>-17.309999999999995</v>
      </c>
      <c r="H52" s="498">
        <f>'KEEI BAU - Overview'!I45-SUM('KEEI BAU - Industry'!H13,'KEEI BAU - Industry'!H20,'KEEI BAU - Industry'!H27,'KEEI BAU - Industry'!H34,H41)</f>
        <v>-25.939999999999994</v>
      </c>
      <c r="I52" s="498">
        <f>'KEEI BAU - Overview'!J45-SUM('KEEI BAU - Industry'!I13,'KEEI BAU - Industry'!I20,'KEEI BAU - Industry'!I27,'KEEI BAU - Industry'!I34,I41)</f>
        <v>-2.11</v>
      </c>
      <c r="J52" s="498">
        <f>'KEEI BAU - Overview'!K45-SUM('KEEI BAU - Industry'!J13,'KEEI BAU - Industry'!J20,'KEEI BAU - Industry'!J27,'KEEI BAU - Industry'!J34,J41)</f>
        <v>-2.8800000000000003</v>
      </c>
      <c r="L52" s="48" t="s">
        <v>355</v>
      </c>
      <c r="M52" s="443">
        <f t="shared" si="9"/>
        <v>146888299420240</v>
      </c>
      <c r="N52" s="489" cm="1">
        <f t="array" ref="N52">TREND($M97:$N97,$M$56:$N$56,N$7)</f>
        <v>220349691160060</v>
      </c>
      <c r="O52" s="489" cm="1">
        <f t="array" ref="O52">TREND($M97:$N97,$M$56:$N$56,O$7)</f>
        <v>224430879590050</v>
      </c>
      <c r="P52" s="489" cm="1">
        <f t="array" ref="P52">TREND($M97:$N97,$M$56:$N$56,P$7)</f>
        <v>228512068020040</v>
      </c>
      <c r="Q52" s="489" cm="1">
        <f t="array" ref="Q52">TREND($M97:$N97,$M$56:$N$56,Q$7)</f>
        <v>232593256450030</v>
      </c>
      <c r="R52" s="489" cm="1">
        <f t="array" ref="R52">TREND($M97:$N97,$M$56:$N$56,R$7)</f>
        <v>236674444880020</v>
      </c>
      <c r="S52" s="485">
        <f t="shared" si="0"/>
        <v>240755633310010.06</v>
      </c>
      <c r="T52" s="444" cm="1">
        <f t="array" ref="T52">TREND($N97:$O97,$N$56:$O$56,T$7)</f>
        <v>246041300671902</v>
      </c>
      <c r="U52" s="444" cm="1">
        <f t="array" ref="U52">TREND($N97:$O97,$N$56:$O$56,U$7)</f>
        <v>251326968033792</v>
      </c>
      <c r="V52" s="444" cm="1">
        <f t="array" ref="V52">TREND($N97:$O97,$N$56:$O$56,V$7)</f>
        <v>256612635395682</v>
      </c>
      <c r="W52" s="444" cm="1">
        <f t="array" ref="W52">TREND($N97:$O97,$N$56:$O$56,W$7)</f>
        <v>261898302757572</v>
      </c>
      <c r="X52" s="444" cm="1">
        <f t="array" ref="X52">TREND($N97:$O97,$N$56:$O$56,X$7)</f>
        <v>267183970119462</v>
      </c>
      <c r="Y52" s="444" cm="1">
        <f t="array" ref="Y52">TREND($N97:$O97,$N$56:$O$56,Y$7)</f>
        <v>272469637481352</v>
      </c>
      <c r="Z52" s="488">
        <f t="shared" si="10"/>
        <v>277755304843240.06</v>
      </c>
      <c r="AA52" s="444" cm="1">
        <f t="array" ref="AA52">TREND($O97:$P97,$O$56:$P$56,AA$7)</f>
        <v>280336953950221</v>
      </c>
      <c r="AB52" s="444" cm="1">
        <f t="array" ref="AB52">TREND($O97:$P97,$O$56:$P$56,AB$7)</f>
        <v>282918603057202</v>
      </c>
      <c r="AC52" s="444" cm="1">
        <f t="array" ref="AC52">TREND($O97:$P97,$O$56:$P$56,AC$7)</f>
        <v>285500252164183</v>
      </c>
      <c r="AD52" s="444" cm="1">
        <f t="array" ref="AD52">TREND($O97:$P97,$O$56:$P$56,AD$7)</f>
        <v>288081901271164</v>
      </c>
      <c r="AE52" s="444" cm="1">
        <f t="array" ref="AE52">TREND($O97:$P97,$O$56:$P$56,AE$7)</f>
        <v>290663550378145</v>
      </c>
      <c r="AF52" s="444" cm="1">
        <f t="array" ref="AF52">TREND($O97:$P97,$O$56:$P$56,AF$7)</f>
        <v>293245199485126</v>
      </c>
      <c r="AG52" s="444" cm="1">
        <f t="array" ref="AG52">TREND($O97:$P97,$O$56:$P$56,AG$7)</f>
        <v>295826848592107</v>
      </c>
      <c r="AH52" s="444" cm="1">
        <f t="array" ref="AH52">TREND($O97:$P97,$O$56:$P$56,AH$7)</f>
        <v>298408497699088</v>
      </c>
      <c r="AI52" s="444" cm="1">
        <f t="array" ref="AI52">TREND($O97:$P97,$O$56:$P$56,AI$7)</f>
        <v>300990146806069</v>
      </c>
      <c r="AJ52" s="488">
        <f t="shared" si="3"/>
        <v>303571795913050.06</v>
      </c>
      <c r="AK52" s="444" cm="1">
        <f t="array" ref="AK52">TREND($P97:$Q97,$P$56:$Q$56,AK$7)</f>
        <v>302072773850932</v>
      </c>
      <c r="AL52" s="444" cm="1">
        <f t="array" ref="AL52">TREND($P97:$Q97,$P$56:$Q$56,AL$7)</f>
        <v>300573751788814</v>
      </c>
      <c r="AM52" s="444" cm="1">
        <f t="array" ref="AM52">TREND($P97:$Q97,$P$56:$Q$56,AM$7)</f>
        <v>299074729726696</v>
      </c>
      <c r="AN52" s="444" cm="1">
        <f t="array" ref="AN52">TREND($P97:$Q97,$P$56:$Q$56,AN$7)</f>
        <v>297575707664578</v>
      </c>
      <c r="AO52" s="444" cm="1">
        <f t="array" ref="AO52">TREND($P97:$Q97,$P$56:$Q$56,AO$7)</f>
        <v>296076685602460</v>
      </c>
      <c r="AP52" s="444" cm="1">
        <f t="array" ref="AP52">TREND($P97:$Q97,$P$56:$Q$56,AP$7)</f>
        <v>294577663540342</v>
      </c>
      <c r="AQ52" s="444" cm="1">
        <f t="array" ref="AQ52">TREND($P97:$Q97,$P$56:$Q$56,AQ$7)</f>
        <v>293078641478224</v>
      </c>
      <c r="AR52" s="444" cm="1">
        <f t="array" ref="AR52">TREND($P97:$Q97,$P$56:$Q$56,AR$7)</f>
        <v>291579619416106</v>
      </c>
      <c r="AS52" s="444" cm="1">
        <f t="array" ref="AS52">TREND($P97:$Q97,$P$56:$Q$56,AS$7)</f>
        <v>290080597353988</v>
      </c>
      <c r="AT52" s="488">
        <f t="shared" si="4"/>
        <v>288581575291869.88</v>
      </c>
    </row>
    <row r="53" spans="1:46">
      <c r="A53" s="49" t="s">
        <v>187</v>
      </c>
      <c r="B53" s="503">
        <f>'KEEI BAU - Overview'!C46-SUM('KEEI BAU - Industry'!B14,'KEEI BAU - Industry'!B21,'KEEI BAU - Industry'!B28,'KEEI BAU - Industry'!B35,B42)</f>
        <v>0</v>
      </c>
      <c r="C53" s="503">
        <v>0</v>
      </c>
      <c r="D53" s="503">
        <v>0</v>
      </c>
      <c r="E53" s="503">
        <v>0</v>
      </c>
      <c r="F53" s="503">
        <v>0</v>
      </c>
      <c r="G53" s="498">
        <f>'KEEI BAU - Overview'!H46-SUM('KEEI BAU - Industry'!G14,'KEEI BAU - Industry'!G21,'KEEI BAU - Industry'!G28,'KEEI BAU - Industry'!G35,G42)</f>
        <v>-18.66</v>
      </c>
      <c r="H53" s="498">
        <f>'KEEI BAU - Overview'!I46-SUM('KEEI BAU - Industry'!H14,'KEEI BAU - Industry'!H21,'KEEI BAU - Industry'!H28,'KEEI BAU - Industry'!H35,H42)</f>
        <v>-21.11</v>
      </c>
      <c r="I53" s="498" t="e">
        <f>'KEEI BAU - Overview'!J46-SUM('KEEI BAU - Industry'!I14,'KEEI BAU - Industry'!I21,'KEEI BAU - Industry'!I28,'KEEI BAU - Industry'!I35,I42)</f>
        <v>#VALUE!</v>
      </c>
      <c r="J53" s="498" t="e">
        <f>'KEEI BAU - Overview'!K46-SUM('KEEI BAU - Industry'!J14,'KEEI BAU - Industry'!J21,'KEEI BAU - Industry'!J28,'KEEI BAU - Industry'!J35,J42)</f>
        <v>#VALUE!</v>
      </c>
      <c r="L53" s="49" t="s">
        <v>1199</v>
      </c>
      <c r="M53" s="443">
        <f t="shared" si="9"/>
        <v>0</v>
      </c>
      <c r="N53" s="489" cm="1">
        <f t="array" ref="N53">TREND($M98:$N98,$M$56:$N$56,N$7)</f>
        <v>0</v>
      </c>
      <c r="O53" s="489" cm="1">
        <f t="array" ref="O53">TREND($M98:$N98,$M$56:$N$56,O$7)</f>
        <v>0</v>
      </c>
      <c r="P53" s="489" cm="1">
        <f t="array" ref="P53">TREND($M98:$N98,$M$56:$N$56,P$7)</f>
        <v>0</v>
      </c>
      <c r="Q53" s="489" cm="1">
        <f t="array" ref="Q53">TREND($M98:$N98,$M$56:$N$56,Q$7)</f>
        <v>0</v>
      </c>
      <c r="R53" s="489" cm="1">
        <f t="array" ref="R53">TREND($M98:$N98,$M$56:$N$56,R$7)</f>
        <v>0</v>
      </c>
      <c r="S53" s="485">
        <f t="shared" si="0"/>
        <v>0</v>
      </c>
      <c r="T53" s="444" cm="1">
        <f t="array" ref="T53">TREND($N98:$O98,$N$56:$O$56,T$7)</f>
        <v>0</v>
      </c>
      <c r="U53" s="444" cm="1">
        <f t="array" ref="U53">TREND($N98:$O98,$N$56:$O$56,U$7)</f>
        <v>0</v>
      </c>
      <c r="V53" s="444" cm="1">
        <f t="array" ref="V53">TREND($N98:$O98,$N$56:$O$56,V$7)</f>
        <v>0</v>
      </c>
      <c r="W53" s="444" cm="1">
        <f t="array" ref="W53">TREND($N98:$O98,$N$56:$O$56,W$7)</f>
        <v>0</v>
      </c>
      <c r="X53" s="444" cm="1">
        <f t="array" ref="X53">TREND($N98:$O98,$N$56:$O$56,X$7)</f>
        <v>0</v>
      </c>
      <c r="Y53" s="444" cm="1">
        <f t="array" ref="Y53">TREND($N98:$O98,$N$56:$O$56,Y$7)</f>
        <v>0</v>
      </c>
      <c r="Z53" s="488">
        <f t="shared" si="10"/>
        <v>0</v>
      </c>
      <c r="AA53" s="444" cm="1">
        <f t="array" ref="AA53">TREND($O98:$P98,$O$56:$P$56,AA$7)</f>
        <v>0</v>
      </c>
      <c r="AB53" s="444" cm="1">
        <f t="array" ref="AB53">TREND($O98:$P98,$O$56:$P$56,AB$7)</f>
        <v>0</v>
      </c>
      <c r="AC53" s="444" cm="1">
        <f t="array" ref="AC53">TREND($O98:$P98,$O$56:$P$56,AC$7)</f>
        <v>0</v>
      </c>
      <c r="AD53" s="444" cm="1">
        <f t="array" ref="AD53">TREND($O98:$P98,$O$56:$P$56,AD$7)</f>
        <v>0</v>
      </c>
      <c r="AE53" s="444" cm="1">
        <f t="array" ref="AE53">TREND($O98:$P98,$O$56:$P$56,AE$7)</f>
        <v>0</v>
      </c>
      <c r="AF53" s="444" cm="1">
        <f t="array" ref="AF53">TREND($O98:$P98,$O$56:$P$56,AF$7)</f>
        <v>0</v>
      </c>
      <c r="AG53" s="444" cm="1">
        <f t="array" ref="AG53">TREND($O98:$P98,$O$56:$P$56,AG$7)</f>
        <v>0</v>
      </c>
      <c r="AH53" s="444" cm="1">
        <f t="array" ref="AH53">TREND($O98:$P98,$O$56:$P$56,AH$7)</f>
        <v>0</v>
      </c>
      <c r="AI53" s="444" cm="1">
        <f t="array" ref="AI53">TREND($O98:$P98,$O$56:$P$56,AI$7)</f>
        <v>0</v>
      </c>
      <c r="AJ53" s="488">
        <f t="shared" si="3"/>
        <v>0</v>
      </c>
      <c r="AK53" s="444" cm="1">
        <f t="array" ref="AK53">TREND($P98:$Q98,$P$56:$Q$56,AK$7)</f>
        <v>0</v>
      </c>
      <c r="AL53" s="444" cm="1">
        <f t="array" ref="AL53">TREND($P98:$Q98,$P$56:$Q$56,AL$7)</f>
        <v>0</v>
      </c>
      <c r="AM53" s="444" cm="1">
        <f t="array" ref="AM53">TREND($P98:$Q98,$P$56:$Q$56,AM$7)</f>
        <v>0</v>
      </c>
      <c r="AN53" s="444" cm="1">
        <f t="array" ref="AN53">TREND($P98:$Q98,$P$56:$Q$56,AN$7)</f>
        <v>0</v>
      </c>
      <c r="AO53" s="444" cm="1">
        <f t="array" ref="AO53">TREND($P98:$Q98,$P$56:$Q$56,AO$7)</f>
        <v>0</v>
      </c>
      <c r="AP53" s="444" cm="1">
        <f t="array" ref="AP53">TREND($P98:$Q98,$P$56:$Q$56,AP$7)</f>
        <v>0</v>
      </c>
      <c r="AQ53" s="444" cm="1">
        <f t="array" ref="AQ53">TREND($P98:$Q98,$P$56:$Q$56,AQ$7)</f>
        <v>0</v>
      </c>
      <c r="AR53" s="444" cm="1">
        <f t="array" ref="AR53">TREND($P98:$Q98,$P$56:$Q$56,AR$7)</f>
        <v>0</v>
      </c>
      <c r="AS53" s="444" cm="1">
        <f t="array" ref="AS53">TREND($P98:$Q98,$P$56:$Q$56,AS$7)</f>
        <v>0</v>
      </c>
      <c r="AT53" s="488">
        <f t="shared" si="4"/>
        <v>0</v>
      </c>
    </row>
    <row r="54" spans="1:46" ht="15" thickBot="1">
      <c r="A54" s="504" t="s">
        <v>1211</v>
      </c>
    </row>
    <row r="55" spans="1:46">
      <c r="A55" s="42" t="s">
        <v>471</v>
      </c>
      <c r="B55" s="43">
        <v>3.33</v>
      </c>
      <c r="C55" s="43">
        <v>10.189</v>
      </c>
      <c r="D55" s="44">
        <v>11.319000000000001</v>
      </c>
      <c r="E55" s="44">
        <v>11.972</v>
      </c>
      <c r="F55" s="44">
        <v>11.624000000000001</v>
      </c>
      <c r="G55" s="45">
        <v>100</v>
      </c>
      <c r="H55" s="45">
        <v>100</v>
      </c>
      <c r="I55" s="47">
        <v>4.9800000000000004</v>
      </c>
      <c r="J55" s="47">
        <v>0.49</v>
      </c>
      <c r="L55" s="493" t="s">
        <v>230</v>
      </c>
      <c r="M55" s="32"/>
      <c r="N55" s="32"/>
      <c r="O55" s="32"/>
      <c r="P55" s="32"/>
      <c r="Q55" s="32"/>
    </row>
    <row r="56" spans="1:46">
      <c r="A56" s="48" t="s">
        <v>1013</v>
      </c>
      <c r="B56" s="43">
        <v>0</v>
      </c>
      <c r="C56" s="43">
        <v>0.17399999999999999</v>
      </c>
      <c r="D56" s="44">
        <v>0.182</v>
      </c>
      <c r="E56" s="44">
        <v>0.185</v>
      </c>
      <c r="F56" s="44">
        <v>0.17499999999999999</v>
      </c>
      <c r="G56" s="45">
        <v>1.7</v>
      </c>
      <c r="H56" s="45">
        <v>1.5</v>
      </c>
      <c r="I56" s="47" t="s">
        <v>170</v>
      </c>
      <c r="J56" s="47">
        <v>0.03</v>
      </c>
      <c r="L56" s="31"/>
      <c r="M56" s="34">
        <v>2000</v>
      </c>
      <c r="N56" s="34">
        <v>2023</v>
      </c>
      <c r="O56" s="34">
        <v>2030</v>
      </c>
      <c r="P56" s="34">
        <v>2040</v>
      </c>
      <c r="Q56" s="34">
        <v>2050</v>
      </c>
    </row>
    <row r="57" spans="1:46">
      <c r="A57" s="48" t="s">
        <v>1197</v>
      </c>
      <c r="B57" s="43">
        <v>0.57699999999999996</v>
      </c>
      <c r="C57" s="43">
        <v>7.8E-2</v>
      </c>
      <c r="D57" s="44">
        <v>8.4000000000000005E-2</v>
      </c>
      <c r="E57" s="44">
        <v>8.5999999999999993E-2</v>
      </c>
      <c r="F57" s="44">
        <v>7.9000000000000001E-2</v>
      </c>
      <c r="G57" s="45">
        <v>0.77</v>
      </c>
      <c r="H57" s="45">
        <v>0.68</v>
      </c>
      <c r="I57" s="47">
        <v>-8.31</v>
      </c>
      <c r="J57" s="47">
        <v>0.01</v>
      </c>
      <c r="L57" s="484" t="s">
        <v>1193</v>
      </c>
      <c r="M57" s="38"/>
      <c r="N57" s="38"/>
      <c r="O57" s="39"/>
      <c r="P57" s="39"/>
      <c r="Q57" s="39"/>
    </row>
    <row r="58" spans="1:46">
      <c r="A58" s="48" t="s">
        <v>1198</v>
      </c>
      <c r="B58" s="43">
        <v>0.72099999999999997</v>
      </c>
      <c r="C58" s="43">
        <v>1.8089999999999999</v>
      </c>
      <c r="D58" s="44">
        <v>1.8759999999999999</v>
      </c>
      <c r="E58" s="44">
        <v>1.9530000000000001</v>
      </c>
      <c r="F58" s="44">
        <v>1.885</v>
      </c>
      <c r="G58" s="45">
        <v>17.75</v>
      </c>
      <c r="H58" s="45">
        <v>16.21</v>
      </c>
      <c r="I58" s="47">
        <v>4.08</v>
      </c>
      <c r="J58" s="47">
        <v>0.15</v>
      </c>
      <c r="L58" s="42" t="s">
        <v>1194</v>
      </c>
      <c r="M58" s="491">
        <f>B9*$L$3</f>
        <v>1320686024727930</v>
      </c>
      <c r="N58" s="491">
        <f>C9*$L$3</f>
        <v>2463511892085510</v>
      </c>
      <c r="O58" s="492">
        <f>D9*$L$3</f>
        <v>2887877899670820</v>
      </c>
      <c r="P58" s="492">
        <f>E9*$L$3</f>
        <v>3213181549817750</v>
      </c>
      <c r="Q58" s="492">
        <f>F9*$L$3</f>
        <v>3355667959055580</v>
      </c>
    </row>
    <row r="59" spans="1:46">
      <c r="A59" s="48" t="s">
        <v>355</v>
      </c>
      <c r="B59" s="43">
        <v>2.032</v>
      </c>
      <c r="C59" s="43">
        <v>7.8010000000000002</v>
      </c>
      <c r="D59" s="44">
        <v>8.7479999999999993</v>
      </c>
      <c r="E59" s="44">
        <v>9.2739999999999991</v>
      </c>
      <c r="F59" s="44">
        <v>8.9990000000000006</v>
      </c>
      <c r="G59" s="45">
        <v>76.56</v>
      </c>
      <c r="H59" s="45">
        <v>77.42</v>
      </c>
      <c r="I59" s="47">
        <v>6.02</v>
      </c>
      <c r="J59" s="47">
        <v>0.53</v>
      </c>
      <c r="L59" s="48" t="s">
        <v>183</v>
      </c>
      <c r="M59" s="491">
        <f t="shared" ref="M59:Q59" si="11">B10*$L$3</f>
        <v>56946975693160</v>
      </c>
      <c r="N59" s="491">
        <f t="shared" si="11"/>
        <v>126028891889180</v>
      </c>
      <c r="O59" s="492">
        <f t="shared" si="11"/>
        <v>174608310568929.97</v>
      </c>
      <c r="P59" s="492">
        <f t="shared" si="11"/>
        <v>195943598119710</v>
      </c>
      <c r="Q59" s="492">
        <f t="shared" si="11"/>
        <v>205024975162700</v>
      </c>
    </row>
    <row r="60" spans="1:46">
      <c r="A60" s="49" t="s">
        <v>1199</v>
      </c>
      <c r="B60" s="495">
        <v>0</v>
      </c>
      <c r="C60" s="495">
        <v>0.32700000000000001</v>
      </c>
      <c r="D60" s="44">
        <v>0.42899999999999999</v>
      </c>
      <c r="E60" s="44">
        <v>0.47399999999999998</v>
      </c>
      <c r="F60" s="44">
        <v>0.48699999999999999</v>
      </c>
      <c r="G60" s="45">
        <v>3.21</v>
      </c>
      <c r="H60" s="45">
        <v>4.1900000000000004</v>
      </c>
      <c r="I60" s="47" t="s">
        <v>170</v>
      </c>
      <c r="J60" s="47">
        <v>1.48</v>
      </c>
      <c r="L60" s="48" t="s">
        <v>184</v>
      </c>
      <c r="M60" s="491">
        <f t="shared" ref="M60:Q60" si="12">B11*$L$3</f>
        <v>1172449398585150</v>
      </c>
      <c r="N60" s="491">
        <f t="shared" si="12"/>
        <v>2024909140576910</v>
      </c>
      <c r="O60" s="492">
        <f t="shared" si="12"/>
        <v>2276134134320760</v>
      </c>
      <c r="P60" s="492">
        <f t="shared" si="12"/>
        <v>2489169756482080</v>
      </c>
      <c r="Q60" s="492">
        <f t="shared" si="12"/>
        <v>2556586092609080</v>
      </c>
    </row>
    <row r="61" spans="1:46">
      <c r="B61" s="51"/>
      <c r="C61" s="51"/>
      <c r="D61" s="52"/>
      <c r="E61" s="52"/>
      <c r="F61" s="52"/>
      <c r="G61" s="53"/>
      <c r="H61" s="53"/>
      <c r="I61" s="54"/>
      <c r="J61" s="54"/>
      <c r="L61" s="48" t="s">
        <v>185</v>
      </c>
      <c r="M61" s="491">
        <f t="shared" ref="M61:Q61" si="13">B12*$L$3</f>
        <v>12650477190890</v>
      </c>
      <c r="N61" s="491">
        <f t="shared" si="13"/>
        <v>70747496265040</v>
      </c>
      <c r="O61" s="492">
        <f t="shared" si="13"/>
        <v>120675241667330</v>
      </c>
      <c r="P61" s="492">
        <f t="shared" si="13"/>
        <v>140503575822330</v>
      </c>
      <c r="Q61" s="492">
        <f t="shared" si="13"/>
        <v>153788559706180</v>
      </c>
    </row>
    <row r="62" spans="1:46">
      <c r="A62" s="42" t="s">
        <v>1200</v>
      </c>
      <c r="B62" s="43">
        <v>1.778</v>
      </c>
      <c r="C62" s="43">
        <v>3.1280000000000001</v>
      </c>
      <c r="D62" s="44">
        <v>3.226</v>
      </c>
      <c r="E62" s="44">
        <v>3.2389999999999999</v>
      </c>
      <c r="F62" s="44">
        <v>3.016</v>
      </c>
      <c r="G62" s="45">
        <v>100</v>
      </c>
      <c r="H62" s="45">
        <v>100</v>
      </c>
      <c r="I62" s="47">
        <v>2.4900000000000002</v>
      </c>
      <c r="J62" s="47">
        <v>-0.13</v>
      </c>
      <c r="L62" s="48" t="s">
        <v>186</v>
      </c>
      <c r="M62" s="491">
        <f t="shared" ref="M62:Q62" si="14">B13*$L$3</f>
        <v>78639173258730</v>
      </c>
      <c r="N62" s="491">
        <f t="shared" si="14"/>
        <v>182103420879520</v>
      </c>
      <c r="O62" s="492">
        <f t="shared" si="14"/>
        <v>232031166281810</v>
      </c>
      <c r="P62" s="492">
        <f t="shared" si="14"/>
        <v>284853848470730</v>
      </c>
      <c r="Q62" s="492">
        <f t="shared" si="14"/>
        <v>322765623375090</v>
      </c>
    </row>
    <row r="63" spans="1:46">
      <c r="A63" s="48" t="s">
        <v>1013</v>
      </c>
      <c r="B63" s="43">
        <v>0</v>
      </c>
      <c r="C63" s="43">
        <v>0</v>
      </c>
      <c r="D63" s="44">
        <v>0</v>
      </c>
      <c r="E63" s="44">
        <v>0</v>
      </c>
      <c r="F63" s="44">
        <v>0</v>
      </c>
      <c r="G63" s="45">
        <v>0</v>
      </c>
      <c r="H63" s="45">
        <v>0</v>
      </c>
      <c r="I63" s="47" t="s">
        <v>170</v>
      </c>
      <c r="J63" s="47" t="s">
        <v>170</v>
      </c>
      <c r="L63" s="49" t="s">
        <v>187</v>
      </c>
      <c r="M63" s="491">
        <f t="shared" ref="M63:Q63" si="15">B14*$L$3</f>
        <v>0</v>
      </c>
      <c r="N63" s="491">
        <f t="shared" si="15"/>
        <v>59762599143169.992</v>
      </c>
      <c r="O63" s="492">
        <f t="shared" si="15"/>
        <v>84429046831990</v>
      </c>
      <c r="P63" s="492">
        <f t="shared" si="15"/>
        <v>102710770922900</v>
      </c>
      <c r="Q63" s="492">
        <f t="shared" si="15"/>
        <v>117502708202530</v>
      </c>
    </row>
    <row r="64" spans="1:46">
      <c r="A64" s="48" t="s">
        <v>1197</v>
      </c>
      <c r="B64" s="43">
        <v>0.97199999999999998</v>
      </c>
      <c r="C64" s="43">
        <v>0.30399999999999999</v>
      </c>
      <c r="D64" s="44">
        <v>0.26600000000000001</v>
      </c>
      <c r="E64" s="44">
        <v>0.25900000000000001</v>
      </c>
      <c r="F64" s="44">
        <v>0.23300000000000001</v>
      </c>
      <c r="G64" s="45">
        <v>9.6999999999999993</v>
      </c>
      <c r="H64" s="45">
        <v>7.71</v>
      </c>
      <c r="I64" s="47">
        <v>-4.93</v>
      </c>
      <c r="J64" s="47">
        <v>-0.98</v>
      </c>
      <c r="L64" s="50"/>
      <c r="M64" s="491">
        <f t="shared" ref="M64:Q64" si="16">B15*$L$3</f>
        <v>0</v>
      </c>
      <c r="N64" s="491">
        <f t="shared" si="16"/>
        <v>0</v>
      </c>
      <c r="O64" s="492">
        <f t="shared" si="16"/>
        <v>0</v>
      </c>
      <c r="P64" s="492">
        <f t="shared" si="16"/>
        <v>0</v>
      </c>
      <c r="Q64" s="492">
        <f t="shared" si="16"/>
        <v>0</v>
      </c>
    </row>
    <row r="65" spans="1:17">
      <c r="A65" s="48" t="s">
        <v>1198</v>
      </c>
      <c r="B65" s="43">
        <v>0</v>
      </c>
      <c r="C65" s="43">
        <v>0.68700000000000006</v>
      </c>
      <c r="D65" s="44">
        <v>0.64500000000000002</v>
      </c>
      <c r="E65" s="44">
        <v>0.65</v>
      </c>
      <c r="F65" s="44">
        <v>0.59899999999999998</v>
      </c>
      <c r="G65" s="45">
        <v>21.97</v>
      </c>
      <c r="H65" s="45">
        <v>19.88</v>
      </c>
      <c r="I65" s="47" t="s">
        <v>170</v>
      </c>
      <c r="J65" s="47">
        <v>-0.5</v>
      </c>
      <c r="L65" s="42" t="s">
        <v>188</v>
      </c>
      <c r="M65" s="491">
        <f t="shared" ref="M65:Q65" si="17">B16*$L$3</f>
        <v>224575712639530</v>
      </c>
      <c r="N65" s="491">
        <f t="shared" si="17"/>
        <v>190708917902790</v>
      </c>
      <c r="O65" s="492">
        <f t="shared" si="17"/>
        <v>216565065640910</v>
      </c>
      <c r="P65" s="492">
        <f t="shared" si="17"/>
        <v>209902745364830</v>
      </c>
      <c r="Q65" s="492">
        <f t="shared" si="17"/>
        <v>185989774373900</v>
      </c>
    </row>
    <row r="66" spans="1:17">
      <c r="A66" s="48" t="s">
        <v>355</v>
      </c>
      <c r="B66" s="43">
        <v>0.80600000000000005</v>
      </c>
      <c r="C66" s="43">
        <v>2.0329999999999999</v>
      </c>
      <c r="D66" s="44">
        <v>2.202</v>
      </c>
      <c r="E66" s="44">
        <v>2.2120000000000002</v>
      </c>
      <c r="F66" s="44">
        <v>2.0630000000000002</v>
      </c>
      <c r="G66" s="45">
        <v>65.010000000000005</v>
      </c>
      <c r="H66" s="45">
        <v>68.39</v>
      </c>
      <c r="I66" s="47">
        <v>4.1100000000000003</v>
      </c>
      <c r="J66" s="47">
        <v>0.05</v>
      </c>
      <c r="L66" s="48" t="s">
        <v>183</v>
      </c>
      <c r="M66" s="491">
        <f t="shared" ref="M66:Q66" si="18">B17*$L$3</f>
        <v>138917309089930</v>
      </c>
      <c r="N66" s="491">
        <f t="shared" si="18"/>
        <v>80859946684090</v>
      </c>
      <c r="O66" s="492">
        <f t="shared" si="18"/>
        <v>76656339843230</v>
      </c>
      <c r="P66" s="492">
        <f t="shared" si="18"/>
        <v>70509556255180</v>
      </c>
      <c r="Q66" s="492">
        <f t="shared" si="18"/>
        <v>59405689128380</v>
      </c>
    </row>
    <row r="67" spans="1:17">
      <c r="A67" s="49" t="s">
        <v>1199</v>
      </c>
      <c r="B67" s="495">
        <v>0</v>
      </c>
      <c r="C67" s="495">
        <v>0.104</v>
      </c>
      <c r="D67" s="44">
        <v>0.112</v>
      </c>
      <c r="E67" s="44">
        <v>0.11899999999999999</v>
      </c>
      <c r="F67" s="44">
        <v>0.121</v>
      </c>
      <c r="G67" s="45">
        <v>3.32</v>
      </c>
      <c r="H67" s="45">
        <v>4.0199999999999996</v>
      </c>
      <c r="I67" s="47" t="s">
        <v>170</v>
      </c>
      <c r="J67" s="47">
        <v>0.57999999999999996</v>
      </c>
      <c r="L67" s="48" t="s">
        <v>184</v>
      </c>
      <c r="M67" s="491">
        <f t="shared" ref="M67:Q67" si="19">B18*$L$3</f>
        <v>45049975200159.992</v>
      </c>
      <c r="N67" s="491">
        <f t="shared" si="19"/>
        <v>20502497516270</v>
      </c>
      <c r="O67" s="492">
        <f t="shared" si="19"/>
        <v>28552801183200</v>
      </c>
      <c r="P67" s="492">
        <f t="shared" si="19"/>
        <v>24745761025440</v>
      </c>
      <c r="Q67" s="492">
        <f t="shared" si="19"/>
        <v>18043784081050</v>
      </c>
    </row>
    <row r="68" spans="1:17">
      <c r="L68" s="48" t="s">
        <v>185</v>
      </c>
      <c r="M68" s="491">
        <f t="shared" ref="M68:Q68" si="20">B19*$L$3</f>
        <v>9993480414120</v>
      </c>
      <c r="N68" s="491">
        <f t="shared" si="20"/>
        <v>19471424140210</v>
      </c>
      <c r="O68" s="492">
        <f t="shared" si="20"/>
        <v>28671771188130</v>
      </c>
      <c r="P68" s="492">
        <f t="shared" si="20"/>
        <v>29464904554330</v>
      </c>
      <c r="Q68" s="492">
        <f t="shared" si="20"/>
        <v>26213057752910</v>
      </c>
    </row>
    <row r="69" spans="1:17">
      <c r="L69" s="48" t="s">
        <v>186</v>
      </c>
      <c r="M69" s="491">
        <f t="shared" ref="M69:Q69" si="21">B20*$L$3</f>
        <v>30614947935320</v>
      </c>
      <c r="N69" s="491">
        <f t="shared" si="21"/>
        <v>39022161617040</v>
      </c>
      <c r="O69" s="492">
        <f t="shared" si="21"/>
        <v>49570835387500</v>
      </c>
      <c r="P69" s="492">
        <f t="shared" si="21"/>
        <v>51831265481170</v>
      </c>
      <c r="Q69" s="492">
        <f t="shared" si="21"/>
        <v>49689805392429.992</v>
      </c>
    </row>
    <row r="70" spans="1:17">
      <c r="L70" s="49" t="s">
        <v>187</v>
      </c>
      <c r="M70" s="491">
        <f t="shared" ref="M70:Q70" si="22">B21*$L$3</f>
        <v>0</v>
      </c>
      <c r="N70" s="491">
        <f t="shared" si="22"/>
        <v>30892544613490</v>
      </c>
      <c r="O70" s="492">
        <f t="shared" si="22"/>
        <v>33113318038850</v>
      </c>
      <c r="P70" s="492">
        <f t="shared" si="22"/>
        <v>33390914717020</v>
      </c>
      <c r="Q70" s="492">
        <f t="shared" si="22"/>
        <v>32677094687440</v>
      </c>
    </row>
    <row r="71" spans="1:17">
      <c r="L71" s="50"/>
      <c r="M71" s="491">
        <f t="shared" ref="M71:Q71" si="23">B22*$L$3</f>
        <v>0</v>
      </c>
      <c r="N71" s="491">
        <f t="shared" si="23"/>
        <v>0</v>
      </c>
      <c r="O71" s="492">
        <f t="shared" si="23"/>
        <v>0</v>
      </c>
      <c r="P71" s="492">
        <f t="shared" si="23"/>
        <v>0</v>
      </c>
      <c r="Q71" s="492">
        <f t="shared" si="23"/>
        <v>0</v>
      </c>
    </row>
    <row r="72" spans="1:17">
      <c r="L72" s="42" t="s">
        <v>189</v>
      </c>
      <c r="M72" s="491">
        <f t="shared" ref="M72:Q72" si="24">B23*$L$3</f>
        <v>677891088091140</v>
      </c>
      <c r="N72" s="491">
        <f t="shared" si="24"/>
        <v>1059269267228410</v>
      </c>
      <c r="O72" s="492">
        <f t="shared" si="24"/>
        <v>1176970258772490</v>
      </c>
      <c r="P72" s="492">
        <f t="shared" si="24"/>
        <v>1117286972965940</v>
      </c>
      <c r="Q72" s="492">
        <f t="shared" si="24"/>
        <v>998515251377490</v>
      </c>
    </row>
    <row r="73" spans="1:17">
      <c r="L73" s="48" t="s">
        <v>183</v>
      </c>
      <c r="M73" s="491">
        <f t="shared" ref="M73:Q73" si="25">B24*$L$3</f>
        <v>539211719011070</v>
      </c>
      <c r="N73" s="491">
        <f t="shared" si="25"/>
        <v>888626623490480</v>
      </c>
      <c r="O73" s="492">
        <f t="shared" si="25"/>
        <v>984516447464060</v>
      </c>
      <c r="P73" s="492">
        <f t="shared" si="25"/>
        <v>925031444999060</v>
      </c>
      <c r="Q73" s="492">
        <f t="shared" si="25"/>
        <v>814904877102190</v>
      </c>
    </row>
    <row r="74" spans="1:17">
      <c r="L74" s="48" t="s">
        <v>184</v>
      </c>
      <c r="M74" s="491">
        <f t="shared" ref="M74:Q74" si="26">B25*$L$3</f>
        <v>36603104850130</v>
      </c>
      <c r="N74" s="491">
        <f t="shared" si="26"/>
        <v>2300086761980</v>
      </c>
      <c r="O74" s="492">
        <f t="shared" si="26"/>
        <v>1784550073950</v>
      </c>
      <c r="P74" s="492">
        <f t="shared" si="26"/>
        <v>1744893405640</v>
      </c>
      <c r="Q74" s="492">
        <f t="shared" si="26"/>
        <v>1625923400710</v>
      </c>
    </row>
    <row r="75" spans="1:17">
      <c r="L75" s="48" t="s">
        <v>185</v>
      </c>
      <c r="M75" s="491">
        <f t="shared" ref="M75:Q75" si="27">B26*$L$3</f>
        <v>33866794736740</v>
      </c>
      <c r="N75" s="491">
        <f t="shared" si="27"/>
        <v>85063553524950</v>
      </c>
      <c r="O75" s="492">
        <f t="shared" si="27"/>
        <v>87998146979890</v>
      </c>
      <c r="P75" s="492">
        <f t="shared" si="27"/>
        <v>86927416935520</v>
      </c>
      <c r="Q75" s="492">
        <f t="shared" si="27"/>
        <v>80423723332680</v>
      </c>
    </row>
    <row r="76" spans="1:17">
      <c r="L76" s="48" t="s">
        <v>186</v>
      </c>
      <c r="M76" s="491">
        <f t="shared" ref="M76:Q76" si="28">B27*$L$3</f>
        <v>68209469493200</v>
      </c>
      <c r="N76" s="491">
        <f t="shared" si="28"/>
        <v>82842780099590</v>
      </c>
      <c r="O76" s="492">
        <f t="shared" si="28"/>
        <v>102155577566560</v>
      </c>
      <c r="P76" s="492">
        <f t="shared" si="28"/>
        <v>103067680937690.02</v>
      </c>
      <c r="Q76" s="492">
        <f t="shared" si="28"/>
        <v>101045190853880</v>
      </c>
    </row>
    <row r="77" spans="1:17">
      <c r="L77" s="49" t="s">
        <v>187</v>
      </c>
      <c r="M77" s="491">
        <f t="shared" ref="M77:Q77" si="29">B28*$L$3</f>
        <v>0</v>
      </c>
      <c r="N77" s="491">
        <f t="shared" si="29"/>
        <v>475880019720</v>
      </c>
      <c r="O77" s="492">
        <f t="shared" si="29"/>
        <v>515536688030</v>
      </c>
      <c r="P77" s="492">
        <f t="shared" si="29"/>
        <v>515536688030</v>
      </c>
      <c r="Q77" s="492">
        <f t="shared" si="29"/>
        <v>515536688030</v>
      </c>
    </row>
    <row r="78" spans="1:17">
      <c r="L78" s="50"/>
      <c r="M78" s="491">
        <f t="shared" ref="M78:Q78" si="30">B29*$L$3</f>
        <v>0</v>
      </c>
      <c r="N78" s="491">
        <f t="shared" si="30"/>
        <v>0</v>
      </c>
      <c r="O78" s="492">
        <f t="shared" si="30"/>
        <v>0</v>
      </c>
      <c r="P78" s="492">
        <f t="shared" si="30"/>
        <v>0</v>
      </c>
      <c r="Q78" s="492">
        <f t="shared" si="30"/>
        <v>0</v>
      </c>
    </row>
    <row r="79" spans="1:17">
      <c r="L79" s="42" t="s">
        <v>471</v>
      </c>
      <c r="M79" s="491">
        <f t="shared" ref="M79:Q79" si="31">B30*$L$3</f>
        <v>202566261727480.03</v>
      </c>
      <c r="N79" s="491">
        <f t="shared" si="31"/>
        <v>528107851884270</v>
      </c>
      <c r="O79" s="492">
        <f t="shared" si="31"/>
        <v>576806240568950.13</v>
      </c>
      <c r="P79" s="492">
        <f t="shared" si="31"/>
        <v>603217581663410</v>
      </c>
      <c r="Q79" s="492">
        <f t="shared" si="31"/>
        <v>580573624058400</v>
      </c>
    </row>
    <row r="80" spans="1:17">
      <c r="L80" s="48" t="s">
        <v>1013</v>
      </c>
      <c r="M80" s="491">
        <f t="shared" ref="M80:Q80" si="32">B31*$L$3</f>
        <v>0</v>
      </c>
      <c r="N80" s="491">
        <f t="shared" si="32"/>
        <v>6900260285940</v>
      </c>
      <c r="O80" s="492">
        <f t="shared" si="32"/>
        <v>7217513632420</v>
      </c>
      <c r="P80" s="492">
        <f t="shared" si="32"/>
        <v>7336483637350</v>
      </c>
      <c r="Q80" s="492">
        <f t="shared" si="32"/>
        <v>6939916954250</v>
      </c>
    </row>
    <row r="81" spans="12:17">
      <c r="L81" s="48" t="s">
        <v>1197</v>
      </c>
      <c r="M81" s="491">
        <f t="shared" ref="M81:Q81" si="33">B32*$L$3</f>
        <v>61428179212190</v>
      </c>
      <c r="N81" s="491">
        <f t="shared" si="33"/>
        <v>15148847294420</v>
      </c>
      <c r="O81" s="492">
        <f t="shared" si="33"/>
        <v>13879833908500.002</v>
      </c>
      <c r="P81" s="492">
        <f t="shared" si="33"/>
        <v>13681550566949.998</v>
      </c>
      <c r="Q81" s="492">
        <f t="shared" si="33"/>
        <v>12372880512720</v>
      </c>
    </row>
    <row r="82" spans="12:17">
      <c r="L82" s="48" t="s">
        <v>1198</v>
      </c>
      <c r="M82" s="491">
        <f t="shared" ref="M82:Q82" si="34">B33*$L$3</f>
        <v>28592457851510</v>
      </c>
      <c r="N82" s="491">
        <f t="shared" si="34"/>
        <v>98983044101760</v>
      </c>
      <c r="O82" s="492">
        <f t="shared" si="34"/>
        <v>99974460809510</v>
      </c>
      <c r="P82" s="492">
        <f t="shared" si="34"/>
        <v>103226307610930.02</v>
      </c>
      <c r="Q82" s="492">
        <f t="shared" si="34"/>
        <v>98507164082040</v>
      </c>
    </row>
    <row r="83" spans="12:17">
      <c r="L83" s="48" t="s">
        <v>355</v>
      </c>
      <c r="M83" s="491">
        <f t="shared" ref="M83:Q83" si="35">B34*$L$3</f>
        <v>112545624663780</v>
      </c>
      <c r="N83" s="491">
        <f t="shared" si="35"/>
        <v>389983676160540</v>
      </c>
      <c r="O83" s="492">
        <f t="shared" si="35"/>
        <v>434240517994500</v>
      </c>
      <c r="P83" s="492">
        <f t="shared" si="35"/>
        <v>455496492208659.94</v>
      </c>
      <c r="Q83" s="492">
        <f t="shared" si="35"/>
        <v>438682064845220.06</v>
      </c>
    </row>
    <row r="84" spans="12:17">
      <c r="L84" s="49" t="s">
        <v>1199</v>
      </c>
      <c r="M84" s="491">
        <f t="shared" ref="M84:Q84" si="36">B35*$L$3</f>
        <v>0</v>
      </c>
      <c r="N84" s="491">
        <f t="shared" si="36"/>
        <v>17092024041610</v>
      </c>
      <c r="O84" s="492">
        <f t="shared" si="36"/>
        <v>21454257555710</v>
      </c>
      <c r="P84" s="492">
        <f t="shared" si="36"/>
        <v>23516404307830</v>
      </c>
      <c r="Q84" s="492">
        <f t="shared" si="36"/>
        <v>24111254332480</v>
      </c>
    </row>
    <row r="85" spans="12:17">
      <c r="M85" s="491">
        <f t="shared" ref="M85:Q85" si="37">B36*$L$3</f>
        <v>0</v>
      </c>
      <c r="N85" s="491">
        <f t="shared" si="37"/>
        <v>0</v>
      </c>
      <c r="O85" s="492">
        <f t="shared" si="37"/>
        <v>0</v>
      </c>
      <c r="P85" s="492">
        <f t="shared" si="37"/>
        <v>0</v>
      </c>
      <c r="Q85" s="492">
        <f t="shared" si="37"/>
        <v>0</v>
      </c>
    </row>
    <row r="86" spans="12:17">
      <c r="L86" s="42" t="s">
        <v>1200</v>
      </c>
      <c r="M86" s="491">
        <f t="shared" ref="M86:Q86" si="38">B37*$L$3</f>
        <v>0</v>
      </c>
      <c r="N86" s="491">
        <f t="shared" si="38"/>
        <v>0</v>
      </c>
      <c r="O86" s="492">
        <f t="shared" si="38"/>
        <v>0</v>
      </c>
      <c r="P86" s="492">
        <f t="shared" si="38"/>
        <v>0</v>
      </c>
      <c r="Q86" s="492">
        <f t="shared" si="38"/>
        <v>0</v>
      </c>
    </row>
    <row r="87" spans="12:17">
      <c r="L87" s="48" t="s">
        <v>1013</v>
      </c>
      <c r="M87" s="491">
        <f t="shared" ref="M87:Q87" si="39">B38*$L$3</f>
        <v>0</v>
      </c>
      <c r="N87" s="491">
        <f t="shared" si="39"/>
        <v>0</v>
      </c>
      <c r="O87" s="492">
        <f t="shared" si="39"/>
        <v>0</v>
      </c>
      <c r="P87" s="492">
        <f t="shared" si="39"/>
        <v>0</v>
      </c>
      <c r="Q87" s="492">
        <f t="shared" si="39"/>
        <v>0</v>
      </c>
    </row>
    <row r="88" spans="12:17">
      <c r="L88" s="48" t="s">
        <v>1197</v>
      </c>
      <c r="M88" s="491">
        <f t="shared" ref="M88:Q88" si="40">B39*$L$3</f>
        <v>0</v>
      </c>
      <c r="N88" s="491">
        <f t="shared" si="40"/>
        <v>0</v>
      </c>
      <c r="O88" s="492">
        <f t="shared" si="40"/>
        <v>0</v>
      </c>
      <c r="P88" s="492">
        <f t="shared" si="40"/>
        <v>0</v>
      </c>
      <c r="Q88" s="492">
        <f t="shared" si="40"/>
        <v>0</v>
      </c>
    </row>
    <row r="89" spans="12:17">
      <c r="L89" s="48" t="s">
        <v>1198</v>
      </c>
      <c r="M89" s="491">
        <f t="shared" ref="M89:Q89" si="41">B40*$L$3</f>
        <v>0</v>
      </c>
      <c r="N89" s="491">
        <f t="shared" si="41"/>
        <v>0</v>
      </c>
      <c r="O89" s="492">
        <f t="shared" si="41"/>
        <v>0</v>
      </c>
      <c r="P89" s="492">
        <f t="shared" si="41"/>
        <v>0</v>
      </c>
      <c r="Q89" s="492">
        <f t="shared" si="41"/>
        <v>0</v>
      </c>
    </row>
    <row r="90" spans="12:17">
      <c r="L90" s="48" t="s">
        <v>355</v>
      </c>
      <c r="M90" s="491">
        <f t="shared" ref="M90:Q90" si="42">B41*$L$3</f>
        <v>0</v>
      </c>
      <c r="N90" s="491">
        <f t="shared" si="42"/>
        <v>0</v>
      </c>
      <c r="O90" s="492">
        <f t="shared" si="42"/>
        <v>0</v>
      </c>
      <c r="P90" s="492">
        <f t="shared" si="42"/>
        <v>0</v>
      </c>
      <c r="Q90" s="492">
        <f t="shared" si="42"/>
        <v>0</v>
      </c>
    </row>
    <row r="91" spans="12:17">
      <c r="L91" s="49" t="s">
        <v>1199</v>
      </c>
      <c r="M91" s="491">
        <f t="shared" ref="M91:Q91" si="43">B42*$L$3</f>
        <v>0</v>
      </c>
      <c r="N91" s="491">
        <f t="shared" si="43"/>
        <v>0</v>
      </c>
      <c r="O91" s="492">
        <f t="shared" si="43"/>
        <v>0</v>
      </c>
      <c r="P91" s="492">
        <f t="shared" si="43"/>
        <v>0</v>
      </c>
      <c r="Q91" s="492">
        <f t="shared" si="43"/>
        <v>0</v>
      </c>
    </row>
    <row r="92" spans="12:17" ht="6.75" customHeight="1">
      <c r="L92" s="48"/>
      <c r="M92" s="491"/>
      <c r="N92" s="491"/>
      <c r="O92" s="492"/>
      <c r="P92" s="492"/>
      <c r="Q92" s="492"/>
    </row>
    <row r="93" spans="12:17">
      <c r="L93" s="42" t="s">
        <v>1206</v>
      </c>
      <c r="M93" s="505">
        <f>B48*$L$3</f>
        <v>734877720452610.25</v>
      </c>
      <c r="N93" s="505">
        <f t="shared" ref="N93:Q98" si="44">C48*$L$3</f>
        <v>851190728605840</v>
      </c>
      <c r="O93" s="505">
        <f t="shared" si="44"/>
        <v>767237561793570.38</v>
      </c>
      <c r="P93" s="505">
        <f t="shared" si="44"/>
        <v>725836000077928.75</v>
      </c>
      <c r="Q93" s="505">
        <f t="shared" si="44"/>
        <v>732022440334290.13</v>
      </c>
    </row>
    <row r="94" spans="12:17">
      <c r="L94" s="48" t="s">
        <v>183</v>
      </c>
      <c r="M94" s="505">
        <f t="shared" ref="M94:M98" si="45">B49*$L$3</f>
        <v>87641236965099.891</v>
      </c>
      <c r="N94" s="505">
        <f t="shared" si="44"/>
        <v>78916769936900.078</v>
      </c>
      <c r="O94" s="505">
        <f t="shared" si="44"/>
        <v>23000867619800.074</v>
      </c>
      <c r="P94" s="505">
        <f t="shared" si="44"/>
        <v>0</v>
      </c>
      <c r="Q94" s="505">
        <f t="shared" si="44"/>
        <v>0</v>
      </c>
    </row>
    <row r="95" spans="12:17">
      <c r="L95" s="48" t="s">
        <v>184</v>
      </c>
      <c r="M95" s="505">
        <f t="shared" si="45"/>
        <v>446058205150879.88</v>
      </c>
      <c r="N95" s="505">
        <f t="shared" si="44"/>
        <v>335614383907530.06</v>
      </c>
      <c r="O95" s="505">
        <f t="shared" si="44"/>
        <v>257926970688239.91</v>
      </c>
      <c r="P95" s="505">
        <f t="shared" si="44"/>
        <v>161362983353389.81</v>
      </c>
      <c r="Q95" s="505">
        <f t="shared" si="44"/>
        <v>141217395851910.28</v>
      </c>
    </row>
    <row r="96" spans="12:17">
      <c r="L96" s="48" t="s">
        <v>185</v>
      </c>
      <c r="M96" s="505">
        <f t="shared" si="45"/>
        <v>54329635584700.008</v>
      </c>
      <c r="N96" s="505">
        <f t="shared" si="44"/>
        <v>122737388419449.95</v>
      </c>
      <c r="O96" s="505">
        <f t="shared" si="44"/>
        <v>144548555989949.97</v>
      </c>
      <c r="P96" s="505">
        <f t="shared" si="44"/>
        <v>199354071594369.97</v>
      </c>
      <c r="Q96" s="505">
        <f t="shared" si="44"/>
        <v>226677516059959.97</v>
      </c>
    </row>
    <row r="97" spans="12:17">
      <c r="L97" s="48" t="s">
        <v>186</v>
      </c>
      <c r="M97" s="505">
        <f t="shared" si="45"/>
        <v>146888299420240</v>
      </c>
      <c r="N97" s="505">
        <f t="shared" si="44"/>
        <v>240755633310010.06</v>
      </c>
      <c r="O97" s="505">
        <f t="shared" si="44"/>
        <v>277755304843240.06</v>
      </c>
      <c r="P97" s="505">
        <f t="shared" si="44"/>
        <v>303571795913050.06</v>
      </c>
      <c r="Q97" s="505">
        <f t="shared" si="44"/>
        <v>288581575291869.88</v>
      </c>
    </row>
    <row r="98" spans="12:17">
      <c r="L98" s="49" t="s">
        <v>187</v>
      </c>
      <c r="M98" s="505">
        <f t="shared" si="45"/>
        <v>0</v>
      </c>
      <c r="N98" s="505">
        <f t="shared" si="44"/>
        <v>0</v>
      </c>
      <c r="O98" s="505">
        <f t="shared" si="44"/>
        <v>0</v>
      </c>
      <c r="P98" s="505">
        <f t="shared" si="44"/>
        <v>0</v>
      </c>
      <c r="Q98" s="505">
        <f t="shared" si="44"/>
        <v>0</v>
      </c>
    </row>
  </sheetData>
  <mergeCells count="4">
    <mergeCell ref="A4:J4"/>
    <mergeCell ref="A5:J5"/>
    <mergeCell ref="G6:H6"/>
    <mergeCell ref="I6:J6"/>
  </mergeCells>
  <phoneticPr fontId="3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workbookViewId="0"/>
  </sheetViews>
  <sheetFormatPr defaultColWidth="9.08984375" defaultRowHeight="14.5"/>
  <cols>
    <col min="1" max="1" width="9.08984375" style="205"/>
    <col min="2" max="2" width="20.453125" style="205" customWidth="1"/>
    <col min="3" max="4" width="6.08984375" style="205" customWidth="1"/>
    <col min="5" max="5" width="6.08984375" style="205" customWidth="1" collapsed="1"/>
    <col min="6" max="8" width="6.08984375" style="205" customWidth="1"/>
    <col min="9" max="10" width="5.453125" style="205" customWidth="1"/>
    <col min="11" max="11" width="0.453125" style="206" customWidth="1"/>
    <col min="12" max="13" width="5.453125" style="205" customWidth="1"/>
    <col min="14" max="14" width="4.36328125" style="30" customWidth="1"/>
    <col min="15" max="15" width="19.453125" style="30" customWidth="1"/>
    <col min="16" max="16" width="20.453125" style="30" customWidth="1"/>
    <col min="17" max="17" width="15.36328125" style="148" bestFit="1" customWidth="1"/>
    <col min="18" max="50" width="6.08984375" style="148" customWidth="1"/>
    <col min="51" max="51" width="9.08984375" style="30"/>
    <col min="52" max="16384" width="9.08984375" style="205"/>
  </cols>
  <sheetData>
    <row r="1" spans="1:51" ht="30" customHeight="1">
      <c r="B1" s="535" t="s">
        <v>1076</v>
      </c>
      <c r="C1" s="536"/>
      <c r="D1" s="536"/>
      <c r="E1" s="536"/>
      <c r="F1" s="536"/>
      <c r="G1" s="536"/>
      <c r="H1" s="536"/>
      <c r="I1" s="536"/>
      <c r="J1" s="536"/>
      <c r="K1" s="536"/>
      <c r="L1" s="536"/>
      <c r="M1" s="536"/>
      <c r="N1" s="157">
        <v>1</v>
      </c>
      <c r="O1" s="157"/>
      <c r="P1" s="158" t="s">
        <v>199</v>
      </c>
      <c r="Q1" s="159" t="s">
        <v>200</v>
      </c>
      <c r="S1" s="160" t="s">
        <v>112</v>
      </c>
      <c r="U1" s="143"/>
      <c r="V1" s="143"/>
      <c r="W1" s="143"/>
      <c r="X1" s="143"/>
      <c r="Z1" s="153"/>
      <c r="AA1" s="153"/>
      <c r="AB1" s="153"/>
      <c r="AC1" s="153"/>
      <c r="AD1" s="153"/>
      <c r="AE1" s="153"/>
      <c r="AF1" s="153"/>
      <c r="AG1" s="153"/>
      <c r="AH1" s="153"/>
      <c r="AI1" s="153"/>
      <c r="AJ1" s="152"/>
      <c r="AK1" s="152"/>
      <c r="AL1" s="152"/>
      <c r="AM1" s="152"/>
      <c r="AO1" s="153"/>
      <c r="AP1" s="153"/>
      <c r="AQ1" s="153"/>
      <c r="AR1" s="153"/>
      <c r="AS1" s="153"/>
      <c r="AT1" s="152"/>
      <c r="AU1" s="152"/>
      <c r="AV1" s="152"/>
      <c r="AW1" s="152"/>
    </row>
    <row r="2" spans="1:51">
      <c r="B2" s="537" t="s">
        <v>159</v>
      </c>
      <c r="C2" s="537"/>
      <c r="D2" s="537"/>
      <c r="E2" s="537"/>
      <c r="F2" s="537"/>
      <c r="G2" s="537"/>
      <c r="H2" s="537"/>
      <c r="I2" s="537"/>
      <c r="J2" s="537"/>
      <c r="K2" s="537"/>
      <c r="L2" s="537"/>
      <c r="M2" s="537"/>
      <c r="P2" s="151" t="s">
        <v>181</v>
      </c>
      <c r="Q2" s="151"/>
      <c r="R2" s="151"/>
      <c r="S2" s="151"/>
      <c r="T2" s="151"/>
      <c r="U2" s="151"/>
      <c r="V2" s="151"/>
      <c r="W2" s="151"/>
      <c r="X2" s="151"/>
      <c r="Y2" s="151"/>
      <c r="Z2" s="151"/>
      <c r="AA2" s="151"/>
      <c r="AB2" s="151"/>
      <c r="AC2" s="151"/>
      <c r="AD2" s="151"/>
      <c r="AE2" s="151"/>
      <c r="AF2" s="151"/>
      <c r="AG2" s="151"/>
      <c r="AH2" s="151"/>
      <c r="AI2" s="151"/>
      <c r="AJ2" s="151"/>
      <c r="AK2" s="151"/>
      <c r="AL2" s="151"/>
      <c r="AM2" s="151"/>
      <c r="AO2" s="151"/>
      <c r="AP2" s="151"/>
      <c r="AQ2" s="151"/>
      <c r="AR2" s="151"/>
      <c r="AS2" s="151"/>
      <c r="AT2" s="151"/>
      <c r="AU2" s="151"/>
      <c r="AV2" s="151"/>
      <c r="AW2" s="151"/>
    </row>
    <row r="3" spans="1:51" ht="15" customHeight="1">
      <c r="B3" s="31"/>
      <c r="C3" s="32"/>
      <c r="D3" s="32"/>
      <c r="E3" s="32"/>
      <c r="F3" s="32"/>
      <c r="G3" s="32"/>
      <c r="H3" s="32"/>
      <c r="I3" s="524" t="s">
        <v>160</v>
      </c>
      <c r="J3" s="524"/>
      <c r="K3" s="33"/>
      <c r="L3" s="524" t="s">
        <v>161</v>
      </c>
      <c r="M3" s="524"/>
      <c r="P3" s="31"/>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c r="AW3" s="144"/>
      <c r="AX3" s="144"/>
    </row>
    <row r="4" spans="1:51" ht="15" customHeight="1">
      <c r="B4" s="31"/>
      <c r="C4" s="34">
        <v>2000</v>
      </c>
      <c r="D4" s="34">
        <v>2018</v>
      </c>
      <c r="E4" s="34">
        <v>2025</v>
      </c>
      <c r="F4" s="34">
        <v>2030</v>
      </c>
      <c r="G4" s="34">
        <v>2035</v>
      </c>
      <c r="H4" s="34">
        <v>2040</v>
      </c>
      <c r="I4" s="35">
        <v>2018</v>
      </c>
      <c r="J4" s="35">
        <v>2040</v>
      </c>
      <c r="K4" s="36"/>
      <c r="L4" s="35" t="s">
        <v>162</v>
      </c>
      <c r="M4" s="35" t="s">
        <v>163</v>
      </c>
      <c r="P4" s="31"/>
      <c r="Q4" s="142">
        <v>2000</v>
      </c>
      <c r="R4" s="142">
        <v>2018</v>
      </c>
      <c r="S4" s="142">
        <v>2019</v>
      </c>
      <c r="T4" s="154">
        <v>2020</v>
      </c>
      <c r="U4" s="142">
        <v>2021</v>
      </c>
      <c r="V4" s="142">
        <v>2022</v>
      </c>
      <c r="W4" s="142">
        <v>2023</v>
      </c>
      <c r="X4" s="142">
        <v>2024</v>
      </c>
      <c r="Y4" s="154">
        <v>2025</v>
      </c>
      <c r="Z4" s="142">
        <v>2026</v>
      </c>
      <c r="AA4" s="142">
        <v>2027</v>
      </c>
      <c r="AB4" s="142">
        <v>2028</v>
      </c>
      <c r="AC4" s="142">
        <v>2029</v>
      </c>
      <c r="AD4" s="154">
        <v>2030</v>
      </c>
      <c r="AE4" s="142">
        <v>2031</v>
      </c>
      <c r="AF4" s="142">
        <v>2032</v>
      </c>
      <c r="AG4" s="142">
        <v>2033</v>
      </c>
      <c r="AH4" s="142">
        <v>2034</v>
      </c>
      <c r="AI4" s="154">
        <v>2035</v>
      </c>
      <c r="AJ4" s="142">
        <v>2036</v>
      </c>
      <c r="AK4" s="142">
        <v>2037</v>
      </c>
      <c r="AL4" s="142">
        <v>2038</v>
      </c>
      <c r="AM4" s="142">
        <v>2039</v>
      </c>
      <c r="AN4" s="154">
        <v>2040</v>
      </c>
      <c r="AO4" s="142">
        <v>2041</v>
      </c>
      <c r="AP4" s="142">
        <v>2042</v>
      </c>
      <c r="AQ4" s="142">
        <v>2043</v>
      </c>
      <c r="AR4" s="142">
        <v>2044</v>
      </c>
      <c r="AS4" s="154">
        <v>2045</v>
      </c>
      <c r="AT4" s="142">
        <v>2046</v>
      </c>
      <c r="AU4" s="142">
        <v>2047</v>
      </c>
      <c r="AV4" s="142">
        <v>2048</v>
      </c>
      <c r="AW4" s="142">
        <v>2049</v>
      </c>
      <c r="AX4" s="142">
        <v>2050</v>
      </c>
      <c r="AY4" s="438" t="s">
        <v>182</v>
      </c>
    </row>
    <row r="5" spans="1:51" ht="13.5" customHeight="1">
      <c r="A5" s="451" t="s">
        <v>1061</v>
      </c>
      <c r="B5" s="37" t="s">
        <v>201</v>
      </c>
      <c r="C5" s="65">
        <v>18.923999999999999</v>
      </c>
      <c r="D5" s="65">
        <v>53.462000000000003</v>
      </c>
      <c r="E5" s="66">
        <v>56.15</v>
      </c>
      <c r="F5" s="66">
        <v>61.253999999999998</v>
      </c>
      <c r="G5" s="66">
        <v>64.962000000000003</v>
      </c>
      <c r="H5" s="66">
        <v>71.137</v>
      </c>
      <c r="I5" s="39">
        <v>100.17</v>
      </c>
      <c r="J5" s="39">
        <v>100.16999999999999</v>
      </c>
      <c r="K5" s="72"/>
      <c r="L5" s="73">
        <v>5.94</v>
      </c>
      <c r="M5" s="73">
        <v>1.31</v>
      </c>
      <c r="O5" s="451" t="s">
        <v>1070</v>
      </c>
      <c r="P5" s="37" t="s">
        <v>201</v>
      </c>
      <c r="Q5" s="147">
        <f>C28*$B$22</f>
        <v>750304164425200.13</v>
      </c>
      <c r="R5" s="147">
        <f>D5*$B$22</f>
        <v>2120124801189220.3</v>
      </c>
      <c r="S5" s="149" cm="1">
        <f t="array" ref="S5">TREND($R23:$S23,$R$22:$S$22,S$4)</f>
        <v>2185469076397008</v>
      </c>
      <c r="T5" s="149" cm="1">
        <f t="array" ref="T5">TREND($R23:$S23,$R$22:$S$22,T$4)</f>
        <v>2250813351604816</v>
      </c>
      <c r="U5" s="149" cm="1">
        <f t="array" ref="U5">TREND($R23:$S23,$R$22:$S$22,U$4)</f>
        <v>2316157626812624</v>
      </c>
      <c r="V5" s="392">
        <f>D28*$B$22</f>
        <v>2387569372271860</v>
      </c>
      <c r="W5" s="149" cm="1">
        <f t="array" ref="W5">TREND($R29:$S29,$R$28:$S$28,W$4)</f>
        <v>2450891157395856</v>
      </c>
      <c r="X5" s="149" cm="1">
        <f t="array" ref="X5">TREND($R29:$S29,$R$28:$S$28,X$4)</f>
        <v>2514212942519840</v>
      </c>
      <c r="Y5" s="149" cm="1">
        <f t="array" ref="Y5">TREND($R29:$S29,$R$28:$S$28,Y$4)</f>
        <v>2577534727643840</v>
      </c>
      <c r="Z5" s="149" cm="1">
        <f t="array" ref="Z5">TREND($R29:$S29,$R$28:$S$28,Z$4)</f>
        <v>2640856512767824</v>
      </c>
      <c r="AA5" s="149" cm="1">
        <f t="array" ref="AA5">TREND($R29:$S29,$R$28:$S$28,AA$4)</f>
        <v>2704178297891824</v>
      </c>
      <c r="AB5" s="149" cm="1">
        <f t="array" ref="AB5">TREND($R29:$S29,$R$28:$S$28,AB$4)</f>
        <v>2767500083015808</v>
      </c>
      <c r="AC5" s="149" cm="1">
        <f t="array" ref="AC5">TREND($R29:$S29,$R$28:$S$28,AC$4)</f>
        <v>2830821868139808</v>
      </c>
      <c r="AD5" s="156">
        <f>E28*$B$22</f>
        <v>2894143653263800</v>
      </c>
      <c r="AE5" s="149" cm="1">
        <f t="array" ref="AE5">TREND($S29:$T29,$S$28:$T$28,AE$4)</f>
        <v>2946831502780464</v>
      </c>
      <c r="AF5" s="149" cm="1">
        <f t="array" ref="AF5">TREND($S29:$T29,$S$28:$T$28,AF$4)</f>
        <v>2999519352297136</v>
      </c>
      <c r="AG5" s="149" cm="1">
        <f t="array" ref="AG5">TREND($S29:$T29,$S$28:$T$28,AG$4)</f>
        <v>3052207201813808</v>
      </c>
      <c r="AH5" s="149" cm="1">
        <f t="array" ref="AH5">TREND($S29:$T29,$S$28:$T$28,AH$4)</f>
        <v>3104895051330464</v>
      </c>
      <c r="AI5" s="149" cm="1">
        <f t="array" ref="AI5">TREND($S29:$T29,$S$28:$T$28,AI$4)</f>
        <v>3157582900847136</v>
      </c>
      <c r="AJ5" s="149" cm="1">
        <f t="array" ref="AJ5">TREND($S29:$T29,$S$28:$T$28,AJ$4)</f>
        <v>3210270750363808</v>
      </c>
      <c r="AK5" s="149" cm="1">
        <f t="array" ref="AK5">TREND($S29:$T29,$S$28:$T$28,AK$4)</f>
        <v>3262958599880464</v>
      </c>
      <c r="AL5" s="149" cm="1">
        <f t="array" ref="AL5">TREND($S29:$T29,$S$28:$T$28,AL$4)</f>
        <v>3315646449397136</v>
      </c>
      <c r="AM5" s="149" cm="1">
        <f t="array" ref="AM5">TREND($S29:$T29,$S$28:$T$28,AM$4)</f>
        <v>3368334298913792</v>
      </c>
      <c r="AN5" s="156">
        <f>F28*$B$22</f>
        <v>3421022148430460</v>
      </c>
      <c r="AO5" s="149" cm="1">
        <f t="array" ref="AO5">TREND($T29:$U29,$T$28:$U$28,AO$4)</f>
        <v>3445010467091184</v>
      </c>
      <c r="AP5" s="149" cm="1">
        <f t="array" ref="AP5">TREND($T29:$U29,$T$28:$U$28,AP$4)</f>
        <v>3468998785751904</v>
      </c>
      <c r="AQ5" s="149" cm="1">
        <f t="array" ref="AQ5">TREND($T29:$U29,$T$28:$U$28,AQ$4)</f>
        <v>3492987104412624</v>
      </c>
      <c r="AR5" s="149" cm="1">
        <f t="array" ref="AR5">TREND($T29:$U29,$T$28:$U$28,AR$4)</f>
        <v>3516975423073336</v>
      </c>
      <c r="AS5" s="149" cm="1">
        <f t="array" ref="AS5">TREND($T29:$U29,$T$28:$U$28,AS$4)</f>
        <v>3540963741734056</v>
      </c>
      <c r="AT5" s="149" cm="1">
        <f t="array" ref="AT5">TREND($T29:$U29,$T$28:$U$28,AT$4)</f>
        <v>3564952060394776</v>
      </c>
      <c r="AU5" s="149" cm="1">
        <f t="array" ref="AU5">TREND($T29:$U29,$T$28:$U$28,AU$4)</f>
        <v>3588940379055496</v>
      </c>
      <c r="AV5" s="149" cm="1">
        <f t="array" ref="AV5">TREND($T29:$U29,$T$28:$U$28,AV$4)</f>
        <v>3612928697716216</v>
      </c>
      <c r="AW5" s="149" cm="1">
        <f t="array" ref="AW5">TREND($T29:$U29,$T$28:$U$28,AW$4)</f>
        <v>3636917016376936</v>
      </c>
      <c r="AX5" s="149">
        <f>G28*$B$22</f>
        <v>3660905335037650</v>
      </c>
      <c r="AY5" s="169">
        <f>(AX5/T5)^(1/30)-1</f>
        <v>1.6346120766915551E-2</v>
      </c>
    </row>
    <row r="6" spans="1:51" ht="13.5" customHeight="1">
      <c r="A6" s="451" t="s">
        <v>1062</v>
      </c>
      <c r="B6" s="42" t="s">
        <v>202</v>
      </c>
      <c r="C6" s="43">
        <v>6.7649999999999997</v>
      </c>
      <c r="D6" s="43">
        <v>27.69</v>
      </c>
      <c r="E6" s="44">
        <v>27.73</v>
      </c>
      <c r="F6" s="44">
        <v>31.283000000000001</v>
      </c>
      <c r="G6" s="44">
        <v>33.979999999999997</v>
      </c>
      <c r="H6" s="44">
        <v>39.469000000000001</v>
      </c>
      <c r="I6" s="45">
        <v>51.79</v>
      </c>
      <c r="J6" s="45">
        <v>55.48</v>
      </c>
      <c r="K6" s="46"/>
      <c r="L6" s="47">
        <v>8.14</v>
      </c>
      <c r="M6" s="47">
        <v>1.62</v>
      </c>
      <c r="O6" s="451" t="s">
        <v>1071</v>
      </c>
      <c r="P6" s="42" t="s">
        <v>202</v>
      </c>
      <c r="Q6" s="147">
        <f>C29*$B$22</f>
        <v>244562673467770</v>
      </c>
      <c r="R6" s="147">
        <f t="shared" ref="R6:R7" si="0">D6*$B$22</f>
        <v>1098093145503900</v>
      </c>
      <c r="S6" s="149" cm="1">
        <f t="array" ref="S6">TREND($R24:$S24,$R$22:$S$22,S$4)</f>
        <v>1135404405145296</v>
      </c>
      <c r="T6" s="149" cm="1">
        <f t="array" ref="T6">TREND($R24:$S24,$R$22:$S$22,T$4)</f>
        <v>1172715664786672</v>
      </c>
      <c r="U6" s="149" cm="1">
        <f t="array" ref="U6">TREND($R24:$S24,$R$22:$S$22,U$4)</f>
        <v>1210026924428048</v>
      </c>
      <c r="V6" s="392">
        <f>D29*$B$22</f>
        <v>1229118777600140</v>
      </c>
      <c r="W6" s="149" cm="1">
        <f t="array" ref="W6">TREND($R30:$S30,$R$28:$S$28,W$4)</f>
        <v>1272503172731296</v>
      </c>
      <c r="X6" s="149" cm="1">
        <f t="array" ref="X6">TREND($R30:$S30,$R$28:$S$28,X$4)</f>
        <v>1315887567862432</v>
      </c>
      <c r="Y6" s="149" cm="1">
        <f t="array" ref="Y6">TREND($R30:$S30,$R$28:$S$28,Y$4)</f>
        <v>1359271962993568</v>
      </c>
      <c r="Z6" s="149" cm="1">
        <f t="array" ref="Z6">TREND($R30:$S30,$R$28:$S$28,Z$4)</f>
        <v>1402656358124704</v>
      </c>
      <c r="AA6" s="149" cm="1">
        <f t="array" ref="AA6">TREND($R30:$S30,$R$28:$S$28,AA$4)</f>
        <v>1446040753255856</v>
      </c>
      <c r="AB6" s="149" cm="1">
        <f t="array" ref="AB6">TREND($R30:$S30,$R$28:$S$28,AB$4)</f>
        <v>1489425148386992</v>
      </c>
      <c r="AC6" s="149" cm="1">
        <f t="array" ref="AC6">TREND($R30:$S30,$R$28:$S$28,AC$4)</f>
        <v>1532809543518128</v>
      </c>
      <c r="AD6" s="156">
        <f>E29*$B$22</f>
        <v>1576193938649260</v>
      </c>
      <c r="AE6" s="149" cm="1">
        <f t="array" ref="AE6">TREND($S30:$T30,$S$28:$T$28,AE$4)</f>
        <v>1622663622574912</v>
      </c>
      <c r="AF6" s="149" cm="1">
        <f t="array" ref="AF6">TREND($S30:$T30,$S$28:$T$28,AF$4)</f>
        <v>1669133306500576</v>
      </c>
      <c r="AG6" s="149" cm="1">
        <f t="array" ref="AG6">TREND($S30:$T30,$S$28:$T$28,AG$4)</f>
        <v>1715602990426240</v>
      </c>
      <c r="AH6" s="149" cm="1">
        <f t="array" ref="AH6">TREND($S30:$T30,$S$28:$T$28,AH$4)</f>
        <v>1762072674351888</v>
      </c>
      <c r="AI6" s="149" cm="1">
        <f t="array" ref="AI6">TREND($S30:$T30,$S$28:$T$28,AI$4)</f>
        <v>1808542358277552</v>
      </c>
      <c r="AJ6" s="149" cm="1">
        <f t="array" ref="AJ6">TREND($S30:$T30,$S$28:$T$28,AJ$4)</f>
        <v>1855012042203216</v>
      </c>
      <c r="AK6" s="149" cm="1">
        <f t="array" ref="AK6">TREND($S30:$T30,$S$28:$T$28,AK$4)</f>
        <v>1901481726128864</v>
      </c>
      <c r="AL6" s="149" cm="1">
        <f t="array" ref="AL6">TREND($S30:$T30,$S$28:$T$28,AL$4)</f>
        <v>1947951410054528</v>
      </c>
      <c r="AM6" s="149" cm="1">
        <f t="array" ref="AM6">TREND($S30:$T30,$S$28:$T$28,AM$4)</f>
        <v>1994421093980176</v>
      </c>
      <c r="AN6" s="156">
        <f>F29*$B$22</f>
        <v>2040890777905840</v>
      </c>
      <c r="AO6" s="149" cm="1">
        <f t="array" ref="AO6">TREND($T30:$U30,$T$28:$U$28,AO$4)</f>
        <v>2069102531741576</v>
      </c>
      <c r="AP6" s="149" cm="1">
        <f t="array" ref="AP6">TREND($T30:$U30,$T$28:$U$28,AP$4)</f>
        <v>2097314285577312</v>
      </c>
      <c r="AQ6" s="149" cm="1">
        <f t="array" ref="AQ6">TREND($T30:$U30,$T$28:$U$28,AQ$4)</f>
        <v>2125526039413040</v>
      </c>
      <c r="AR6" s="149" cm="1">
        <f t="array" ref="AR6">TREND($T30:$U30,$T$28:$U$28,AR$4)</f>
        <v>2153737793248776</v>
      </c>
      <c r="AS6" s="149" cm="1">
        <f t="array" ref="AS6">TREND($T30:$U30,$T$28:$U$28,AS$4)</f>
        <v>2181949547084512</v>
      </c>
      <c r="AT6" s="149" cm="1">
        <f t="array" ref="AT6">TREND($T30:$U30,$T$28:$U$28,AT$4)</f>
        <v>2210161300920248</v>
      </c>
      <c r="AU6" s="149" cm="1">
        <f t="array" ref="AU6">TREND($T30:$U30,$T$28:$U$28,AU$4)</f>
        <v>2238373054755976</v>
      </c>
      <c r="AV6" s="149" cm="1">
        <f t="array" ref="AV6">TREND($T30:$U30,$T$28:$U$28,AV$4)</f>
        <v>2266584808591712</v>
      </c>
      <c r="AW6" s="149" cm="1">
        <f t="array" ref="AW6">TREND($T30:$U30,$T$28:$U$28,AW$4)</f>
        <v>2294796562427448</v>
      </c>
      <c r="AX6" s="149">
        <f>G29*$B$22</f>
        <v>2323008316263180</v>
      </c>
      <c r="AY6" s="169"/>
    </row>
    <row r="7" spans="1:51" ht="13.5" customHeight="1">
      <c r="A7" s="451" t="s">
        <v>1063</v>
      </c>
      <c r="B7" s="42" t="s">
        <v>203</v>
      </c>
      <c r="C7" s="43">
        <v>12.561</v>
      </c>
      <c r="D7" s="43">
        <v>25.864999999999998</v>
      </c>
      <c r="E7" s="44">
        <v>28.533999999999999</v>
      </c>
      <c r="F7" s="44">
        <v>30.09</v>
      </c>
      <c r="G7" s="44">
        <v>31.105</v>
      </c>
      <c r="H7" s="44">
        <v>31.792999999999999</v>
      </c>
      <c r="I7" s="45">
        <v>48.38</v>
      </c>
      <c r="J7" s="45">
        <v>44.69</v>
      </c>
      <c r="K7" s="46"/>
      <c r="L7" s="47">
        <v>4.09</v>
      </c>
      <c r="M7" s="47">
        <v>0.94</v>
      </c>
      <c r="O7" s="453" t="s">
        <v>1072</v>
      </c>
      <c r="P7" s="42" t="s">
        <v>203</v>
      </c>
      <c r="Q7" s="150">
        <f>C30*$B$22</f>
        <v>504313850898270</v>
      </c>
      <c r="R7" s="150">
        <f t="shared" si="0"/>
        <v>1025719725838150</v>
      </c>
      <c r="S7" s="161" cm="1">
        <f t="array" ref="S7">TREND($R25:$S25,$R$22:$S$22,S$4)</f>
        <v>1032612904576176</v>
      </c>
      <c r="T7" s="161" cm="1">
        <f t="array" ref="T7">TREND($R25:$S25,$R$22:$S$22,T$4)</f>
        <v>1039506083314204</v>
      </c>
      <c r="U7" s="161" cm="1">
        <f t="array" ref="U7">TREND($R25:$S25,$R$22:$S$22,U$4)</f>
        <v>1046399262052232</v>
      </c>
      <c r="V7" s="395">
        <f>D30*$B$22</f>
        <v>1033611402831840</v>
      </c>
      <c r="W7" s="161" cm="1">
        <f t="array" ref="W7">TREND($R31:$S31,$R$28:$S$28,W$4)</f>
        <v>1047064927556008</v>
      </c>
      <c r="X7" s="161" cm="1">
        <f t="array" ref="X7">TREND($R31:$S31,$R$28:$S$28,X$4)</f>
        <v>1060518452280176</v>
      </c>
      <c r="Y7" s="161" cm="1">
        <f t="array" ref="Y7">TREND($R31:$S31,$R$28:$S$28,Y$4)</f>
        <v>1073971977004344</v>
      </c>
      <c r="Z7" s="161" cm="1">
        <f t="array" ref="Z7">TREND($R31:$S31,$R$28:$S$28,Z$4)</f>
        <v>1087425501728512</v>
      </c>
      <c r="AA7" s="161" cm="1">
        <f t="array" ref="AA7">TREND($R31:$S31,$R$28:$S$28,AA$4)</f>
        <v>1100879026452680</v>
      </c>
      <c r="AB7" s="161" cm="1">
        <f t="array" ref="AB7">TREND($R31:$S31,$R$28:$S$28,AB$4)</f>
        <v>1114332551176844</v>
      </c>
      <c r="AC7" s="161" cm="1">
        <f t="array" ref="AC7">TREND($R31:$S31,$R$28:$S$28,AC$4)</f>
        <v>1127786075901012</v>
      </c>
      <c r="AD7" s="397">
        <f>E30*$B$22</f>
        <v>1141239600625180</v>
      </c>
      <c r="AE7" s="161" cm="1">
        <f t="array" ref="AE7">TREND($S31:$T31,$S$28:$T$28,AE$4)</f>
        <v>1148679191600136</v>
      </c>
      <c r="AF7" s="161" cm="1">
        <f t="array" ref="AF7">TREND($S31:$T31,$S$28:$T$28,AF$4)</f>
        <v>1156118782575092</v>
      </c>
      <c r="AG7" s="161" cm="1">
        <f t="array" ref="AG7">TREND($S31:$T31,$S$28:$T$28,AG$4)</f>
        <v>1163558373550048</v>
      </c>
      <c r="AH7" s="161" cm="1">
        <f t="array" ref="AH7">TREND($S31:$T31,$S$28:$T$28,AH$4)</f>
        <v>1170997964525004</v>
      </c>
      <c r="AI7" s="161" cm="1">
        <f t="array" ref="AI7">TREND($S31:$T31,$S$28:$T$28,AI$4)</f>
        <v>1178437555499960</v>
      </c>
      <c r="AJ7" s="161" cm="1">
        <f t="array" ref="AJ7">TREND($S31:$T31,$S$28:$T$28,AJ$4)</f>
        <v>1185877146474916</v>
      </c>
      <c r="AK7" s="161" cm="1">
        <f t="array" ref="AK7">TREND($S31:$T31,$S$28:$T$28,AK$4)</f>
        <v>1193316737449872</v>
      </c>
      <c r="AL7" s="161" cm="1">
        <f t="array" ref="AL7">TREND($S31:$T31,$S$28:$T$28,AL$4)</f>
        <v>1200756328424828</v>
      </c>
      <c r="AM7" s="161" cm="1">
        <f t="array" ref="AM7">TREND($S31:$T31,$S$28:$T$28,AM$4)</f>
        <v>1208195919399784</v>
      </c>
      <c r="AN7" s="162">
        <f>F30*$B$22</f>
        <v>1215635510374740</v>
      </c>
      <c r="AO7" s="161" cm="1">
        <f t="array" ref="AO7">TREND($T31:$U31,$T$28:$U$28,AO$4)</f>
        <v>1214009586974030</v>
      </c>
      <c r="AP7" s="161" cm="1">
        <f t="array" ref="AP7">TREND($T31:$U31,$T$28:$U$28,AP$4)</f>
        <v>1212383663573320</v>
      </c>
      <c r="AQ7" s="161" cm="1">
        <f t="array" ref="AQ7">TREND($T31:$U31,$T$28:$U$28,AQ$4)</f>
        <v>1210757740172610</v>
      </c>
      <c r="AR7" s="161" cm="1">
        <f t="array" ref="AR7">TREND($T31:$U31,$T$28:$U$28,AR$4)</f>
        <v>1209131816771900</v>
      </c>
      <c r="AS7" s="161" cm="1">
        <f t="array" ref="AS7">TREND($T31:$U31,$T$28:$U$28,AS$4)</f>
        <v>1207505893371190</v>
      </c>
      <c r="AT7" s="161" cm="1">
        <f t="array" ref="AT7">TREND($T31:$U31,$T$28:$U$28,AT$4)</f>
        <v>1205879969970480</v>
      </c>
      <c r="AU7" s="161" cm="1">
        <f t="array" ref="AU7">TREND($T31:$U31,$T$28:$U$28,AU$4)</f>
        <v>1204254046569770</v>
      </c>
      <c r="AV7" s="161" cm="1">
        <f t="array" ref="AV7">TREND($T31:$U31,$T$28:$U$28,AV$4)</f>
        <v>1202628123169060</v>
      </c>
      <c r="AW7" s="161" cm="1">
        <f t="array" ref="AW7">TREND($T31:$U31,$T$28:$U$28,AW$4)</f>
        <v>1201002199768350</v>
      </c>
      <c r="AX7" s="161">
        <f>G30*$B$22</f>
        <v>1199376276367640</v>
      </c>
      <c r="AY7" s="167"/>
    </row>
    <row r="8" spans="1:51" s="206" customFormat="1" ht="3" customHeight="1">
      <c r="A8" s="452"/>
      <c r="B8" s="50"/>
      <c r="C8" s="51"/>
      <c r="D8" s="51"/>
      <c r="E8" s="52"/>
      <c r="F8" s="52"/>
      <c r="G8" s="52"/>
      <c r="H8" s="52"/>
      <c r="I8" s="52"/>
      <c r="J8" s="52"/>
      <c r="K8" s="54"/>
      <c r="L8" s="54"/>
      <c r="M8" s="54"/>
      <c r="N8" s="30"/>
      <c r="O8" s="30"/>
      <c r="P8" s="50"/>
      <c r="Q8" s="147"/>
      <c r="R8" s="147"/>
      <c r="T8" s="149"/>
      <c r="U8" s="149"/>
      <c r="V8" s="392"/>
      <c r="W8" s="149"/>
      <c r="X8" s="149"/>
      <c r="Y8" s="156"/>
      <c r="Z8" s="149"/>
      <c r="AA8" s="149"/>
      <c r="AB8" s="149"/>
      <c r="AC8" s="149"/>
      <c r="AD8" s="156"/>
      <c r="AE8" s="149"/>
      <c r="AF8" s="149"/>
      <c r="AG8" s="149"/>
      <c r="AH8" s="149"/>
      <c r="AI8" s="156"/>
      <c r="AJ8" s="149"/>
      <c r="AK8" s="149"/>
      <c r="AL8" s="149"/>
      <c r="AM8" s="149"/>
      <c r="AN8" s="156"/>
      <c r="AO8" s="149"/>
      <c r="AP8" s="149"/>
      <c r="AQ8" s="149"/>
      <c r="AR8" s="149"/>
      <c r="AS8" s="149"/>
      <c r="AT8" s="149"/>
      <c r="AU8" s="149"/>
      <c r="AV8" s="149"/>
      <c r="AW8" s="149"/>
      <c r="AX8" s="149"/>
      <c r="AY8" s="167"/>
    </row>
    <row r="9" spans="1:51" ht="13.5" customHeight="1">
      <c r="A9" s="451" t="s">
        <v>1064</v>
      </c>
      <c r="B9" s="37" t="s">
        <v>204</v>
      </c>
      <c r="C9" s="65"/>
      <c r="D9" s="65"/>
      <c r="E9" s="66"/>
      <c r="F9" s="66"/>
      <c r="G9" s="66"/>
      <c r="H9" s="66"/>
      <c r="I9" s="58"/>
      <c r="J9" s="58"/>
      <c r="K9" s="46"/>
      <c r="L9" s="58"/>
      <c r="M9" s="58"/>
      <c r="P9" s="37" t="s">
        <v>205</v>
      </c>
      <c r="Q9" s="147"/>
      <c r="R9" s="147"/>
      <c r="S9" s="212">
        <f>S5/R5-1</f>
        <v>3.0820956941371991E-2</v>
      </c>
      <c r="T9" s="212">
        <f t="shared" ref="T9:AX9" si="1">T5/S5-1</f>
        <v>2.9899427959664937E-2</v>
      </c>
      <c r="U9" s="212">
        <f t="shared" si="1"/>
        <v>2.9031405541120492E-2</v>
      </c>
      <c r="V9" s="396">
        <f>V5/U5-1</f>
        <v>3.0831988562673551E-2</v>
      </c>
      <c r="W9" s="212">
        <f t="shared" si="1"/>
        <v>2.6521443045545157E-2</v>
      </c>
      <c r="X9" s="212">
        <f t="shared" si="1"/>
        <v>2.5836228970390174E-2</v>
      </c>
      <c r="Y9" s="212">
        <f t="shared" si="1"/>
        <v>2.5185529854339528E-2</v>
      </c>
      <c r="Z9" s="212">
        <f t="shared" si="1"/>
        <v>2.4566801930877347E-2</v>
      </c>
      <c r="AA9" s="212">
        <f t="shared" si="1"/>
        <v>2.3977745408679585E-2</v>
      </c>
      <c r="AB9" s="212">
        <f t="shared" si="1"/>
        <v>2.3416275906566364E-2</v>
      </c>
      <c r="AC9" s="212">
        <f t="shared" si="1"/>
        <v>2.2880499810137955E-2</v>
      </c>
      <c r="AD9" s="212">
        <f t="shared" si="1"/>
        <v>2.2368692935667456E-2</v>
      </c>
      <c r="AE9" s="212">
        <f t="shared" si="1"/>
        <v>1.8204987667853612E-2</v>
      </c>
      <c r="AF9" s="212">
        <f t="shared" si="1"/>
        <v>1.7879491741200182E-2</v>
      </c>
      <c r="AG9" s="212">
        <f t="shared" si="1"/>
        <v>1.7565430766873336E-2</v>
      </c>
      <c r="AH9" s="212">
        <f t="shared" si="1"/>
        <v>1.7262212567136892E-2</v>
      </c>
      <c r="AI9" s="212">
        <f t="shared" si="1"/>
        <v>1.6969285159604608E-2</v>
      </c>
      <c r="AJ9" s="212">
        <f t="shared" si="1"/>
        <v>1.6686133403666537E-2</v>
      </c>
      <c r="AK9" s="212">
        <f t="shared" si="1"/>
        <v>1.641227597724737E-2</v>
      </c>
      <c r="AL9" s="212">
        <f t="shared" si="1"/>
        <v>1.61472626464223E-2</v>
      </c>
      <c r="AM9" s="212">
        <f t="shared" si="1"/>
        <v>1.5890671795310451E-2</v>
      </c>
      <c r="AN9" s="212">
        <f t="shared" si="1"/>
        <v>1.5642108187913006E-2</v>
      </c>
      <c r="AO9" s="212">
        <f t="shared" si="1"/>
        <v>7.0120325504847703E-3</v>
      </c>
      <c r="AP9" s="212">
        <f t="shared" si="1"/>
        <v>6.9632063211042539E-3</v>
      </c>
      <c r="AQ9" s="212">
        <f t="shared" si="1"/>
        <v>6.9150553638837042E-3</v>
      </c>
      <c r="AR9" s="212">
        <f t="shared" si="1"/>
        <v>6.8675657663916923E-3</v>
      </c>
      <c r="AS9" s="212">
        <f t="shared" si="1"/>
        <v>6.8207239957787102E-3</v>
      </c>
      <c r="AT9" s="212">
        <f t="shared" si="1"/>
        <v>6.7745168858952542E-3</v>
      </c>
      <c r="AU9" s="212">
        <f t="shared" si="1"/>
        <v>6.7289316249776743E-3</v>
      </c>
      <c r="AV9" s="212">
        <f t="shared" si="1"/>
        <v>6.6839557437934349E-3</v>
      </c>
      <c r="AW9" s="212">
        <f t="shared" si="1"/>
        <v>6.6395771042708773E-3</v>
      </c>
      <c r="AX9" s="212">
        <f t="shared" si="1"/>
        <v>6.5957838885779552E-3</v>
      </c>
      <c r="AY9" s="167"/>
    </row>
    <row r="10" spans="1:51" ht="13.5" customHeight="1">
      <c r="A10" s="451" t="s">
        <v>1015</v>
      </c>
      <c r="B10" s="42" t="s">
        <v>197</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5"/>
      <c r="R10" s="215"/>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49"/>
      <c r="AX10" s="149"/>
      <c r="AY10" s="167"/>
    </row>
    <row r="11" spans="1:51" ht="13.5" customHeight="1">
      <c r="A11" s="451" t="s">
        <v>1065</v>
      </c>
      <c r="B11" s="42" t="s">
        <v>167</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1051</v>
      </c>
      <c r="Q11" s="448">
        <v>24000000</v>
      </c>
      <c r="R11" s="215" t="s">
        <v>1052</v>
      </c>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49"/>
      <c r="AX11" s="149"/>
      <c r="AY11" s="167"/>
    </row>
    <row r="12" spans="1:51" s="206" customFormat="1" ht="3" customHeight="1">
      <c r="A12" s="452"/>
      <c r="B12" s="50"/>
      <c r="C12" s="51"/>
      <c r="D12" s="51"/>
      <c r="E12" s="52"/>
      <c r="F12" s="52"/>
      <c r="G12" s="52"/>
      <c r="H12" s="52"/>
      <c r="I12" s="52"/>
      <c r="J12" s="52"/>
      <c r="K12" s="54"/>
      <c r="L12" s="54"/>
      <c r="M12" s="54"/>
      <c r="N12" s="55"/>
      <c r="O12" s="55"/>
      <c r="P12" s="213"/>
      <c r="Q12" s="215"/>
      <c r="R12" s="215"/>
      <c r="S12" s="149"/>
      <c r="T12" s="149"/>
      <c r="U12" s="149"/>
      <c r="V12" s="149"/>
      <c r="W12" s="149"/>
      <c r="X12" s="149"/>
      <c r="Y12" s="214"/>
      <c r="Z12" s="149"/>
      <c r="AA12" s="149"/>
      <c r="AB12" s="149"/>
      <c r="AC12" s="149"/>
      <c r="AD12" s="214"/>
      <c r="AE12" s="149"/>
      <c r="AF12" s="149"/>
      <c r="AG12" s="149"/>
      <c r="AH12" s="149"/>
      <c r="AI12" s="214"/>
      <c r="AJ12" s="149"/>
      <c r="AK12" s="149"/>
      <c r="AL12" s="149"/>
      <c r="AM12" s="149"/>
      <c r="AN12" s="214"/>
      <c r="AO12" s="149"/>
      <c r="AP12" s="149"/>
      <c r="AQ12" s="149"/>
      <c r="AR12" s="149"/>
      <c r="AS12" s="149"/>
      <c r="AT12" s="149"/>
      <c r="AU12" s="149"/>
      <c r="AV12" s="149"/>
      <c r="AW12" s="149"/>
      <c r="AX12" s="149"/>
      <c r="AY12" s="167"/>
    </row>
    <row r="13" spans="1:51" ht="13.5" customHeight="1">
      <c r="A13" s="451" t="s">
        <v>1066</v>
      </c>
      <c r="B13" s="37" t="s">
        <v>206</v>
      </c>
      <c r="C13" s="65"/>
      <c r="D13" s="65"/>
      <c r="E13" s="66"/>
      <c r="F13" s="66"/>
      <c r="G13" s="66"/>
      <c r="H13" s="66"/>
      <c r="I13" s="39"/>
      <c r="J13" s="39"/>
      <c r="K13" s="72"/>
      <c r="L13" s="73"/>
      <c r="M13" s="73"/>
      <c r="P13" t="s">
        <v>1077</v>
      </c>
      <c r="T13" s="215">
        <v>1848</v>
      </c>
      <c r="U13" s="215">
        <v>1817</v>
      </c>
      <c r="V13" s="149">
        <v>1514</v>
      </c>
      <c r="W13" s="149">
        <v>2020</v>
      </c>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49"/>
      <c r="AX13" s="149"/>
      <c r="AY13" s="169"/>
    </row>
    <row r="14" spans="1:51" ht="13.5" customHeight="1">
      <c r="A14" s="451" t="s">
        <v>1067</v>
      </c>
      <c r="B14" s="42" t="s">
        <v>207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112</v>
      </c>
      <c r="T14" s="215">
        <f>T13*$Q$11*1000</f>
        <v>44352000000000</v>
      </c>
      <c r="U14" s="215">
        <f t="shared" ref="U14:W14" si="2">U13*$Q$11*1000</f>
        <v>43608000000000</v>
      </c>
      <c r="V14" s="215">
        <f t="shared" si="2"/>
        <v>36336000000000</v>
      </c>
      <c r="W14" s="215">
        <f t="shared" si="2"/>
        <v>48480000000000</v>
      </c>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49"/>
      <c r="AX14" s="149"/>
      <c r="AY14" s="167"/>
    </row>
    <row r="15" spans="1:51" ht="13.5" customHeight="1">
      <c r="A15" s="451" t="s">
        <v>1068</v>
      </c>
      <c r="B15" s="42" t="s">
        <v>208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5"/>
      <c r="R15" s="21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49"/>
      <c r="AX15" s="149"/>
      <c r="AY15" s="167"/>
    </row>
    <row r="16" spans="1:51" ht="13.5" customHeight="1">
      <c r="A16" s="451" t="s">
        <v>447</v>
      </c>
      <c r="B16" s="42" t="s">
        <v>164</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5"/>
      <c r="R16" s="215"/>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49"/>
      <c r="AX16" s="149"/>
      <c r="AY16" s="167"/>
    </row>
    <row r="17" spans="1:51" ht="13.5" customHeight="1">
      <c r="A17" s="451" t="s">
        <v>477</v>
      </c>
      <c r="B17" s="42" t="s">
        <v>209</v>
      </c>
      <c r="C17" s="43">
        <v>0</v>
      </c>
      <c r="D17" s="43">
        <v>1.2390000000000001</v>
      </c>
      <c r="E17" s="44">
        <v>1.452</v>
      </c>
      <c r="F17" s="44">
        <v>1.526</v>
      </c>
      <c r="G17" s="44">
        <v>1.4370000000000001</v>
      </c>
      <c r="H17" s="44">
        <v>1.3149999999999999</v>
      </c>
      <c r="I17" s="45">
        <v>2.3199999999999998</v>
      </c>
      <c r="J17" s="45">
        <v>1.85</v>
      </c>
      <c r="K17" s="46"/>
      <c r="L17" s="47" t="s">
        <v>170</v>
      </c>
      <c r="M17" s="47">
        <v>0.27</v>
      </c>
      <c r="P17" s="42"/>
      <c r="Q17" s="215"/>
      <c r="R17" s="215"/>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49"/>
      <c r="AX17" s="149"/>
      <c r="AY17" s="167"/>
    </row>
    <row r="18" spans="1:51" ht="13.5" customHeight="1">
      <c r="A18" s="451" t="s">
        <v>1057</v>
      </c>
      <c r="B18" s="42" t="s">
        <v>210</v>
      </c>
      <c r="C18" s="43">
        <v>7.3529999999999998</v>
      </c>
      <c r="D18" s="43">
        <v>10.9</v>
      </c>
      <c r="E18" s="44">
        <v>10.433</v>
      </c>
      <c r="F18" s="44">
        <v>10.444000000000001</v>
      </c>
      <c r="G18" s="44">
        <v>10.455</v>
      </c>
      <c r="H18" s="44">
        <v>10.427</v>
      </c>
      <c r="I18" s="45">
        <v>20.39</v>
      </c>
      <c r="J18" s="45">
        <v>14.66</v>
      </c>
      <c r="K18" s="46"/>
      <c r="L18" s="47">
        <v>2.21</v>
      </c>
      <c r="M18" s="47">
        <v>-0.2</v>
      </c>
      <c r="P18" s="42"/>
      <c r="Q18" s="215"/>
      <c r="R18" s="215"/>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49"/>
      <c r="AX18" s="149"/>
      <c r="AY18" s="167"/>
    </row>
    <row r="19" spans="1:51" ht="13.5" customHeight="1">
      <c r="A19" s="453" t="s">
        <v>1069</v>
      </c>
      <c r="B19" s="42" t="s">
        <v>211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5"/>
      <c r="R19" s="215"/>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49"/>
      <c r="AX19" s="149"/>
      <c r="AY19" s="167"/>
    </row>
    <row r="20" spans="1:51">
      <c r="I20" s="209"/>
      <c r="J20" s="209"/>
      <c r="K20" s="210"/>
      <c r="L20" s="209"/>
      <c r="M20" s="209"/>
    </row>
    <row r="21" spans="1:51">
      <c r="B21" s="252" t="s">
        <v>111</v>
      </c>
      <c r="C21" s="30"/>
      <c r="I21" s="209"/>
      <c r="J21" s="209"/>
      <c r="K21" s="210"/>
      <c r="L21" s="209"/>
      <c r="M21" s="209"/>
      <c r="O21" s="451" t="s">
        <v>1078</v>
      </c>
      <c r="P21" s="31" t="s">
        <v>212</v>
      </c>
      <c r="Q21" s="144"/>
      <c r="R21" s="144"/>
      <c r="S21" s="144"/>
      <c r="T21" s="144"/>
      <c r="U21" s="144"/>
      <c r="V21" s="144"/>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3">
        <f>About!C86</f>
        <v>39656668310000</v>
      </c>
      <c r="C22" s="251" t="s">
        <v>112</v>
      </c>
      <c r="I22" s="209"/>
      <c r="J22" s="209"/>
      <c r="K22" s="210"/>
      <c r="L22" s="209"/>
      <c r="M22" s="209"/>
      <c r="O22" s="452"/>
      <c r="P22" s="31"/>
      <c r="Q22" s="142">
        <v>2000</v>
      </c>
      <c r="R22" s="142">
        <v>2018</v>
      </c>
      <c r="S22" s="154">
        <v>2025</v>
      </c>
      <c r="T22" s="154">
        <v>2030</v>
      </c>
      <c r="U22" s="154">
        <v>2035</v>
      </c>
      <c r="V22" s="154">
        <v>2040</v>
      </c>
      <c r="W22" s="30"/>
      <c r="X22" s="30"/>
      <c r="Y22" s="30"/>
      <c r="Z22" s="30"/>
      <c r="AA22" s="30"/>
      <c r="AB22" s="438"/>
      <c r="AC22" s="30"/>
      <c r="AD22" s="30"/>
      <c r="AE22" s="30"/>
      <c r="AF22" s="30"/>
      <c r="AG22" s="30"/>
      <c r="AH22" s="30"/>
      <c r="AI22" s="30"/>
      <c r="AJ22" s="30"/>
      <c r="AK22" s="30"/>
      <c r="AL22" s="30"/>
      <c r="AM22" s="30"/>
      <c r="AN22" s="30"/>
      <c r="AO22" s="30"/>
      <c r="AP22" s="30"/>
      <c r="AQ22" s="30"/>
      <c r="AR22" s="30"/>
      <c r="AS22" s="30"/>
      <c r="AT22" s="30"/>
      <c r="AU22" s="30"/>
      <c r="AV22" s="439"/>
      <c r="AW22" s="30"/>
      <c r="AX22" s="30"/>
    </row>
    <row r="23" spans="1:51">
      <c r="I23" s="209"/>
      <c r="J23" s="209"/>
      <c r="K23" s="210"/>
      <c r="L23" s="209"/>
      <c r="M23" s="209"/>
      <c r="O23" s="451" t="s">
        <v>1079</v>
      </c>
      <c r="P23" s="37" t="s">
        <v>201</v>
      </c>
      <c r="Q23" s="145">
        <f>Q5</f>
        <v>750304164425200.13</v>
      </c>
      <c r="R23" s="145">
        <f>R5</f>
        <v>2120124801189220.3</v>
      </c>
      <c r="S23" s="146">
        <f>Y5</f>
        <v>2577534727643840</v>
      </c>
      <c r="T23" s="146">
        <f>AD5</f>
        <v>2894143653263800</v>
      </c>
      <c r="U23" s="146">
        <f>AI5</f>
        <v>3157582900847136</v>
      </c>
      <c r="V23" s="146">
        <f>AN5</f>
        <v>3421022148430460</v>
      </c>
      <c r="W23" s="30"/>
      <c r="X23" s="30"/>
      <c r="Y23" s="30"/>
      <c r="Z23" s="30"/>
      <c r="AA23" s="30"/>
      <c r="AB23" s="438"/>
      <c r="AC23" s="30"/>
      <c r="AD23" s="30"/>
      <c r="AE23" s="30"/>
      <c r="AF23" s="30"/>
      <c r="AG23" s="30"/>
      <c r="AH23" s="30"/>
      <c r="AI23" s="30"/>
      <c r="AJ23" s="30"/>
      <c r="AK23" s="30"/>
      <c r="AL23" s="30"/>
      <c r="AM23" s="30"/>
      <c r="AN23" s="30"/>
      <c r="AO23" s="30"/>
      <c r="AP23" s="30"/>
      <c r="AQ23" s="30"/>
      <c r="AR23" s="30"/>
      <c r="AS23" s="30"/>
      <c r="AT23" s="30"/>
      <c r="AU23" s="30"/>
      <c r="AV23" s="168"/>
      <c r="AW23" s="440"/>
      <c r="AX23" s="440"/>
      <c r="AY23" s="167"/>
    </row>
    <row r="24" spans="1:51" ht="16">
      <c r="B24" s="528" t="s">
        <v>1075</v>
      </c>
      <c r="C24" s="529"/>
      <c r="D24" s="529"/>
      <c r="E24" s="529"/>
      <c r="F24" s="529"/>
      <c r="G24" s="529"/>
      <c r="H24" s="529"/>
      <c r="I24" s="529"/>
      <c r="J24" s="529"/>
      <c r="K24" s="529"/>
      <c r="L24" s="209"/>
      <c r="M24" s="209"/>
      <c r="O24" s="451" t="s">
        <v>1062</v>
      </c>
      <c r="P24" s="42" t="s">
        <v>202</v>
      </c>
      <c r="Q24" s="145">
        <f t="shared" ref="Q24:R25" si="3">Q6</f>
        <v>244562673467770</v>
      </c>
      <c r="R24" s="145">
        <f>R6</f>
        <v>1098093145503900</v>
      </c>
      <c r="S24" s="146">
        <f>Y6</f>
        <v>1359271962993568</v>
      </c>
      <c r="T24" s="146">
        <f t="shared" ref="T24:T25" si="4">AD6</f>
        <v>1576193938649260</v>
      </c>
      <c r="U24" s="146">
        <f t="shared" ref="U24:U25" si="5">AI6</f>
        <v>1808542358277552</v>
      </c>
      <c r="V24" s="146">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34" t="s">
        <v>159</v>
      </c>
      <c r="C25" s="534"/>
      <c r="D25" s="534"/>
      <c r="E25" s="534"/>
      <c r="F25" s="534"/>
      <c r="G25" s="534"/>
      <c r="H25" s="534"/>
      <c r="I25" s="534"/>
      <c r="J25" s="534"/>
      <c r="K25" s="534"/>
      <c r="L25" s="209"/>
      <c r="M25" s="209"/>
      <c r="O25" s="451" t="s">
        <v>1063</v>
      </c>
      <c r="P25" s="42" t="s">
        <v>203</v>
      </c>
      <c r="Q25" s="145">
        <f t="shared" si="3"/>
        <v>504313850898270</v>
      </c>
      <c r="R25" s="145">
        <f t="shared" si="3"/>
        <v>1025719725838150</v>
      </c>
      <c r="S25" s="146">
        <f t="shared" ref="S25" si="7">Y7</f>
        <v>1073971977004344</v>
      </c>
      <c r="T25" s="146">
        <f t="shared" si="4"/>
        <v>1141239600625180</v>
      </c>
      <c r="U25" s="146">
        <f t="shared" si="5"/>
        <v>1178437555499960</v>
      </c>
      <c r="V25" s="146">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24" t="s">
        <v>160</v>
      </c>
      <c r="I26" s="524"/>
      <c r="J26" s="524" t="s">
        <v>161</v>
      </c>
      <c r="K26" s="524"/>
      <c r="O26" s="452"/>
    </row>
    <row r="27" spans="1:51" ht="52.5">
      <c r="B27" s="31"/>
      <c r="C27" s="34">
        <v>2000</v>
      </c>
      <c r="D27" s="34">
        <v>2022</v>
      </c>
      <c r="E27" s="34">
        <v>2030</v>
      </c>
      <c r="F27" s="34">
        <v>2040</v>
      </c>
      <c r="G27" s="34">
        <v>2050</v>
      </c>
      <c r="H27" s="35">
        <v>2022</v>
      </c>
      <c r="I27" s="35">
        <v>2050</v>
      </c>
      <c r="J27" s="35" t="s">
        <v>175</v>
      </c>
      <c r="K27" s="35" t="s">
        <v>176</v>
      </c>
      <c r="O27" s="451" t="s">
        <v>1080</v>
      </c>
      <c r="P27" s="31" t="s">
        <v>213</v>
      </c>
      <c r="Q27" s="144"/>
      <c r="R27" s="144"/>
      <c r="S27" s="144"/>
      <c r="T27" s="144"/>
      <c r="U27" s="144"/>
      <c r="AW27" s="30"/>
      <c r="AX27" s="205"/>
      <c r="AY27" s="205"/>
    </row>
    <row r="28" spans="1:51">
      <c r="A28" s="451" t="s">
        <v>1061</v>
      </c>
      <c r="B28" s="37" t="s">
        <v>201</v>
      </c>
      <c r="C28" s="65">
        <v>18.920000000000002</v>
      </c>
      <c r="D28" s="65">
        <v>60.206000000000003</v>
      </c>
      <c r="E28" s="66">
        <v>72.98</v>
      </c>
      <c r="F28" s="66">
        <v>86.266000000000005</v>
      </c>
      <c r="G28" s="66">
        <v>92.314999999999998</v>
      </c>
      <c r="H28" s="39">
        <v>94.77</v>
      </c>
      <c r="I28" s="39">
        <v>96.210000000000008</v>
      </c>
      <c r="J28" s="73">
        <v>5.4</v>
      </c>
      <c r="K28" s="73">
        <v>1.54</v>
      </c>
      <c r="O28" s="452"/>
      <c r="P28" s="31"/>
      <c r="Q28" s="142">
        <v>2000</v>
      </c>
      <c r="R28" s="142">
        <v>2022</v>
      </c>
      <c r="S28" s="154">
        <v>2030</v>
      </c>
      <c r="T28" s="154">
        <v>2040</v>
      </c>
      <c r="U28" s="142">
        <v>2050</v>
      </c>
      <c r="AW28" s="30"/>
      <c r="AX28" s="205"/>
      <c r="AY28" s="205"/>
    </row>
    <row r="29" spans="1:51">
      <c r="A29" s="451" t="s">
        <v>1062</v>
      </c>
      <c r="B29" s="42" t="s">
        <v>202</v>
      </c>
      <c r="C29" s="43">
        <v>6.1669999999999998</v>
      </c>
      <c r="D29" s="43">
        <v>30.994</v>
      </c>
      <c r="E29" s="44">
        <v>39.746000000000002</v>
      </c>
      <c r="F29" s="44">
        <v>51.463999999999999</v>
      </c>
      <c r="G29" s="44">
        <v>58.578000000000003</v>
      </c>
      <c r="H29" s="45">
        <v>51.48</v>
      </c>
      <c r="I29" s="45">
        <v>63.45</v>
      </c>
      <c r="J29" s="47">
        <v>7.61</v>
      </c>
      <c r="K29" s="47">
        <v>2.2999999999999998</v>
      </c>
      <c r="O29" s="451" t="s">
        <v>1079</v>
      </c>
      <c r="P29" s="37" t="s">
        <v>201</v>
      </c>
      <c r="Q29" s="145">
        <f>Q5</f>
        <v>750304164425200.13</v>
      </c>
      <c r="R29" s="145">
        <f>V5</f>
        <v>2387569372271860</v>
      </c>
      <c r="S29" s="146">
        <f>AD5</f>
        <v>2894143653263800</v>
      </c>
      <c r="T29" s="146">
        <f>AN5</f>
        <v>3421022148430460</v>
      </c>
      <c r="U29" s="146">
        <f>AX5</f>
        <v>3660905335037650</v>
      </c>
      <c r="AW29" s="30"/>
      <c r="AX29" s="205"/>
      <c r="AY29" s="205"/>
    </row>
    <row r="30" spans="1:51">
      <c r="A30" s="451" t="s">
        <v>1063</v>
      </c>
      <c r="B30" s="42" t="s">
        <v>203</v>
      </c>
      <c r="C30" s="43">
        <v>12.717000000000001</v>
      </c>
      <c r="D30" s="43">
        <v>26.064</v>
      </c>
      <c r="E30" s="44">
        <v>28.777999999999999</v>
      </c>
      <c r="F30" s="44">
        <v>30.654</v>
      </c>
      <c r="G30" s="44">
        <v>30.244</v>
      </c>
      <c r="H30" s="45">
        <v>43.29</v>
      </c>
      <c r="I30" s="45">
        <v>32.76</v>
      </c>
      <c r="J30" s="47">
        <v>3.32</v>
      </c>
      <c r="K30" s="47">
        <v>0.53</v>
      </c>
      <c r="O30" s="451" t="s">
        <v>1062</v>
      </c>
      <c r="P30" s="42" t="s">
        <v>202</v>
      </c>
      <c r="Q30" s="145">
        <f>Q6</f>
        <v>244562673467770</v>
      </c>
      <c r="R30" s="145">
        <f>V6</f>
        <v>1229118777600140</v>
      </c>
      <c r="S30" s="146">
        <f>AD6</f>
        <v>1576193938649260</v>
      </c>
      <c r="T30" s="146">
        <f>AN6</f>
        <v>2040890777905840</v>
      </c>
      <c r="U30" s="146">
        <f>AX6</f>
        <v>2323008316263180</v>
      </c>
      <c r="AW30" s="30"/>
      <c r="AX30" s="205"/>
      <c r="AY30" s="205"/>
    </row>
    <row r="31" spans="1:51">
      <c r="A31" s="452"/>
      <c r="B31" s="50"/>
      <c r="C31" s="51"/>
      <c r="D31" s="51"/>
      <c r="E31" s="52"/>
      <c r="F31" s="52"/>
      <c r="G31" s="52"/>
      <c r="H31" s="52"/>
      <c r="I31" s="52"/>
      <c r="J31" s="54"/>
      <c r="K31" s="54"/>
      <c r="O31" s="453" t="s">
        <v>1063</v>
      </c>
      <c r="P31" s="42" t="s">
        <v>203</v>
      </c>
      <c r="Q31" s="145">
        <f>Q7</f>
        <v>504313850898270</v>
      </c>
      <c r="R31" s="145">
        <f>V7</f>
        <v>1033611402831840</v>
      </c>
      <c r="S31" s="146">
        <f>AD7</f>
        <v>1141239600625180</v>
      </c>
      <c r="T31" s="146">
        <f>AN7</f>
        <v>1215635510374740</v>
      </c>
      <c r="U31" s="146">
        <f>AX7</f>
        <v>1199376276367640</v>
      </c>
      <c r="AW31" s="30"/>
      <c r="AX31" s="205"/>
      <c r="AY31" s="205"/>
    </row>
    <row r="32" spans="1:51">
      <c r="A32" s="451" t="s">
        <v>1066</v>
      </c>
      <c r="B32" s="37" t="s">
        <v>206</v>
      </c>
      <c r="C32" s="65"/>
      <c r="D32" s="65"/>
      <c r="E32" s="66"/>
      <c r="F32" s="66"/>
      <c r="G32" s="66"/>
      <c r="H32" s="39"/>
      <c r="I32" s="39"/>
      <c r="J32" s="73"/>
      <c r="K32" s="73"/>
    </row>
    <row r="33" spans="1:11">
      <c r="A33" s="451" t="s">
        <v>1067</v>
      </c>
      <c r="B33" s="42" t="s">
        <v>207</v>
      </c>
      <c r="C33" s="43">
        <v>5.8380000000000001</v>
      </c>
      <c r="D33" s="43">
        <v>14.004</v>
      </c>
      <c r="E33" s="44">
        <v>20.587</v>
      </c>
      <c r="F33" s="44">
        <v>26.1</v>
      </c>
      <c r="G33" s="44">
        <v>29.808</v>
      </c>
      <c r="H33" s="45">
        <v>23.26</v>
      </c>
      <c r="I33" s="45">
        <v>32.29</v>
      </c>
      <c r="J33" s="47">
        <v>4.0599999999999996</v>
      </c>
      <c r="K33" s="47">
        <v>2.73</v>
      </c>
    </row>
    <row r="34" spans="1:11">
      <c r="A34" s="451" t="s">
        <v>1068</v>
      </c>
      <c r="B34" s="42" t="s">
        <v>208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451" t="s">
        <v>1073</v>
      </c>
      <c r="B35" s="42" t="s">
        <v>214</v>
      </c>
      <c r="C35" s="43">
        <v>0</v>
      </c>
      <c r="D35" s="43">
        <v>0.61</v>
      </c>
      <c r="E35" s="44">
        <v>2.4380000000000002</v>
      </c>
      <c r="F35" s="44">
        <v>7.7519999999999998</v>
      </c>
      <c r="G35" s="44">
        <v>11.093</v>
      </c>
      <c r="H35" s="45">
        <v>1.01</v>
      </c>
      <c r="I35" s="45">
        <v>12.02</v>
      </c>
      <c r="J35" s="47">
        <v>429.64</v>
      </c>
      <c r="K35" s="47">
        <v>10.91</v>
      </c>
    </row>
    <row r="36" spans="1:11">
      <c r="A36" s="451" t="s">
        <v>1074</v>
      </c>
      <c r="B36" s="42" t="s">
        <v>215</v>
      </c>
      <c r="C36" s="43">
        <v>0.438</v>
      </c>
      <c r="D36" s="43">
        <v>2.8029999999999999</v>
      </c>
      <c r="E36" s="44">
        <v>4.0890000000000004</v>
      </c>
      <c r="F36" s="44">
        <v>3.7930000000000001</v>
      </c>
      <c r="G36" s="44">
        <v>3.13</v>
      </c>
      <c r="H36" s="45">
        <v>4.66</v>
      </c>
      <c r="I36" s="45">
        <v>3.39</v>
      </c>
      <c r="J36" s="47">
        <v>8.8000000000000007</v>
      </c>
      <c r="K36" s="47">
        <v>0.39</v>
      </c>
    </row>
    <row r="37" spans="1:11">
      <c r="A37" s="451" t="s">
        <v>447</v>
      </c>
      <c r="B37" s="42" t="s">
        <v>164</v>
      </c>
      <c r="C37" s="43">
        <v>3.516</v>
      </c>
      <c r="D37" s="43">
        <v>10.010999999999999</v>
      </c>
      <c r="E37" s="44">
        <v>12.151</v>
      </c>
      <c r="F37" s="44">
        <v>14.108000000000001</v>
      </c>
      <c r="G37" s="44">
        <v>14.766999999999999</v>
      </c>
      <c r="H37" s="45">
        <v>16.63</v>
      </c>
      <c r="I37" s="45">
        <v>16</v>
      </c>
      <c r="J37" s="47">
        <v>4.87</v>
      </c>
      <c r="K37" s="47">
        <v>1.4</v>
      </c>
    </row>
    <row r="38" spans="1:11">
      <c r="A38" s="451" t="s">
        <v>477</v>
      </c>
      <c r="B38" s="42" t="s">
        <v>209</v>
      </c>
      <c r="C38" s="43">
        <v>0</v>
      </c>
      <c r="D38" s="43">
        <v>1.0249999999999999</v>
      </c>
      <c r="E38" s="44">
        <v>1.419</v>
      </c>
      <c r="F38" s="44">
        <v>0.79100000000000004</v>
      </c>
      <c r="G38" s="44">
        <v>0.129</v>
      </c>
      <c r="H38" s="45">
        <v>1.7</v>
      </c>
      <c r="I38" s="45">
        <v>0.14000000000000001</v>
      </c>
      <c r="J38" s="47" t="s">
        <v>170</v>
      </c>
      <c r="K38" s="47">
        <v>-7.13</v>
      </c>
    </row>
    <row r="39" spans="1:11">
      <c r="A39" s="451" t="s">
        <v>1057</v>
      </c>
      <c r="B39" s="42" t="s">
        <v>210</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453" t="s">
        <v>1069</v>
      </c>
      <c r="B40" s="42" t="s">
        <v>211</v>
      </c>
      <c r="C40" s="43">
        <v>1.849</v>
      </c>
      <c r="D40" s="43">
        <v>3.5579999999999998</v>
      </c>
      <c r="E40" s="44">
        <v>4.5839999999999996</v>
      </c>
      <c r="F40" s="44">
        <v>5.6710000000000003</v>
      </c>
      <c r="G40" s="44">
        <v>6.1449999999999996</v>
      </c>
      <c r="H40" s="45">
        <v>5.91</v>
      </c>
      <c r="I40" s="45">
        <v>6.66</v>
      </c>
      <c r="J40" s="47">
        <v>3.02</v>
      </c>
      <c r="K40" s="47">
        <v>1.97</v>
      </c>
    </row>
    <row r="41" spans="1:11">
      <c r="B41" s="530" t="s">
        <v>216</v>
      </c>
      <c r="C41" s="531"/>
      <c r="D41" s="531"/>
      <c r="E41" s="531"/>
      <c r="F41" s="531"/>
      <c r="G41" s="531"/>
      <c r="H41" s="531"/>
      <c r="I41" s="531"/>
      <c r="J41" s="531"/>
      <c r="K41" s="531"/>
    </row>
  </sheetData>
  <mergeCells count="9">
    <mergeCell ref="B25:K25"/>
    <mergeCell ref="H26:I26"/>
    <mergeCell ref="J26:K26"/>
    <mergeCell ref="B41:K41"/>
    <mergeCell ref="B1:M1"/>
    <mergeCell ref="B2:M2"/>
    <mergeCell ref="I3:J3"/>
    <mergeCell ref="L3:M3"/>
    <mergeCell ref="B24:K24"/>
  </mergeCells>
  <phoneticPr fontId="36"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workbookViewId="0"/>
  </sheetViews>
  <sheetFormatPr defaultColWidth="9.08984375" defaultRowHeight="14.5"/>
  <cols>
    <col min="1" max="1" width="9.08984375" style="205"/>
    <col min="2" max="2" width="20.453125" style="205" customWidth="1"/>
    <col min="3" max="4" width="6.08984375" style="205" customWidth="1"/>
    <col min="5" max="5" width="6.08984375" style="205" customWidth="1" collapsed="1"/>
    <col min="6" max="8" width="6.08984375" style="205" customWidth="1"/>
    <col min="9" max="10" width="5.453125" style="205" customWidth="1"/>
    <col min="11" max="11" width="0.453125" style="206" customWidth="1"/>
    <col min="12" max="13" width="5.453125" style="205" customWidth="1"/>
    <col min="14" max="14" width="4.36328125" style="30" customWidth="1"/>
    <col min="15" max="15" width="19.6328125" style="438" customWidth="1"/>
    <col min="16" max="16" width="20.453125" style="30" customWidth="1"/>
    <col min="17" max="50" width="6.08984375" style="148" customWidth="1"/>
    <col min="51" max="51" width="9.08984375" style="30"/>
    <col min="52" max="16384" width="9.08984375" style="205"/>
  </cols>
  <sheetData>
    <row r="1" spans="1:51" ht="30" customHeight="1">
      <c r="B1" s="535" t="s">
        <v>1084</v>
      </c>
      <c r="C1" s="536"/>
      <c r="D1" s="536"/>
      <c r="E1" s="536"/>
      <c r="F1" s="536"/>
      <c r="G1" s="536"/>
      <c r="H1" s="536"/>
      <c r="I1" s="536"/>
      <c r="J1" s="536"/>
      <c r="K1" s="536"/>
      <c r="L1" s="536"/>
      <c r="M1" s="536"/>
      <c r="N1" s="157">
        <v>1</v>
      </c>
      <c r="O1"/>
      <c r="P1" s="158" t="s">
        <v>199</v>
      </c>
      <c r="Q1" s="159" t="s">
        <v>200</v>
      </c>
      <c r="S1" s="160" t="s">
        <v>112</v>
      </c>
      <c r="U1" s="143"/>
      <c r="V1" s="143"/>
      <c r="W1" s="143"/>
      <c r="X1" s="143"/>
      <c r="Z1" s="153"/>
      <c r="AA1" s="153"/>
      <c r="AB1" s="153"/>
      <c r="AC1" s="153"/>
      <c r="AD1" s="153"/>
      <c r="AE1" s="153"/>
      <c r="AF1" s="153"/>
      <c r="AG1" s="153"/>
      <c r="AH1" s="153"/>
      <c r="AI1" s="153"/>
      <c r="AJ1" s="152"/>
      <c r="AK1" s="152"/>
      <c r="AL1" s="152"/>
      <c r="AM1" s="152"/>
      <c r="AO1" s="153"/>
      <c r="AP1" s="153"/>
      <c r="AQ1" s="153"/>
      <c r="AR1" s="153"/>
      <c r="AS1" s="153"/>
      <c r="AT1" s="152"/>
      <c r="AU1" s="152"/>
      <c r="AV1" s="152"/>
      <c r="AW1" s="152"/>
    </row>
    <row r="2" spans="1:51">
      <c r="B2" s="537" t="s">
        <v>159</v>
      </c>
      <c r="C2" s="537"/>
      <c r="D2" s="537"/>
      <c r="E2" s="537"/>
      <c r="F2" s="537"/>
      <c r="G2" s="537"/>
      <c r="H2" s="537"/>
      <c r="I2" s="537"/>
      <c r="J2" s="537"/>
      <c r="K2" s="537"/>
      <c r="L2" s="537"/>
      <c r="M2" s="537"/>
      <c r="P2" s="151" t="s">
        <v>181</v>
      </c>
      <c r="Q2" s="151"/>
      <c r="R2" s="151"/>
      <c r="S2" s="151"/>
      <c r="T2" s="151"/>
      <c r="U2" s="151"/>
      <c r="V2" s="151"/>
      <c r="W2" s="151"/>
      <c r="X2" s="151"/>
      <c r="Y2" s="151"/>
      <c r="Z2" s="151"/>
      <c r="AA2" s="151"/>
      <c r="AB2" s="151"/>
      <c r="AC2" s="151"/>
      <c r="AD2" s="151"/>
      <c r="AE2" s="151"/>
      <c r="AF2" s="151"/>
      <c r="AG2" s="151"/>
      <c r="AH2" s="151"/>
      <c r="AI2" s="151"/>
      <c r="AJ2" s="151"/>
      <c r="AK2" s="151"/>
      <c r="AL2" s="151"/>
      <c r="AM2" s="151"/>
      <c r="AO2" s="151"/>
      <c r="AP2" s="151"/>
      <c r="AQ2" s="151"/>
      <c r="AR2" s="151"/>
      <c r="AS2" s="151"/>
      <c r="AT2" s="151"/>
      <c r="AU2" s="151"/>
      <c r="AV2" s="151"/>
      <c r="AW2" s="151"/>
    </row>
    <row r="3" spans="1:51" ht="15" customHeight="1">
      <c r="B3" s="31"/>
      <c r="C3" s="32"/>
      <c r="D3" s="32"/>
      <c r="E3" s="32"/>
      <c r="F3" s="32"/>
      <c r="G3" s="32"/>
      <c r="H3" s="32"/>
      <c r="I3" s="524" t="s">
        <v>160</v>
      </c>
      <c r="J3" s="524"/>
      <c r="K3" s="33"/>
      <c r="L3" s="524" t="s">
        <v>161</v>
      </c>
      <c r="M3" s="524"/>
      <c r="P3" s="31"/>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c r="AW3" s="144"/>
      <c r="AX3" s="144"/>
    </row>
    <row r="4" spans="1:51" ht="15" customHeight="1">
      <c r="B4" s="31"/>
      <c r="C4" s="34">
        <v>2000</v>
      </c>
      <c r="D4" s="34">
        <v>2018</v>
      </c>
      <c r="E4" s="34">
        <v>2025</v>
      </c>
      <c r="F4" s="34">
        <v>2030</v>
      </c>
      <c r="G4" s="34">
        <v>2035</v>
      </c>
      <c r="H4" s="34">
        <v>2040</v>
      </c>
      <c r="I4" s="35">
        <v>2018</v>
      </c>
      <c r="J4" s="35">
        <v>2040</v>
      </c>
      <c r="K4" s="36"/>
      <c r="L4" s="35" t="s">
        <v>162</v>
      </c>
      <c r="M4" s="35" t="s">
        <v>163</v>
      </c>
      <c r="P4" s="31"/>
      <c r="Q4" s="142">
        <v>2000</v>
      </c>
      <c r="R4" s="142">
        <v>2018</v>
      </c>
      <c r="S4" s="142">
        <v>2019</v>
      </c>
      <c r="T4" s="154">
        <v>2020</v>
      </c>
      <c r="U4" s="142">
        <v>2021</v>
      </c>
      <c r="V4" s="142">
        <v>2022</v>
      </c>
      <c r="W4" s="142">
        <v>2023</v>
      </c>
      <c r="X4" s="142">
        <v>2024</v>
      </c>
      <c r="Y4" s="154">
        <v>2025</v>
      </c>
      <c r="Z4" s="142">
        <v>2026</v>
      </c>
      <c r="AA4" s="142">
        <v>2027</v>
      </c>
      <c r="AB4" s="142">
        <v>2028</v>
      </c>
      <c r="AC4" s="142">
        <v>2029</v>
      </c>
      <c r="AD4" s="154">
        <v>2030</v>
      </c>
      <c r="AE4" s="142">
        <v>2031</v>
      </c>
      <c r="AF4" s="142">
        <v>2032</v>
      </c>
      <c r="AG4" s="142">
        <v>2033</v>
      </c>
      <c r="AH4" s="142">
        <v>2034</v>
      </c>
      <c r="AI4" s="154">
        <v>2035</v>
      </c>
      <c r="AJ4" s="142">
        <v>2036</v>
      </c>
      <c r="AK4" s="142">
        <v>2037</v>
      </c>
      <c r="AL4" s="142">
        <v>2038</v>
      </c>
      <c r="AM4" s="142">
        <v>2039</v>
      </c>
      <c r="AN4" s="154">
        <v>2040</v>
      </c>
      <c r="AO4" s="142">
        <v>2041</v>
      </c>
      <c r="AP4" s="142">
        <v>2042</v>
      </c>
      <c r="AQ4" s="142">
        <v>2043</v>
      </c>
      <c r="AR4" s="142">
        <v>2044</v>
      </c>
      <c r="AS4" s="154">
        <v>2045</v>
      </c>
      <c r="AT4" s="142">
        <v>2046</v>
      </c>
      <c r="AU4" s="142">
        <v>2047</v>
      </c>
      <c r="AV4" s="142">
        <v>2048</v>
      </c>
      <c r="AW4" s="142">
        <v>2049</v>
      </c>
      <c r="AX4" s="142">
        <v>2050</v>
      </c>
      <c r="AY4" s="438" t="s">
        <v>182</v>
      </c>
    </row>
    <row r="5" spans="1:51" ht="13.5" customHeight="1">
      <c r="A5" s="451" t="s">
        <v>1061</v>
      </c>
      <c r="B5" s="78" t="s">
        <v>217</v>
      </c>
      <c r="C5" s="65">
        <v>42.924999999999997</v>
      </c>
      <c r="D5" s="65">
        <v>86.650999999999996</v>
      </c>
      <c r="E5" s="66">
        <v>93.97</v>
      </c>
      <c r="F5" s="66">
        <v>95.808999999999997</v>
      </c>
      <c r="G5" s="66">
        <v>94.081999999999994</v>
      </c>
      <c r="H5" s="66">
        <v>84.397000000000006</v>
      </c>
      <c r="I5" s="39">
        <v>100</v>
      </c>
      <c r="J5" s="39">
        <v>100</v>
      </c>
      <c r="K5" s="72"/>
      <c r="L5" s="73">
        <v>3.98</v>
      </c>
      <c r="M5" s="73">
        <v>-0.12</v>
      </c>
      <c r="O5" s="451" t="s">
        <v>1070</v>
      </c>
      <c r="P5" s="37" t="s">
        <v>201</v>
      </c>
      <c r="Q5" s="147">
        <f t="shared" ref="Q5:R7" si="0">C5*$B$24</f>
        <v>1702262487206750</v>
      </c>
      <c r="R5" s="147">
        <f t="shared" si="0"/>
        <v>3436289965729810</v>
      </c>
      <c r="S5" s="149" cm="1">
        <f t="array" ref="S5">TREND($R23:$S23,$R$22:$S$22,S$4)</f>
        <v>3314329423116384</v>
      </c>
      <c r="T5" s="149" cm="1">
        <f t="array" ref="T5">TREND($R23:$S23,$R$22:$S$22,T$4)</f>
        <v>3192368880502912</v>
      </c>
      <c r="U5" s="149" cm="1">
        <f t="array" ref="U5">TREND($R23:$S23,$R$22:$S$22,U$4)</f>
        <v>3070408337889472</v>
      </c>
      <c r="V5" s="392">
        <f>D31*$B$24</f>
        <v>2739680930196350</v>
      </c>
      <c r="W5" s="149" cm="1">
        <f t="array" ref="W5">TREND($R30:$S30,$R$29:$S$29,W$4)</f>
        <v>2687309342609440</v>
      </c>
      <c r="X5" s="149" cm="1">
        <f t="array" ref="X5">TREND($R30:$S30,$R$29:$S$29,X$4)</f>
        <v>2634937755022560</v>
      </c>
      <c r="Y5" s="149" cm="1">
        <f t="array" ref="Y5">TREND($R30:$S30,$R$29:$S$29,Y$4)</f>
        <v>2582566167435664</v>
      </c>
      <c r="Z5" s="149" cm="1">
        <f t="array" ref="Z5">TREND($R30:$S30,$R$29:$S$29,Z$4)</f>
        <v>2530194579848768</v>
      </c>
      <c r="AA5" s="149" cm="1">
        <f t="array" ref="AA5">TREND($R30:$S30,$R$29:$S$29,AA$4)</f>
        <v>2477822992261872</v>
      </c>
      <c r="AB5" s="149" cm="1">
        <f t="array" ref="AB5">TREND($R30:$S30,$R$29:$S$29,AB$4)</f>
        <v>2425451404674976</v>
      </c>
      <c r="AC5" s="149" cm="1">
        <f t="array" ref="AC5">TREND($R30:$S30,$R$29:$S$29,AC$4)</f>
        <v>2373079817088080</v>
      </c>
      <c r="AD5" s="156">
        <f>E31*$B$24</f>
        <v>2320708229501200</v>
      </c>
      <c r="AE5" s="149" cm="1">
        <f t="array" ref="AE5">TREND($S30:$T30,$S$29:$T$29,AE$4)</f>
        <v>2268527985338912</v>
      </c>
      <c r="AF5" s="149" cm="1">
        <f t="array" ref="AF5">TREND($S30:$T30,$S$29:$T$29,AF$4)</f>
        <v>2216347741176608</v>
      </c>
      <c r="AG5" s="149" cm="1">
        <f t="array" ref="AG5">TREND($S30:$T30,$S$29:$T$29,AG$4)</f>
        <v>2164167497014304</v>
      </c>
      <c r="AH5" s="149" cm="1">
        <f t="array" ref="AH5">TREND($S30:$T30,$S$29:$T$29,AH$4)</f>
        <v>2111987252852016</v>
      </c>
      <c r="AI5" s="149" cm="1">
        <f t="array" ref="AI5">TREND($S30:$T30,$S$29:$T$29,AI$4)</f>
        <v>2059807008689712</v>
      </c>
      <c r="AJ5" s="149" cm="1">
        <f t="array" ref="AJ5">TREND($S30:$T30,$S$29:$T$29,AJ$4)</f>
        <v>2007626764527408</v>
      </c>
      <c r="AK5" s="149" cm="1">
        <f t="array" ref="AK5">TREND($S30:$T30,$S$29:$T$29,AK$4)</f>
        <v>1955446520365120</v>
      </c>
      <c r="AL5" s="149" cm="1">
        <f t="array" ref="AL5">TREND($S30:$T30,$S$29:$T$29,AL$4)</f>
        <v>1903266276202816</v>
      </c>
      <c r="AM5" s="149" cm="1">
        <f t="array" ref="AM5">TREND($S30:$T30,$S$29:$T$29,AM$4)</f>
        <v>1851086032040528</v>
      </c>
      <c r="AN5" s="156">
        <f>F31*$B$24</f>
        <v>1798905787878220</v>
      </c>
      <c r="AO5" s="149" cm="1">
        <f t="array" ref="AO5">TREND($T30:$U30,$T$29:$U$29,AO$4)</f>
        <v>1748870969471504</v>
      </c>
      <c r="AP5" s="149" cm="1">
        <f t="array" ref="AP5">TREND($T30:$U30,$T$29:$U$29,AP$4)</f>
        <v>1698836151064784</v>
      </c>
      <c r="AQ5" s="149" cm="1">
        <f t="array" ref="AQ5">TREND($T30:$U30,$T$29:$U$29,AQ$4)</f>
        <v>1648801332658048</v>
      </c>
      <c r="AR5" s="149" cm="1">
        <f t="array" ref="AR5">TREND($T30:$U30,$T$29:$U$29,AR$4)</f>
        <v>1598766514251328</v>
      </c>
      <c r="AS5" s="149" cm="1">
        <f t="array" ref="AS5">TREND($T30:$U30,$T$29:$U$29,AS$4)</f>
        <v>1548731695844592</v>
      </c>
      <c r="AT5" s="149" cm="1">
        <f t="array" ref="AT5">TREND($T30:$U30,$T$29:$U$29,AT$4)</f>
        <v>1498696877437872</v>
      </c>
      <c r="AU5" s="149" cm="1">
        <f t="array" ref="AU5">TREND($T30:$U30,$T$29:$U$29,AU$4)</f>
        <v>1448662059031136</v>
      </c>
      <c r="AV5" s="149" cm="1">
        <f t="array" ref="AV5">TREND($T30:$U30,$T$29:$U$29,AV$4)</f>
        <v>1398627240624416</v>
      </c>
      <c r="AW5" s="149" cm="1">
        <f t="array" ref="AW5">TREND($T30:$U30,$T$29:$U$29,AW$4)</f>
        <v>1348592422217696</v>
      </c>
      <c r="AX5" s="149">
        <f>G31*$B$24</f>
        <v>1298557603810950</v>
      </c>
      <c r="AY5" s="169">
        <f>(AX5/T5)^(1/30)-1</f>
        <v>-2.9538587375182002E-2</v>
      </c>
    </row>
    <row r="6" spans="1:51" ht="13.5" customHeight="1">
      <c r="A6" s="451" t="s">
        <v>1086</v>
      </c>
      <c r="B6" s="222" t="s">
        <v>218</v>
      </c>
      <c r="C6" s="223">
        <v>23.263999999999999</v>
      </c>
      <c r="D6" s="223">
        <v>54.226999999999997</v>
      </c>
      <c r="E6" s="224">
        <v>55.921999999999997</v>
      </c>
      <c r="F6" s="224">
        <v>56.100999999999999</v>
      </c>
      <c r="G6" s="224">
        <v>54.287999999999997</v>
      </c>
      <c r="H6" s="224">
        <v>45.389000000000003</v>
      </c>
      <c r="I6" s="45">
        <v>62.58</v>
      </c>
      <c r="J6" s="45">
        <v>53.78</v>
      </c>
      <c r="K6" s="41"/>
      <c r="L6" s="225">
        <v>4.8099999999999996</v>
      </c>
      <c r="M6" s="225">
        <v>-0.81</v>
      </c>
      <c r="O6" s="451" t="s">
        <v>1071</v>
      </c>
      <c r="P6" s="42" t="s">
        <v>202</v>
      </c>
      <c r="Q6" s="147">
        <f t="shared" si="0"/>
        <v>922572731563840</v>
      </c>
      <c r="R6" s="147">
        <f t="shared" si="0"/>
        <v>2150462152446369.8</v>
      </c>
      <c r="S6" s="149" cm="1">
        <f t="array" ref="S6">TREND($R24:$S24,$R$22:$S$22,S$4)</f>
        <v>2038063823979168</v>
      </c>
      <c r="T6" s="149" cm="1">
        <f t="array" ref="T6">TREND($R24:$S24,$R$22:$S$22,T$4)</f>
        <v>1925665495511968</v>
      </c>
      <c r="U6" s="149" cm="1">
        <f t="array" ref="U6">TREND($R24:$S24,$R$22:$S$22,U$4)</f>
        <v>1813267167044768</v>
      </c>
      <c r="V6" s="392">
        <f>D32*$B$24</f>
        <v>1550456760916070</v>
      </c>
      <c r="W6" s="149" cm="1">
        <f t="array" ref="W6">TREND($R31:$S31,$R$29:$S$29,W$4)</f>
        <v>1488195791669376</v>
      </c>
      <c r="X6" s="149" cm="1">
        <f t="array" ref="X6">TREND($R31:$S31,$R$29:$S$29,X$4)</f>
        <v>1425934822422672</v>
      </c>
      <c r="Y6" s="149" cm="1">
        <f t="array" ref="Y6">TREND($R31:$S31,$R$29:$S$29,Y$4)</f>
        <v>1363673853175968</v>
      </c>
      <c r="Z6" s="149" cm="1">
        <f t="array" ref="Z6">TREND($R31:$S31,$R$29:$S$29,Z$4)</f>
        <v>1301412883929264</v>
      </c>
      <c r="AA6" s="149" cm="1">
        <f t="array" ref="AA6">TREND($R31:$S31,$R$29:$S$29,AA$4)</f>
        <v>1239151914682576</v>
      </c>
      <c r="AB6" s="149" cm="1">
        <f t="array" ref="AB6">TREND($R31:$S31,$R$29:$S$29,AB$4)</f>
        <v>1176890945435872</v>
      </c>
      <c r="AC6" s="149" cm="1">
        <f t="array" ref="AC6">TREND($R31:$S31,$R$29:$S$29,AC$4)</f>
        <v>1114629976189168</v>
      </c>
      <c r="AD6" s="156">
        <f>E32*$B$24</f>
        <v>1052369006942470</v>
      </c>
      <c r="AE6" s="149" cm="1">
        <f t="array" ref="AE6">TREND($S31:$T31,$S$29:$T$29,AE$4)</f>
        <v>1008917195475200</v>
      </c>
      <c r="AF6" s="149" cm="1">
        <f t="array" ref="AF6">TREND($S31:$T31,$S$29:$T$29,AF$4)</f>
        <v>965465384007936</v>
      </c>
      <c r="AG6" s="149" cm="1">
        <f t="array" ref="AG6">TREND($S31:$T31,$S$29:$T$29,AG$4)</f>
        <v>922013572540672</v>
      </c>
      <c r="AH6" s="149" cm="1">
        <f t="array" ref="AH6">TREND($S31:$T31,$S$29:$T$29,AH$4)</f>
        <v>878561761073408</v>
      </c>
      <c r="AI6" s="149" cm="1">
        <f t="array" ref="AI6">TREND($S31:$T31,$S$29:$T$29,AI$4)</f>
        <v>835109949606128</v>
      </c>
      <c r="AJ6" s="149" cm="1">
        <f t="array" ref="AJ6">TREND($S31:$T31,$S$29:$T$29,AJ$4)</f>
        <v>791658138138864</v>
      </c>
      <c r="AK6" s="149" cm="1">
        <f t="array" ref="AK6">TREND($S31:$T31,$S$29:$T$29,AK$4)</f>
        <v>748206326671600</v>
      </c>
      <c r="AL6" s="149" cm="1">
        <f t="array" ref="AL6">TREND($S31:$T31,$S$29:$T$29,AL$4)</f>
        <v>704754515204336</v>
      </c>
      <c r="AM6" s="149" cm="1">
        <f t="array" ref="AM6">TREND($S31:$T31,$S$29:$T$29,AM$4)</f>
        <v>661302703737072</v>
      </c>
      <c r="AN6" s="156">
        <f>F32*$B$24</f>
        <v>617850892269800</v>
      </c>
      <c r="AO6" s="149" cm="1">
        <f t="array" ref="AO6">TREND($T31:$U31,$T$29:$U$29,AO$4)</f>
        <v>579709108689232</v>
      </c>
      <c r="AP6" s="149" cm="1">
        <f t="array" ref="AP6">TREND($T31:$U31,$T$29:$U$29,AP$4)</f>
        <v>541567325108672</v>
      </c>
      <c r="AQ6" s="149" cm="1">
        <f t="array" ref="AQ6">TREND($T31:$U31,$T$29:$U$29,AQ$4)</f>
        <v>503425541528112</v>
      </c>
      <c r="AR6" s="149" cm="1">
        <f t="array" ref="AR6">TREND($T31:$U31,$T$29:$U$29,AR$4)</f>
        <v>465283757947552</v>
      </c>
      <c r="AS6" s="149" cm="1">
        <f t="array" ref="AS6">TREND($T31:$U31,$T$29:$U$29,AS$4)</f>
        <v>427141974367008</v>
      </c>
      <c r="AT6" s="149" cm="1">
        <f t="array" ref="AT6">TREND($T31:$U31,$T$29:$U$29,AT$4)</f>
        <v>389000190786448</v>
      </c>
      <c r="AU6" s="149" cm="1">
        <f t="array" ref="AU6">TREND($T31:$U31,$T$29:$U$29,AU$4)</f>
        <v>350858407205888</v>
      </c>
      <c r="AV6" s="149" cm="1">
        <f t="array" ref="AV6">TREND($T31:$U31,$T$29:$U$29,AV$4)</f>
        <v>312716623625328</v>
      </c>
      <c r="AW6" s="149" cm="1">
        <f t="array" ref="AW6">TREND($T31:$U31,$T$29:$U$29,AW$4)</f>
        <v>274574840044768</v>
      </c>
      <c r="AX6" s="149">
        <f>G32*$B$24</f>
        <v>236433056464220</v>
      </c>
      <c r="AY6" s="169"/>
    </row>
    <row r="7" spans="1:51" ht="13.5" customHeight="1">
      <c r="A7" s="451" t="s">
        <v>1063</v>
      </c>
      <c r="B7" s="222" t="s">
        <v>219</v>
      </c>
      <c r="C7" s="223">
        <v>19.661000000000001</v>
      </c>
      <c r="D7" s="223">
        <v>32.423999999999999</v>
      </c>
      <c r="E7" s="224">
        <v>38.048000000000002</v>
      </c>
      <c r="F7" s="224">
        <v>39.707999999999998</v>
      </c>
      <c r="G7" s="224">
        <v>39.792999999999999</v>
      </c>
      <c r="H7" s="224">
        <v>39.008000000000003</v>
      </c>
      <c r="I7" s="45">
        <v>37.42</v>
      </c>
      <c r="J7" s="45">
        <v>46.22</v>
      </c>
      <c r="K7" s="41"/>
      <c r="L7" s="225">
        <v>2.82</v>
      </c>
      <c r="M7" s="225">
        <v>0.84</v>
      </c>
      <c r="O7" s="451" t="s">
        <v>1072</v>
      </c>
      <c r="P7" s="42" t="s">
        <v>203</v>
      </c>
      <c r="Q7" s="150">
        <f t="shared" si="0"/>
        <v>779689755642910</v>
      </c>
      <c r="R7" s="150">
        <f t="shared" si="0"/>
        <v>1285827813283440</v>
      </c>
      <c r="S7" s="161" cm="1">
        <f t="array" ref="S7">TREND($R25:$S25,$R$22:$S$22,S$4)</f>
        <v>1276265599137188</v>
      </c>
      <c r="T7" s="161" cm="1">
        <f t="array" ref="T7">TREND($R25:$S25,$R$22:$S$22,T$4)</f>
        <v>1266703384990940</v>
      </c>
      <c r="U7" s="161" cm="1">
        <f t="array" ref="U7">TREND($R25:$S25,$R$22:$S$22,U$4)</f>
        <v>1257141170844692</v>
      </c>
      <c r="V7" s="398">
        <f>D33*$B$24</f>
        <v>1189224169280280</v>
      </c>
      <c r="W7" s="161" cm="1">
        <f t="array" ref="W7">TREND($R32:$S32,$R$29:$S$29,W$4)</f>
        <v>1199113550940084</v>
      </c>
      <c r="X7" s="161" cm="1">
        <f t="array" ref="X7">TREND($R32:$S32,$R$29:$S$29,X$4)</f>
        <v>1209002932599888</v>
      </c>
      <c r="Y7" s="161" cm="1">
        <f t="array" ref="Y7">TREND($R32:$S32,$R$29:$S$29,Y$4)</f>
        <v>1218892314259696</v>
      </c>
      <c r="Z7" s="161" cm="1">
        <f t="array" ref="Z7">TREND($R32:$S32,$R$29:$S$29,Z$4)</f>
        <v>1228781695919504</v>
      </c>
      <c r="AA7" s="161" cm="1">
        <f t="array" ref="AA7">TREND($R32:$S32,$R$29:$S$29,AA$4)</f>
        <v>1238671077579308</v>
      </c>
      <c r="AB7" s="161" cm="1">
        <f t="array" ref="AB7">TREND($R32:$S32,$R$29:$S$29,AB$4)</f>
        <v>1248560459239116</v>
      </c>
      <c r="AC7" s="161" cm="1">
        <f t="array" ref="AC7">TREND($R32:$S32,$R$29:$S$29,AC$4)</f>
        <v>1258449840898920</v>
      </c>
      <c r="AD7" s="162">
        <f>E33*$B$24</f>
        <v>1268339222558730</v>
      </c>
      <c r="AE7" s="401" cm="1">
        <f t="array" ref="AE7">TREND($S32:$T32,$S$29:$T$29,AE$4)</f>
        <v>1259610789863700</v>
      </c>
      <c r="AF7" s="161" cm="1">
        <f t="array" ref="AF7">TREND($S32:$T32,$S$29:$T$29,AF$4)</f>
        <v>1250882357168670</v>
      </c>
      <c r="AG7" s="161" cm="1">
        <f t="array" ref="AG7">TREND($S32:$T32,$S$29:$T$29,AG$4)</f>
        <v>1242153924473638</v>
      </c>
      <c r="AH7" s="161" cm="1">
        <f t="array" ref="AH7">TREND($S32:$T32,$S$29:$T$29,AH$4)</f>
        <v>1233425491778608</v>
      </c>
      <c r="AI7" s="161" cm="1">
        <f t="array" ref="AI7">TREND($S32:$T32,$S$29:$T$29,AI$4)</f>
        <v>1224697059083576</v>
      </c>
      <c r="AJ7" s="161" cm="1">
        <f t="array" ref="AJ7">TREND($S32:$T32,$S$29:$T$29,AJ$4)</f>
        <v>1215968626388546</v>
      </c>
      <c r="AK7" s="161" cm="1">
        <f t="array" ref="AK7">TREND($S32:$T32,$S$29:$T$29,AK$4)</f>
        <v>1207240193693514</v>
      </c>
      <c r="AL7" s="161" cm="1">
        <f t="array" ref="AL7">TREND($S32:$T32,$S$29:$T$29,AL$4)</f>
        <v>1198511760998484</v>
      </c>
      <c r="AM7" s="161" cm="1">
        <f t="array" ref="AM7">TREND($S32:$T32,$S$29:$T$29,AM$4)</f>
        <v>1189783328303452</v>
      </c>
      <c r="AN7" s="162">
        <f>F33*$B$24</f>
        <v>1181054895608420</v>
      </c>
      <c r="AO7" s="161" cm="1">
        <f t="array" ref="AO7">TREND($T32:$U32,$T$29:$U$29,AO$4)</f>
        <v>1169165826449080</v>
      </c>
      <c r="AP7" s="161" cm="1">
        <f t="array" ref="AP7">TREND($T32:$U32,$T$29:$U$29,AP$4)</f>
        <v>1157276757289740</v>
      </c>
      <c r="AQ7" s="161" cm="1">
        <f t="array" ref="AQ7">TREND($T32:$U32,$T$29:$U$29,AQ$4)</f>
        <v>1145387688130400</v>
      </c>
      <c r="AR7" s="161" cm="1">
        <f t="array" ref="AR7">TREND($T32:$U32,$T$29:$U$29,AR$4)</f>
        <v>1133498618971064</v>
      </c>
      <c r="AS7" s="161" cm="1">
        <f t="array" ref="AS7">TREND($T32:$U32,$T$29:$U$29,AS$4)</f>
        <v>1121609549811728</v>
      </c>
      <c r="AT7" s="161" cm="1">
        <f t="array" ref="AT7">TREND($T32:$U32,$T$29:$U$29,AT$4)</f>
        <v>1109720480652388</v>
      </c>
      <c r="AU7" s="161" cm="1">
        <f t="array" ref="AU7">TREND($T32:$U32,$T$29:$U$29,AU$4)</f>
        <v>1097831411493048</v>
      </c>
      <c r="AV7" s="161" cm="1">
        <f t="array" ref="AV7">TREND($T32:$U32,$T$29:$U$29,AV$4)</f>
        <v>1085942342333712</v>
      </c>
      <c r="AW7" s="161" cm="1">
        <f t="array" ref="AW7">TREND($T32:$U32,$T$29:$U$29,AW$4)</f>
        <v>1074053273174376</v>
      </c>
      <c r="AX7" s="161">
        <f>G33*$B$24</f>
        <v>1062164204015040</v>
      </c>
      <c r="AY7" s="167"/>
    </row>
    <row r="8" spans="1:51" ht="3" customHeight="1">
      <c r="A8" s="452"/>
      <c r="B8" s="50"/>
      <c r="C8" s="51"/>
      <c r="D8" s="51"/>
      <c r="E8" s="52"/>
      <c r="F8" s="52"/>
      <c r="G8" s="52"/>
      <c r="H8" s="52"/>
      <c r="I8" s="52"/>
      <c r="J8" s="52"/>
      <c r="K8" s="54"/>
      <c r="L8" s="54"/>
      <c r="M8" s="54"/>
      <c r="O8" s="452"/>
      <c r="P8" s="50"/>
      <c r="Q8" s="147"/>
      <c r="R8" s="147"/>
      <c r="S8" s="206"/>
      <c r="T8" s="149"/>
      <c r="U8" s="149"/>
      <c r="V8" s="392"/>
      <c r="W8" s="149"/>
      <c r="X8" s="149"/>
      <c r="Y8" s="156"/>
      <c r="Z8" s="149"/>
      <c r="AA8" s="149"/>
      <c r="AB8" s="149"/>
      <c r="AC8" s="149"/>
      <c r="AD8" s="156"/>
      <c r="AE8" s="149"/>
      <c r="AF8" s="149"/>
      <c r="AG8" s="149"/>
      <c r="AH8" s="149"/>
      <c r="AI8" s="156"/>
      <c r="AJ8" s="149"/>
      <c r="AK8" s="149"/>
      <c r="AL8" s="149"/>
      <c r="AM8" s="149"/>
      <c r="AN8" s="156"/>
      <c r="AO8" s="149"/>
      <c r="AP8" s="149"/>
      <c r="AQ8" s="149"/>
      <c r="AR8" s="149"/>
      <c r="AS8" s="149"/>
      <c r="AT8" s="149"/>
      <c r="AU8" s="149"/>
      <c r="AV8" s="149"/>
      <c r="AW8" s="149"/>
      <c r="AX8" s="149"/>
      <c r="AY8" s="167"/>
    </row>
    <row r="9" spans="1:51" ht="13.5" customHeight="1">
      <c r="A9" s="451" t="s">
        <v>1087</v>
      </c>
      <c r="B9" s="226" t="s">
        <v>220</v>
      </c>
      <c r="C9" s="227"/>
      <c r="D9" s="227"/>
      <c r="E9" s="228"/>
      <c r="F9" s="228"/>
      <c r="G9" s="228"/>
      <c r="H9" s="228"/>
      <c r="I9" s="40"/>
      <c r="J9" s="40"/>
      <c r="K9" s="41"/>
      <c r="L9" s="40"/>
      <c r="M9" s="40"/>
      <c r="O9" s="451"/>
      <c r="P9" s="37" t="s">
        <v>205</v>
      </c>
      <c r="Q9" s="147"/>
      <c r="R9" s="147"/>
      <c r="S9" s="212">
        <f>S5/R5-1</f>
        <v>-3.5491924089567806E-2</v>
      </c>
      <c r="T9" s="212">
        <f t="shared" ref="T9:AX9" si="1">T5/S5-1</f>
        <v>-3.6797954289889301E-2</v>
      </c>
      <c r="U9" s="212">
        <f t="shared" si="1"/>
        <v>-3.8203775058171519E-2</v>
      </c>
      <c r="V9" s="396">
        <f t="shared" si="1"/>
        <v>-0.10771447029109371</v>
      </c>
      <c r="W9" s="212">
        <f t="shared" si="1"/>
        <v>-1.9115944126806284E-2</v>
      </c>
      <c r="X9" s="212">
        <f t="shared" si="1"/>
        <v>-1.9488484915557214E-2</v>
      </c>
      <c r="Y9" s="212">
        <f t="shared" si="1"/>
        <v>-1.9875834822689287E-2</v>
      </c>
      <c r="Z9" s="212">
        <f t="shared" si="1"/>
        <v>-2.0278894785839219E-2</v>
      </c>
      <c r="AA9" s="212">
        <f t="shared" si="1"/>
        <v>-2.0698640335411023E-2</v>
      </c>
      <c r="AB9" s="212">
        <f t="shared" si="1"/>
        <v>-2.1136129477549503E-2</v>
      </c>
      <c r="AC9" s="212">
        <f t="shared" si="1"/>
        <v>-2.1592511598439557E-2</v>
      </c>
      <c r="AD9" s="212">
        <f t="shared" si="1"/>
        <v>-2.2069037547646997E-2</v>
      </c>
      <c r="AE9" s="212">
        <f t="shared" si="1"/>
        <v>-2.2484620642511111E-2</v>
      </c>
      <c r="AF9" s="212">
        <f t="shared" si="1"/>
        <v>-2.3001807559587362E-2</v>
      </c>
      <c r="AG9" s="212">
        <f t="shared" si="1"/>
        <v>-2.3543347098863965E-2</v>
      </c>
      <c r="AH9" s="212">
        <f t="shared" si="1"/>
        <v>-2.4111000758617829E-2</v>
      </c>
      <c r="AI9" s="212">
        <f t="shared" si="1"/>
        <v>-2.4706704120415535E-2</v>
      </c>
      <c r="AJ9" s="212">
        <f t="shared" si="1"/>
        <v>-2.5332588898945962E-2</v>
      </c>
      <c r="AK9" s="212">
        <f t="shared" si="1"/>
        <v>-2.5991008430578999E-2</v>
      </c>
      <c r="AL9" s="212">
        <f t="shared" si="1"/>
        <v>-2.6684567242759916E-2</v>
      </c>
      <c r="AM9" s="212">
        <f t="shared" si="1"/>
        <v>-2.7416155487393068E-2</v>
      </c>
      <c r="AN9" s="212">
        <f t="shared" si="1"/>
        <v>-2.8188989198296488E-2</v>
      </c>
      <c r="AO9" s="212">
        <f t="shared" si="1"/>
        <v>-2.7814029363778525E-2</v>
      </c>
      <c r="AP9" s="212">
        <f t="shared" si="1"/>
        <v>-2.8609782699886788E-2</v>
      </c>
      <c r="AQ9" s="212">
        <f t="shared" si="1"/>
        <v>-2.9452409742620311E-2</v>
      </c>
      <c r="AR9" s="212">
        <f t="shared" si="1"/>
        <v>-3.0346177805459673E-2</v>
      </c>
      <c r="AS9" s="212">
        <f t="shared" si="1"/>
        <v>-3.1295888399417993E-2</v>
      </c>
      <c r="AT9" s="212">
        <f t="shared" si="1"/>
        <v>-3.230696352439133E-2</v>
      </c>
      <c r="AU9" s="212">
        <f t="shared" si="1"/>
        <v>-3.3385549246138457E-2</v>
      </c>
      <c r="AV9" s="212">
        <f t="shared" si="1"/>
        <v>-3.4538640737359572E-2</v>
      </c>
      <c r="AW9" s="212">
        <f t="shared" si="1"/>
        <v>-3.5774234158618246E-2</v>
      </c>
      <c r="AX9" s="212">
        <f t="shared" si="1"/>
        <v>-3.710151234905068E-2</v>
      </c>
      <c r="AY9" s="167"/>
    </row>
    <row r="10" spans="1:51" ht="13.5" customHeight="1">
      <c r="A10" s="451" t="s">
        <v>1088</v>
      </c>
      <c r="B10" s="222" t="s">
        <v>221</v>
      </c>
      <c r="C10" s="223">
        <v>1.871</v>
      </c>
      <c r="D10" s="223">
        <v>0.52</v>
      </c>
      <c r="E10" s="224">
        <v>0.35899999999999999</v>
      </c>
      <c r="F10" s="224">
        <v>0.29199999999999998</v>
      </c>
      <c r="G10" s="224">
        <v>0.245</v>
      </c>
      <c r="H10" s="224">
        <v>0.126</v>
      </c>
      <c r="I10" s="45">
        <v>0.6</v>
      </c>
      <c r="J10" s="45">
        <v>0.15</v>
      </c>
      <c r="K10" s="41"/>
      <c r="L10" s="225">
        <v>-6.87</v>
      </c>
      <c r="M10" s="225">
        <v>-6.23</v>
      </c>
      <c r="O10" s="452"/>
      <c r="P10" s="42"/>
      <c r="Q10" s="215"/>
      <c r="R10" s="215"/>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49"/>
      <c r="AX10" s="149"/>
      <c r="AY10" s="167"/>
    </row>
    <row r="11" spans="1:51" ht="13.5" customHeight="1">
      <c r="A11" s="451" t="s">
        <v>1089</v>
      </c>
      <c r="B11" s="222" t="s">
        <v>222</v>
      </c>
      <c r="C11" s="223">
        <v>1.2250000000000001</v>
      </c>
      <c r="D11" s="223">
        <v>4.4829999999999997</v>
      </c>
      <c r="E11" s="224">
        <v>5.4269999999999996</v>
      </c>
      <c r="F11" s="224">
        <v>5.8369999999999997</v>
      </c>
      <c r="G11" s="224">
        <v>6.12</v>
      </c>
      <c r="H11" s="224">
        <v>5.9889999999999999</v>
      </c>
      <c r="I11" s="45">
        <v>5.17</v>
      </c>
      <c r="J11" s="45">
        <v>7.1</v>
      </c>
      <c r="K11" s="41"/>
      <c r="L11" s="225">
        <v>7.48</v>
      </c>
      <c r="M11" s="225">
        <v>1.33</v>
      </c>
      <c r="P11" s="42"/>
      <c r="Q11" s="215"/>
      <c r="R11" s="215"/>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49"/>
      <c r="AX11" s="149"/>
      <c r="AY11" s="167"/>
    </row>
    <row r="12" spans="1:51" ht="13.5" customHeight="1">
      <c r="A12" s="451" t="s">
        <v>1090</v>
      </c>
      <c r="B12" s="222" t="s">
        <v>223</v>
      </c>
      <c r="C12" s="223">
        <v>27.015000000000001</v>
      </c>
      <c r="D12" s="223">
        <v>57.518999999999998</v>
      </c>
      <c r="E12" s="224">
        <v>59.78</v>
      </c>
      <c r="F12" s="224">
        <v>60.097999999999999</v>
      </c>
      <c r="G12" s="224">
        <v>58.343000000000004</v>
      </c>
      <c r="H12" s="224">
        <v>49.865000000000002</v>
      </c>
      <c r="I12" s="45">
        <v>66.38</v>
      </c>
      <c r="J12" s="45">
        <v>59.08</v>
      </c>
      <c r="K12" s="41"/>
      <c r="L12" s="225">
        <v>4.29</v>
      </c>
      <c r="M12" s="225">
        <v>-0.65</v>
      </c>
      <c r="N12" s="55"/>
      <c r="P12" s="213"/>
      <c r="Q12" s="215"/>
      <c r="R12" s="215"/>
      <c r="S12" s="149"/>
      <c r="T12" s="149"/>
      <c r="U12" s="149"/>
      <c r="V12" s="149"/>
      <c r="W12" s="149"/>
      <c r="X12" s="149"/>
      <c r="Y12" s="214"/>
      <c r="Z12" s="149"/>
      <c r="AA12" s="149"/>
      <c r="AB12" s="149"/>
      <c r="AC12" s="149"/>
      <c r="AD12" s="214"/>
      <c r="AE12" s="149"/>
      <c r="AF12" s="149"/>
      <c r="AG12" s="149"/>
      <c r="AH12" s="149"/>
      <c r="AI12" s="214"/>
      <c r="AJ12" s="149"/>
      <c r="AK12" s="149"/>
      <c r="AL12" s="149"/>
      <c r="AM12" s="149"/>
      <c r="AN12" s="214"/>
      <c r="AO12" s="149"/>
      <c r="AP12" s="149"/>
      <c r="AQ12" s="149"/>
      <c r="AR12" s="149"/>
      <c r="AS12" s="149"/>
      <c r="AT12" s="149"/>
      <c r="AU12" s="149"/>
      <c r="AV12" s="149"/>
      <c r="AW12" s="149"/>
      <c r="AX12" s="149"/>
      <c r="AY12" s="167"/>
    </row>
    <row r="13" spans="1:51" ht="13.5" customHeight="1">
      <c r="A13" s="451" t="s">
        <v>1091</v>
      </c>
      <c r="B13" s="222" t="s">
        <v>224</v>
      </c>
      <c r="C13" s="223">
        <v>12.814</v>
      </c>
      <c r="D13" s="223">
        <v>24.129000000000001</v>
      </c>
      <c r="E13" s="224">
        <v>28.402999999999999</v>
      </c>
      <c r="F13" s="224">
        <v>29.582000000000001</v>
      </c>
      <c r="G13" s="224">
        <v>29.373000000000001</v>
      </c>
      <c r="H13" s="224">
        <v>28.417000000000002</v>
      </c>
      <c r="I13" s="45">
        <v>27.85</v>
      </c>
      <c r="J13" s="45">
        <v>33.67</v>
      </c>
      <c r="K13" s="41"/>
      <c r="L13" s="225">
        <v>3.58</v>
      </c>
      <c r="M13" s="225">
        <v>0.75</v>
      </c>
      <c r="P13" s="37"/>
      <c r="Q13" s="215"/>
      <c r="R13" s="215"/>
      <c r="S13" s="149"/>
      <c r="T13" s="149"/>
      <c r="U13" s="149"/>
      <c r="V13" s="149"/>
      <c r="W13" s="149"/>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49"/>
      <c r="AX13" s="149"/>
      <c r="AY13" s="169"/>
    </row>
    <row r="14" spans="1:51" ht="3" customHeight="1">
      <c r="A14" s="452"/>
      <c r="B14" s="50"/>
      <c r="C14" s="51"/>
      <c r="D14" s="51"/>
      <c r="E14" s="52"/>
      <c r="F14" s="52"/>
      <c r="G14" s="52"/>
      <c r="H14" s="52"/>
      <c r="I14" s="52"/>
      <c r="J14" s="52"/>
      <c r="K14" s="54"/>
      <c r="L14" s="54"/>
      <c r="M14" s="54"/>
      <c r="P14" s="42"/>
      <c r="Q14" s="215"/>
      <c r="R14" s="215"/>
      <c r="S14" s="149"/>
      <c r="T14" s="149"/>
      <c r="U14" s="149"/>
      <c r="V14" s="149"/>
      <c r="W14" s="149"/>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49"/>
      <c r="AX14" s="149"/>
      <c r="AY14" s="167"/>
    </row>
    <row r="15" spans="1:51" ht="13.5" customHeight="1">
      <c r="A15" s="451" t="s">
        <v>1092</v>
      </c>
      <c r="B15" s="226" t="s">
        <v>225</v>
      </c>
      <c r="C15" s="223"/>
      <c r="D15" s="223"/>
      <c r="E15" s="224"/>
      <c r="F15" s="224"/>
      <c r="G15" s="224"/>
      <c r="H15" s="224"/>
      <c r="I15" s="45"/>
      <c r="J15" s="45"/>
      <c r="K15" s="41"/>
      <c r="L15" s="225"/>
      <c r="M15" s="225"/>
      <c r="P15" s="42"/>
      <c r="Q15" s="215"/>
      <c r="R15" s="21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49"/>
      <c r="AX15" s="149"/>
      <c r="AY15" s="167"/>
    </row>
    <row r="16" spans="1:51" ht="13.5" customHeight="1">
      <c r="A16" s="451" t="s">
        <v>1093</v>
      </c>
      <c r="B16" s="222" t="s">
        <v>207</v>
      </c>
      <c r="C16" s="223">
        <v>23.263999999999999</v>
      </c>
      <c r="D16" s="223">
        <v>54.226999999999997</v>
      </c>
      <c r="E16" s="224">
        <v>55.921999999999997</v>
      </c>
      <c r="F16" s="224">
        <v>56.100999999999999</v>
      </c>
      <c r="G16" s="224">
        <v>54.287999999999997</v>
      </c>
      <c r="H16" s="224">
        <v>45.389000000000003</v>
      </c>
      <c r="I16" s="45">
        <v>62.58</v>
      </c>
      <c r="J16" s="45">
        <v>53.78</v>
      </c>
      <c r="K16" s="41"/>
      <c r="L16" s="225">
        <v>4.8099999999999996</v>
      </c>
      <c r="M16" s="225">
        <v>-0.81</v>
      </c>
      <c r="P16" s="42"/>
      <c r="Q16" s="215"/>
      <c r="R16" s="215"/>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49"/>
      <c r="AX16" s="149"/>
      <c r="AY16" s="167"/>
    </row>
    <row r="17" spans="1:51" ht="13.5" customHeight="1">
      <c r="A17" s="451" t="s">
        <v>1094</v>
      </c>
      <c r="B17" s="222" t="s">
        <v>226</v>
      </c>
      <c r="C17" s="223">
        <v>12.814</v>
      </c>
      <c r="D17" s="223">
        <v>24.129000000000001</v>
      </c>
      <c r="E17" s="224">
        <v>28.402999999999999</v>
      </c>
      <c r="F17" s="224">
        <v>29.582000000000001</v>
      </c>
      <c r="G17" s="224">
        <v>29.373000000000001</v>
      </c>
      <c r="H17" s="224">
        <v>28.417000000000002</v>
      </c>
      <c r="I17" s="45">
        <v>27.85</v>
      </c>
      <c r="J17" s="45">
        <v>33.67</v>
      </c>
      <c r="K17" s="41"/>
      <c r="L17" s="225">
        <v>3.58</v>
      </c>
      <c r="M17" s="225">
        <v>0.75</v>
      </c>
      <c r="P17" s="42"/>
      <c r="Q17" s="215"/>
      <c r="R17" s="215"/>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49"/>
      <c r="AX17" s="149"/>
      <c r="AY17" s="167"/>
    </row>
    <row r="18" spans="1:51" ht="13.5" customHeight="1">
      <c r="A18" s="451" t="s">
        <v>1095</v>
      </c>
      <c r="B18" s="222" t="s">
        <v>227</v>
      </c>
      <c r="C18" s="223">
        <v>3.5030000000000001</v>
      </c>
      <c r="D18" s="223">
        <v>2.1960000000000002</v>
      </c>
      <c r="E18" s="224">
        <v>2.1640000000000001</v>
      </c>
      <c r="F18" s="224">
        <v>2.081</v>
      </c>
      <c r="G18" s="224">
        <v>1.9930000000000001</v>
      </c>
      <c r="H18" s="224">
        <v>1.92</v>
      </c>
      <c r="I18" s="45">
        <v>2.5299999999999998</v>
      </c>
      <c r="J18" s="45">
        <v>2.2799999999999998</v>
      </c>
      <c r="K18" s="41"/>
      <c r="L18" s="225">
        <v>-2.56</v>
      </c>
      <c r="M18" s="225">
        <v>-0.61</v>
      </c>
      <c r="P18" s="42"/>
      <c r="Q18" s="215"/>
      <c r="R18" s="215"/>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49"/>
      <c r="AX18" s="149"/>
      <c r="AY18" s="167"/>
    </row>
    <row r="19" spans="1:51" ht="13.5" customHeight="1">
      <c r="A19" s="451" t="s">
        <v>1096</v>
      </c>
      <c r="B19" s="222" t="s">
        <v>228</v>
      </c>
      <c r="C19" s="223">
        <v>2.8079999999999998</v>
      </c>
      <c r="D19" s="223">
        <v>5.649</v>
      </c>
      <c r="E19" s="224">
        <v>7.1790000000000003</v>
      </c>
      <c r="F19" s="224">
        <v>7.8140000000000001</v>
      </c>
      <c r="G19" s="224">
        <v>8.2460000000000004</v>
      </c>
      <c r="H19" s="224">
        <v>8.52</v>
      </c>
      <c r="I19" s="45">
        <v>6.52</v>
      </c>
      <c r="J19" s="45">
        <v>10.1</v>
      </c>
      <c r="K19" s="41"/>
      <c r="L19" s="225">
        <v>3.96</v>
      </c>
      <c r="M19" s="225">
        <v>1.89</v>
      </c>
      <c r="N19" s="55"/>
      <c r="P19" s="42"/>
      <c r="Q19" s="215"/>
      <c r="R19" s="215"/>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49"/>
      <c r="AX19" s="149"/>
      <c r="AY19" s="167"/>
    </row>
    <row r="20" spans="1:51" ht="13.5" customHeight="1" thickBot="1">
      <c r="A20" s="453" t="s">
        <v>1097</v>
      </c>
      <c r="B20" s="222" t="s">
        <v>229</v>
      </c>
      <c r="C20" s="223">
        <v>0.53600000000000003</v>
      </c>
      <c r="D20" s="223">
        <v>0.318</v>
      </c>
      <c r="E20" s="224">
        <v>0.18</v>
      </c>
      <c r="F20" s="224">
        <v>0.114</v>
      </c>
      <c r="G20" s="224">
        <v>7.0000000000000007E-2</v>
      </c>
      <c r="H20" s="224">
        <v>4.2999999999999997E-2</v>
      </c>
      <c r="I20" s="45">
        <v>0.37</v>
      </c>
      <c r="J20" s="45">
        <v>0.05</v>
      </c>
      <c r="K20" s="41"/>
      <c r="L20" s="225">
        <v>-2.86</v>
      </c>
      <c r="M20" s="225">
        <v>-8.7200000000000006</v>
      </c>
    </row>
    <row r="21" spans="1:51" ht="11.25" customHeight="1">
      <c r="B21" s="530"/>
      <c r="C21" s="531"/>
      <c r="D21" s="531"/>
      <c r="E21" s="531"/>
      <c r="F21" s="531"/>
      <c r="G21" s="531"/>
      <c r="H21" s="531"/>
      <c r="I21" s="531"/>
      <c r="J21" s="531"/>
      <c r="K21" s="531"/>
      <c r="L21" s="531"/>
      <c r="M21" s="531"/>
      <c r="O21" s="451" t="s">
        <v>1081</v>
      </c>
      <c r="P21" s="31" t="s">
        <v>230</v>
      </c>
      <c r="Q21" s="144"/>
      <c r="R21" s="144"/>
      <c r="S21" s="144"/>
      <c r="T21" s="144"/>
      <c r="U21" s="144"/>
      <c r="V21" s="144"/>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7"/>
      <c r="J22" s="207"/>
      <c r="K22" s="208"/>
      <c r="L22" s="207"/>
      <c r="M22" s="207"/>
      <c r="O22" s="451" t="s">
        <v>1082</v>
      </c>
      <c r="P22" s="31" t="s">
        <v>195</v>
      </c>
      <c r="Q22" s="142">
        <v>2000</v>
      </c>
      <c r="R22" s="142">
        <v>2018</v>
      </c>
      <c r="S22" s="154">
        <v>2025</v>
      </c>
      <c r="T22" s="154">
        <v>2030</v>
      </c>
      <c r="U22" s="154">
        <v>2035</v>
      </c>
      <c r="V22" s="154">
        <v>2040</v>
      </c>
      <c r="W22" s="30"/>
      <c r="X22" s="30"/>
      <c r="Y22" s="30"/>
      <c r="Z22" s="30"/>
      <c r="AA22" s="30"/>
      <c r="AB22" s="438"/>
      <c r="AC22" s="30"/>
      <c r="AD22" s="30"/>
      <c r="AE22" s="30"/>
      <c r="AF22" s="30"/>
      <c r="AG22" s="30"/>
      <c r="AH22" s="30"/>
      <c r="AI22" s="30"/>
      <c r="AJ22" s="30"/>
      <c r="AK22" s="30"/>
      <c r="AL22" s="30"/>
      <c r="AM22" s="30"/>
      <c r="AN22" s="30"/>
      <c r="AO22" s="30"/>
      <c r="AP22" s="30"/>
      <c r="AQ22" s="30"/>
      <c r="AR22" s="30"/>
      <c r="AS22" s="30"/>
      <c r="AT22" s="30"/>
      <c r="AU22" s="30"/>
      <c r="AV22" s="439"/>
      <c r="AW22" s="30"/>
      <c r="AX22" s="30"/>
    </row>
    <row r="23" spans="1:51" ht="15" thickBot="1">
      <c r="B23" s="252" t="s">
        <v>111</v>
      </c>
      <c r="C23" s="347"/>
      <c r="I23" s="207"/>
      <c r="J23" s="207"/>
      <c r="K23" s="208"/>
      <c r="L23" s="207"/>
      <c r="M23" s="207"/>
      <c r="O23" s="451" t="s">
        <v>1070</v>
      </c>
      <c r="P23" s="37" t="s">
        <v>201</v>
      </c>
      <c r="Q23" s="145">
        <f>Q5</f>
        <v>1702262487206750</v>
      </c>
      <c r="R23" s="145">
        <f>R5</f>
        <v>3436289965729810</v>
      </c>
      <c r="S23" s="146">
        <f>Y5</f>
        <v>2582566167435664</v>
      </c>
      <c r="T23" s="146">
        <f>AD5</f>
        <v>2320708229501200</v>
      </c>
      <c r="U23" s="146">
        <f>AI5</f>
        <v>2059807008689712</v>
      </c>
      <c r="V23" s="146">
        <f>AN5</f>
        <v>1798905787878220</v>
      </c>
      <c r="W23" s="30"/>
      <c r="X23" s="30"/>
      <c r="Y23" s="30"/>
      <c r="Z23" s="30"/>
      <c r="AA23" s="30"/>
      <c r="AB23" s="438"/>
      <c r="AC23" s="30"/>
      <c r="AD23" s="30"/>
      <c r="AE23" s="30"/>
      <c r="AF23" s="30"/>
      <c r="AG23" s="30"/>
      <c r="AH23" s="30"/>
      <c r="AI23" s="30"/>
      <c r="AJ23" s="30"/>
      <c r="AK23" s="30"/>
      <c r="AL23" s="30"/>
      <c r="AM23" s="30"/>
      <c r="AN23" s="30"/>
      <c r="AO23" s="30"/>
      <c r="AP23" s="30"/>
      <c r="AQ23" s="30"/>
      <c r="AR23" s="30"/>
      <c r="AS23" s="30"/>
      <c r="AT23" s="30"/>
      <c r="AU23" s="30"/>
      <c r="AV23" s="168"/>
      <c r="AW23" s="440"/>
      <c r="AX23" s="440"/>
      <c r="AY23" s="167"/>
    </row>
    <row r="24" spans="1:51" ht="15" thickBot="1">
      <c r="B24" s="384">
        <f>About!C86</f>
        <v>39656668310000</v>
      </c>
      <c r="C24" s="251" t="s">
        <v>112</v>
      </c>
      <c r="I24" s="207"/>
      <c r="J24" s="207"/>
      <c r="K24" s="208"/>
      <c r="L24" s="207"/>
      <c r="M24" s="207"/>
      <c r="O24" s="451" t="s">
        <v>1071</v>
      </c>
      <c r="P24" s="42" t="s">
        <v>202</v>
      </c>
      <c r="Q24" s="145">
        <f t="shared" ref="Q24:R24" si="2">Q6</f>
        <v>922572731563840</v>
      </c>
      <c r="R24" s="145">
        <f t="shared" si="2"/>
        <v>2150462152446369.8</v>
      </c>
      <c r="S24" s="146">
        <f t="shared" ref="S24:S25" si="3">Y6</f>
        <v>1363673853175968</v>
      </c>
      <c r="T24" s="146">
        <f t="shared" ref="T24:T25" si="4">AD6</f>
        <v>1052369006942470</v>
      </c>
      <c r="U24" s="146">
        <f t="shared" ref="U24:U25" si="5">AI6</f>
        <v>835109949606128</v>
      </c>
      <c r="V24" s="146">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7"/>
      <c r="J25" s="207"/>
      <c r="K25" s="208"/>
      <c r="L25" s="207"/>
      <c r="M25" s="207"/>
      <c r="O25" s="451" t="s">
        <v>1072</v>
      </c>
      <c r="P25" s="42" t="s">
        <v>203</v>
      </c>
      <c r="Q25" s="145">
        <f t="shared" ref="Q25:R25" si="7">Q7</f>
        <v>779689755642910</v>
      </c>
      <c r="R25" s="145">
        <f t="shared" si="7"/>
        <v>1285827813283440</v>
      </c>
      <c r="S25" s="146">
        <f t="shared" si="3"/>
        <v>1218892314259696</v>
      </c>
      <c r="T25" s="146">
        <f t="shared" si="4"/>
        <v>1268339222558730</v>
      </c>
      <c r="U25" s="146">
        <f t="shared" si="5"/>
        <v>1224697059083576</v>
      </c>
      <c r="V25" s="146">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7"/>
      <c r="J26" s="207"/>
      <c r="K26" s="208"/>
      <c r="L26" s="207"/>
      <c r="M26" s="207"/>
      <c r="O26" s="452"/>
    </row>
    <row r="27" spans="1:51" ht="16">
      <c r="B27" s="528" t="s">
        <v>1085</v>
      </c>
      <c r="C27" s="529"/>
      <c r="D27" s="529"/>
      <c r="E27" s="529"/>
      <c r="F27" s="529"/>
      <c r="G27" s="529"/>
      <c r="H27" s="529"/>
      <c r="I27" s="529"/>
      <c r="J27" s="529"/>
      <c r="K27" s="529"/>
      <c r="L27" s="207"/>
      <c r="M27" s="207"/>
      <c r="AX27" s="30"/>
      <c r="AY27" s="205"/>
    </row>
    <row r="28" spans="1:51">
      <c r="B28" s="534" t="s">
        <v>159</v>
      </c>
      <c r="C28" s="534"/>
      <c r="D28" s="534"/>
      <c r="E28" s="534"/>
      <c r="F28" s="534"/>
      <c r="G28" s="534"/>
      <c r="H28" s="534"/>
      <c r="I28" s="534"/>
      <c r="J28" s="534"/>
      <c r="K28" s="534"/>
      <c r="L28" s="207"/>
      <c r="M28" s="207"/>
      <c r="O28" s="451" t="s">
        <v>1081</v>
      </c>
      <c r="P28" s="31" t="s">
        <v>230</v>
      </c>
      <c r="Q28" s="144"/>
      <c r="R28" s="144"/>
      <c r="S28" s="144"/>
      <c r="T28" s="144"/>
      <c r="U28" s="144"/>
      <c r="AX28" s="30"/>
      <c r="AY28" s="205"/>
    </row>
    <row r="29" spans="1:51">
      <c r="B29" s="31"/>
      <c r="C29" s="32"/>
      <c r="D29" s="32"/>
      <c r="E29" s="32"/>
      <c r="F29" s="32"/>
      <c r="G29" s="32"/>
      <c r="H29" s="524" t="s">
        <v>160</v>
      </c>
      <c r="I29" s="524"/>
      <c r="J29" s="524" t="s">
        <v>161</v>
      </c>
      <c r="K29" s="524"/>
      <c r="L29" s="207"/>
      <c r="M29" s="207"/>
      <c r="O29" s="451" t="s">
        <v>1083</v>
      </c>
      <c r="P29" s="31" t="s">
        <v>231</v>
      </c>
      <c r="Q29" s="142">
        <v>2000</v>
      </c>
      <c r="R29" s="142">
        <v>2022</v>
      </c>
      <c r="S29" s="154">
        <v>2030</v>
      </c>
      <c r="T29" s="154">
        <v>2040</v>
      </c>
      <c r="U29" s="154">
        <v>2050</v>
      </c>
      <c r="AX29" s="30"/>
      <c r="AY29" s="205"/>
    </row>
    <row r="30" spans="1:51">
      <c r="B30" s="31"/>
      <c r="C30" s="34">
        <v>2000</v>
      </c>
      <c r="D30" s="34">
        <v>2022</v>
      </c>
      <c r="E30" s="34">
        <v>2030</v>
      </c>
      <c r="F30" s="34">
        <v>2040</v>
      </c>
      <c r="G30" s="34">
        <v>2050</v>
      </c>
      <c r="H30" s="35">
        <v>2022</v>
      </c>
      <c r="I30" s="35">
        <v>2050</v>
      </c>
      <c r="J30" s="35" t="s">
        <v>175</v>
      </c>
      <c r="K30" s="400" t="s">
        <v>176</v>
      </c>
      <c r="L30" s="209"/>
      <c r="M30" s="209"/>
      <c r="O30" s="451" t="s">
        <v>1070</v>
      </c>
      <c r="P30" s="37" t="s">
        <v>201</v>
      </c>
      <c r="Q30" s="145">
        <f>Q5</f>
        <v>1702262487206750</v>
      </c>
      <c r="R30" s="145">
        <f>V5</f>
        <v>2739680930196350</v>
      </c>
      <c r="S30" s="146">
        <f>AD5</f>
        <v>2320708229501200</v>
      </c>
      <c r="T30" s="146">
        <f>AN5</f>
        <v>1798905787878220</v>
      </c>
      <c r="U30" s="146">
        <f>AX5</f>
        <v>1298557603810950</v>
      </c>
      <c r="AX30" s="30"/>
      <c r="AY30" s="205"/>
    </row>
    <row r="31" spans="1:51">
      <c r="A31" s="451" t="s">
        <v>1061</v>
      </c>
      <c r="B31" s="78" t="s">
        <v>217</v>
      </c>
      <c r="C31" s="65">
        <v>44.204000000000001</v>
      </c>
      <c r="D31" s="65">
        <v>69.084999999999994</v>
      </c>
      <c r="E31" s="66">
        <v>58.52</v>
      </c>
      <c r="F31" s="66">
        <v>45.362000000000002</v>
      </c>
      <c r="G31" s="66">
        <v>32.744999999999997</v>
      </c>
      <c r="H31" s="39">
        <v>100</v>
      </c>
      <c r="I31" s="39">
        <v>100</v>
      </c>
      <c r="J31" s="73">
        <v>2.0499999999999998</v>
      </c>
      <c r="K31" s="73">
        <v>-2.63</v>
      </c>
      <c r="L31" s="209"/>
      <c r="M31" s="209"/>
      <c r="O31" s="451" t="s">
        <v>1071</v>
      </c>
      <c r="P31" s="42" t="s">
        <v>202</v>
      </c>
      <c r="Q31" s="145">
        <f>Q6</f>
        <v>922572731563840</v>
      </c>
      <c r="R31" s="145">
        <f>V6</f>
        <v>1550456760916070</v>
      </c>
      <c r="S31" s="146">
        <f>AD6</f>
        <v>1052369006942470</v>
      </c>
      <c r="T31" s="146">
        <f>AN6</f>
        <v>617850892269800</v>
      </c>
      <c r="U31" s="146">
        <f>AX6</f>
        <v>236433056464220</v>
      </c>
      <c r="AX31" s="30"/>
      <c r="AY31" s="205"/>
    </row>
    <row r="32" spans="1:51">
      <c r="A32" s="451" t="s">
        <v>1086</v>
      </c>
      <c r="B32" s="222" t="s">
        <v>218</v>
      </c>
      <c r="C32" s="223">
        <v>22.988</v>
      </c>
      <c r="D32" s="223">
        <v>39.097000000000001</v>
      </c>
      <c r="E32" s="224">
        <v>26.536999999999999</v>
      </c>
      <c r="F32" s="224">
        <v>15.58</v>
      </c>
      <c r="G32" s="224">
        <v>5.9619999999999997</v>
      </c>
      <c r="H32" s="45">
        <v>56.59</v>
      </c>
      <c r="I32" s="45">
        <v>18.21</v>
      </c>
      <c r="J32" s="225">
        <v>2.44</v>
      </c>
      <c r="K32" s="225">
        <v>-6.5</v>
      </c>
      <c r="L32" s="209"/>
      <c r="M32" s="209"/>
      <c r="O32" s="453" t="s">
        <v>1072</v>
      </c>
      <c r="P32" s="42" t="s">
        <v>203</v>
      </c>
      <c r="Q32" s="145">
        <f>Q7</f>
        <v>779689755642910</v>
      </c>
      <c r="R32" s="145">
        <f>V7</f>
        <v>1189224169280280</v>
      </c>
      <c r="S32" s="146">
        <f>AD7</f>
        <v>1268339222558730</v>
      </c>
      <c r="T32" s="146">
        <f>AN7</f>
        <v>1181054895608420</v>
      </c>
      <c r="U32" s="146">
        <f>AX7</f>
        <v>1062164204015040</v>
      </c>
      <c r="AX32" s="30"/>
      <c r="AY32" s="205"/>
    </row>
    <row r="33" spans="1:51">
      <c r="A33" s="451" t="s">
        <v>1063</v>
      </c>
      <c r="B33" s="222" t="s">
        <v>219</v>
      </c>
      <c r="C33" s="223">
        <v>21.216999999999999</v>
      </c>
      <c r="D33" s="223">
        <v>29.988</v>
      </c>
      <c r="E33" s="224">
        <v>31.983000000000001</v>
      </c>
      <c r="F33" s="224">
        <v>29.782</v>
      </c>
      <c r="G33" s="224">
        <v>26.783999999999999</v>
      </c>
      <c r="H33" s="45">
        <v>43.41</v>
      </c>
      <c r="I33" s="45">
        <v>81.790000000000006</v>
      </c>
      <c r="J33" s="225">
        <v>1.59</v>
      </c>
      <c r="K33" s="225">
        <v>-0.4</v>
      </c>
      <c r="L33" s="209"/>
      <c r="M33" s="209"/>
      <c r="AX33" s="30"/>
      <c r="AY33" s="205"/>
    </row>
    <row r="34" spans="1:51">
      <c r="A34" s="452"/>
      <c r="B34" s="50"/>
      <c r="C34" s="51"/>
      <c r="D34" s="51"/>
      <c r="E34" s="52"/>
      <c r="F34" s="52"/>
      <c r="G34" s="52"/>
      <c r="H34" s="52"/>
      <c r="I34" s="52"/>
      <c r="J34" s="54"/>
      <c r="K34" s="54"/>
      <c r="L34" s="209"/>
      <c r="M34" s="209"/>
    </row>
    <row r="35" spans="1:51">
      <c r="A35" s="451" t="s">
        <v>1087</v>
      </c>
      <c r="B35" s="226" t="s">
        <v>220</v>
      </c>
      <c r="C35" s="227"/>
      <c r="D35" s="227"/>
      <c r="E35" s="228"/>
      <c r="F35" s="228"/>
      <c r="G35" s="228"/>
      <c r="H35" s="40"/>
      <c r="I35" s="40"/>
      <c r="J35" s="40"/>
      <c r="K35" s="40"/>
      <c r="L35" s="209"/>
      <c r="M35" s="209"/>
    </row>
    <row r="36" spans="1:51">
      <c r="A36" s="451" t="s">
        <v>1088</v>
      </c>
      <c r="B36" s="222" t="s">
        <v>221</v>
      </c>
      <c r="C36" s="223">
        <v>0.53600000000000003</v>
      </c>
      <c r="D36" s="223">
        <v>0.2</v>
      </c>
      <c r="E36" s="224">
        <v>0.06</v>
      </c>
      <c r="F36" s="224">
        <v>1.9E-2</v>
      </c>
      <c r="G36" s="224">
        <v>6.0000000000000001E-3</v>
      </c>
      <c r="H36" s="45">
        <v>0.28999999999999998</v>
      </c>
      <c r="I36" s="45">
        <v>0.02</v>
      </c>
      <c r="J36" s="225">
        <v>-4.38</v>
      </c>
      <c r="K36" s="225">
        <v>-11.85</v>
      </c>
      <c r="L36" s="209"/>
      <c r="M36" s="209"/>
    </row>
    <row r="37" spans="1:51">
      <c r="A37" s="451" t="s">
        <v>1089</v>
      </c>
      <c r="B37" s="222" t="s">
        <v>222</v>
      </c>
      <c r="C37" s="223">
        <v>1.2230000000000001</v>
      </c>
      <c r="D37" s="223">
        <v>2.68</v>
      </c>
      <c r="E37" s="224">
        <v>2.7890000000000001</v>
      </c>
      <c r="F37" s="224">
        <v>2.548</v>
      </c>
      <c r="G37" s="224">
        <v>2.024</v>
      </c>
      <c r="H37" s="45">
        <v>3.88</v>
      </c>
      <c r="I37" s="45">
        <v>6.18</v>
      </c>
      <c r="J37" s="225">
        <v>3.63</v>
      </c>
      <c r="K37" s="225">
        <v>-1</v>
      </c>
      <c r="L37" s="209"/>
      <c r="M37" s="209"/>
    </row>
    <row r="38" spans="1:51">
      <c r="A38" s="451" t="s">
        <v>1090</v>
      </c>
      <c r="B38" s="222" t="s">
        <v>223</v>
      </c>
      <c r="C38" s="223">
        <v>28.202000000000002</v>
      </c>
      <c r="D38" s="223">
        <v>49.115000000000002</v>
      </c>
      <c r="E38" s="224">
        <v>36.738999999999997</v>
      </c>
      <c r="F38" s="224">
        <v>25.582999999999998</v>
      </c>
      <c r="G38" s="224">
        <v>14.988</v>
      </c>
      <c r="H38" s="45">
        <v>71.09</v>
      </c>
      <c r="I38" s="45">
        <v>45.77</v>
      </c>
      <c r="J38" s="225">
        <v>2.5499999999999998</v>
      </c>
      <c r="K38" s="225">
        <v>-4.1500000000000004</v>
      </c>
      <c r="L38" s="209"/>
      <c r="M38" s="209"/>
    </row>
    <row r="39" spans="1:51">
      <c r="A39" s="451" t="s">
        <v>1091</v>
      </c>
      <c r="B39" s="222" t="s">
        <v>224</v>
      </c>
      <c r="C39" s="223">
        <v>14.244</v>
      </c>
      <c r="D39" s="223">
        <v>17.09</v>
      </c>
      <c r="E39" s="224">
        <v>18.931000000000001</v>
      </c>
      <c r="F39" s="224">
        <v>17.210999999999999</v>
      </c>
      <c r="G39" s="224">
        <v>15.728</v>
      </c>
      <c r="H39" s="45">
        <v>24.74</v>
      </c>
      <c r="I39" s="45">
        <v>48.03</v>
      </c>
      <c r="J39" s="225">
        <v>0.83</v>
      </c>
      <c r="K39" s="225">
        <v>-0.3</v>
      </c>
      <c r="L39" s="209"/>
      <c r="M39" s="209"/>
    </row>
    <row r="40" spans="1:51">
      <c r="A40" s="452"/>
      <c r="B40" s="50"/>
      <c r="C40" s="51"/>
      <c r="D40" s="51"/>
      <c r="E40" s="52"/>
      <c r="F40" s="52"/>
      <c r="G40" s="52"/>
      <c r="H40" s="52"/>
      <c r="I40" s="52"/>
      <c r="J40" s="54"/>
      <c r="K40" s="54"/>
      <c r="L40" s="209"/>
      <c r="M40" s="209"/>
    </row>
    <row r="41" spans="1:51">
      <c r="A41" s="451" t="s">
        <v>1092</v>
      </c>
      <c r="B41" s="226" t="s">
        <v>225</v>
      </c>
      <c r="C41" s="223"/>
      <c r="D41" s="223"/>
      <c r="E41" s="224"/>
      <c r="F41" s="224"/>
      <c r="G41" s="224"/>
      <c r="H41" s="45"/>
      <c r="I41" s="45"/>
      <c r="J41" s="225"/>
      <c r="K41" s="225"/>
      <c r="L41" s="209"/>
      <c r="M41" s="209"/>
    </row>
    <row r="42" spans="1:51">
      <c r="A42" s="451" t="s">
        <v>1098</v>
      </c>
      <c r="B42" s="222" t="s">
        <v>232</v>
      </c>
      <c r="C42" s="223">
        <v>22.988</v>
      </c>
      <c r="D42" s="223">
        <v>39.097000000000001</v>
      </c>
      <c r="E42" s="224">
        <v>26.536999999999999</v>
      </c>
      <c r="F42" s="224">
        <v>15.58</v>
      </c>
      <c r="G42" s="224">
        <v>5.9619999999999997</v>
      </c>
      <c r="H42" s="45">
        <v>56.59</v>
      </c>
      <c r="I42" s="45">
        <v>18.21</v>
      </c>
      <c r="J42" s="225">
        <v>2.44</v>
      </c>
      <c r="K42" s="225">
        <v>-6.5</v>
      </c>
      <c r="L42" s="209"/>
      <c r="M42" s="209"/>
    </row>
    <row r="43" spans="1:51">
      <c r="A43" s="451" t="s">
        <v>1099</v>
      </c>
      <c r="B43" s="222" t="s">
        <v>226</v>
      </c>
      <c r="C43" s="223">
        <v>12.957000000000001</v>
      </c>
      <c r="D43" s="223">
        <v>16.593</v>
      </c>
      <c r="E43" s="224">
        <v>18.478000000000002</v>
      </c>
      <c r="F43" s="224">
        <v>17.175999999999998</v>
      </c>
      <c r="G43" s="224">
        <v>15.693</v>
      </c>
      <c r="H43" s="45">
        <v>24.02</v>
      </c>
      <c r="I43" s="45">
        <v>47.92</v>
      </c>
      <c r="J43" s="225">
        <v>1.1299999999999999</v>
      </c>
      <c r="K43" s="225">
        <v>-0.2</v>
      </c>
      <c r="L43" s="209"/>
      <c r="M43" s="209"/>
    </row>
    <row r="44" spans="1:51">
      <c r="A44" s="451" t="s">
        <v>1095</v>
      </c>
      <c r="B44" s="222" t="s">
        <v>227</v>
      </c>
      <c r="C44" s="223">
        <v>3.5030000000000001</v>
      </c>
      <c r="D44" s="223">
        <v>2.1419999999999999</v>
      </c>
      <c r="E44" s="224">
        <v>1.847</v>
      </c>
      <c r="F44" s="224">
        <v>1.6359999999999999</v>
      </c>
      <c r="G44" s="224">
        <v>1.365</v>
      </c>
      <c r="H44" s="45">
        <v>3.1</v>
      </c>
      <c r="I44" s="45">
        <v>4.17</v>
      </c>
      <c r="J44" s="225">
        <v>-2.21</v>
      </c>
      <c r="K44" s="225">
        <v>-1.6</v>
      </c>
      <c r="L44" s="209"/>
      <c r="M44" s="209"/>
    </row>
    <row r="45" spans="1:51">
      <c r="A45" s="451" t="s">
        <v>1096</v>
      </c>
      <c r="B45" s="222" t="s">
        <v>228</v>
      </c>
      <c r="C45" s="223">
        <v>4.2169999999999996</v>
      </c>
      <c r="D45" s="223">
        <v>11.026</v>
      </c>
      <c r="E45" s="224">
        <v>11.59</v>
      </c>
      <c r="F45" s="224">
        <v>10.951000000000001</v>
      </c>
      <c r="G45" s="224">
        <v>9.7200000000000006</v>
      </c>
      <c r="H45" s="45">
        <v>15.96</v>
      </c>
      <c r="I45" s="45">
        <v>29.68</v>
      </c>
      <c r="J45" s="225">
        <v>4.47</v>
      </c>
      <c r="K45" s="225">
        <v>-0.45</v>
      </c>
      <c r="L45" s="209"/>
      <c r="M45" s="209"/>
    </row>
    <row r="46" spans="1:51" ht="15" thickBot="1">
      <c r="A46" s="453" t="s">
        <v>1097</v>
      </c>
      <c r="B46" s="222" t="s">
        <v>229</v>
      </c>
      <c r="C46" s="223">
        <v>0.45</v>
      </c>
      <c r="D46" s="223">
        <v>0.182</v>
      </c>
      <c r="E46" s="224">
        <v>0.05</v>
      </c>
      <c r="F46" s="224">
        <v>1.4999999999999999E-2</v>
      </c>
      <c r="G46" s="224">
        <v>4.0000000000000001E-3</v>
      </c>
      <c r="H46" s="45">
        <v>0.26</v>
      </c>
      <c r="I46" s="45">
        <v>0.01</v>
      </c>
      <c r="J46" s="225">
        <v>-4.03</v>
      </c>
      <c r="K46" s="225">
        <v>-12.57</v>
      </c>
      <c r="L46" s="209"/>
      <c r="M46" s="209"/>
    </row>
    <row r="47" spans="1:51">
      <c r="B47" s="530"/>
      <c r="C47" s="531"/>
      <c r="D47" s="531"/>
      <c r="E47" s="531"/>
      <c r="F47" s="531"/>
      <c r="G47" s="531"/>
      <c r="H47" s="531"/>
      <c r="I47" s="531"/>
      <c r="J47" s="531"/>
      <c r="K47" s="531"/>
      <c r="L47" s="209"/>
      <c r="M47" s="209"/>
    </row>
    <row r="48" spans="1:51">
      <c r="I48" s="209"/>
      <c r="J48" s="209"/>
      <c r="K48" s="210"/>
      <c r="L48" s="209"/>
      <c r="M48" s="209"/>
    </row>
    <row r="49" spans="9:13">
      <c r="I49" s="209"/>
      <c r="J49" s="209"/>
      <c r="K49" s="210"/>
      <c r="L49" s="209"/>
      <c r="M49" s="209"/>
    </row>
    <row r="50" spans="9:13">
      <c r="I50" s="209"/>
      <c r="J50" s="209"/>
      <c r="K50" s="210"/>
      <c r="L50" s="209"/>
      <c r="M50" s="209"/>
    </row>
    <row r="51" spans="9:13">
      <c r="I51" s="209"/>
      <c r="J51" s="209"/>
      <c r="K51" s="210"/>
      <c r="L51" s="209"/>
      <c r="M51" s="209"/>
    </row>
    <row r="52" spans="9:13">
      <c r="I52" s="209"/>
      <c r="J52" s="209"/>
      <c r="K52" s="210"/>
      <c r="L52" s="209"/>
      <c r="M52" s="209"/>
    </row>
    <row r="53" spans="9:13">
      <c r="I53" s="209"/>
      <c r="J53" s="209"/>
      <c r="K53" s="210"/>
      <c r="L53" s="209"/>
      <c r="M53" s="209"/>
    </row>
    <row r="54" spans="9:13">
      <c r="I54" s="209"/>
      <c r="J54" s="209"/>
      <c r="K54" s="210"/>
      <c r="L54" s="209"/>
      <c r="M54" s="209"/>
    </row>
    <row r="55" spans="9:13">
      <c r="I55" s="209"/>
      <c r="J55" s="209"/>
      <c r="K55" s="210"/>
      <c r="L55" s="209"/>
      <c r="M55" s="209"/>
    </row>
    <row r="56" spans="9:13">
      <c r="I56" s="209"/>
      <c r="J56" s="209"/>
      <c r="K56" s="210"/>
      <c r="L56" s="209"/>
      <c r="M56" s="209"/>
    </row>
    <row r="57" spans="9:13">
      <c r="I57" s="209"/>
      <c r="J57" s="209"/>
      <c r="K57" s="210"/>
      <c r="L57" s="209"/>
      <c r="M57" s="209"/>
    </row>
    <row r="58" spans="9:13">
      <c r="I58" s="209"/>
      <c r="J58" s="209"/>
      <c r="K58" s="210"/>
      <c r="L58" s="209"/>
      <c r="M58" s="209"/>
    </row>
    <row r="59" spans="9:13">
      <c r="I59" s="209"/>
      <c r="J59" s="209"/>
      <c r="K59" s="210"/>
      <c r="L59" s="209"/>
      <c r="M59" s="209"/>
    </row>
    <row r="60" spans="9:13">
      <c r="I60" s="209"/>
      <c r="J60" s="209"/>
      <c r="K60" s="210"/>
      <c r="L60" s="209"/>
      <c r="M60" s="209"/>
    </row>
    <row r="61" spans="9:13">
      <c r="I61" s="209"/>
      <c r="J61" s="209"/>
      <c r="K61" s="210"/>
      <c r="L61" s="209"/>
      <c r="M61" s="209"/>
    </row>
    <row r="62" spans="9:13">
      <c r="I62" s="209"/>
      <c r="J62" s="209"/>
      <c r="K62" s="210"/>
      <c r="L62" s="209"/>
      <c r="M62" s="209"/>
    </row>
    <row r="63" spans="9:13">
      <c r="I63" s="209"/>
      <c r="J63" s="209"/>
      <c r="K63" s="210"/>
      <c r="L63" s="209"/>
      <c r="M63" s="209"/>
    </row>
    <row r="64" spans="9:13">
      <c r="I64" s="209"/>
      <c r="J64" s="209"/>
      <c r="K64" s="210"/>
      <c r="L64" s="209"/>
      <c r="M64" s="209"/>
    </row>
    <row r="65" spans="9:13">
      <c r="I65" s="209"/>
      <c r="J65" s="209"/>
      <c r="K65" s="210"/>
      <c r="L65" s="209"/>
      <c r="M65" s="209"/>
    </row>
    <row r="66" spans="9:13">
      <c r="I66" s="209"/>
      <c r="J66" s="209"/>
      <c r="K66" s="210"/>
      <c r="L66" s="209"/>
      <c r="M66" s="209"/>
    </row>
    <row r="67" spans="9:13">
      <c r="I67" s="209"/>
      <c r="J67" s="209"/>
      <c r="K67" s="210"/>
      <c r="L67" s="209"/>
      <c r="M67" s="209"/>
    </row>
    <row r="68" spans="9:13">
      <c r="I68" s="209"/>
      <c r="J68" s="209"/>
      <c r="K68" s="210"/>
      <c r="L68" s="209"/>
      <c r="M68" s="209"/>
    </row>
    <row r="69" spans="9:13">
      <c r="I69" s="209"/>
      <c r="J69" s="209"/>
      <c r="K69" s="210"/>
      <c r="L69" s="209"/>
      <c r="M69" s="209"/>
    </row>
    <row r="70" spans="9:13">
      <c r="I70" s="209"/>
      <c r="J70" s="209"/>
      <c r="K70" s="210"/>
      <c r="L70" s="209"/>
      <c r="M70" s="209"/>
    </row>
    <row r="71" spans="9:13">
      <c r="I71" s="209"/>
      <c r="J71" s="209"/>
      <c r="K71" s="210"/>
      <c r="L71" s="209"/>
      <c r="M71" s="209"/>
    </row>
    <row r="72" spans="9:13">
      <c r="I72" s="209"/>
      <c r="J72" s="209"/>
      <c r="K72" s="210"/>
      <c r="L72" s="209"/>
      <c r="M72" s="209"/>
    </row>
    <row r="73" spans="9:13">
      <c r="I73" s="209"/>
      <c r="J73" s="209"/>
      <c r="K73" s="210"/>
      <c r="L73" s="209"/>
      <c r="M73" s="209"/>
    </row>
    <row r="74" spans="9:13">
      <c r="I74" s="209"/>
      <c r="J74" s="209"/>
      <c r="K74" s="210"/>
      <c r="L74" s="209"/>
      <c r="M74" s="209"/>
    </row>
    <row r="75" spans="9:13">
      <c r="I75" s="209"/>
      <c r="J75" s="209"/>
      <c r="K75" s="210"/>
      <c r="L75" s="209"/>
      <c r="M75" s="209"/>
    </row>
    <row r="76" spans="9:13">
      <c r="I76" s="209"/>
      <c r="J76" s="209"/>
      <c r="K76" s="210"/>
      <c r="L76" s="209"/>
      <c r="M76" s="209"/>
    </row>
    <row r="77" spans="9:13">
      <c r="I77" s="209"/>
      <c r="J77" s="209"/>
      <c r="K77" s="210"/>
      <c r="L77" s="209"/>
      <c r="M77" s="209"/>
    </row>
    <row r="78" spans="9:13">
      <c r="I78" s="209"/>
      <c r="J78" s="209"/>
      <c r="K78" s="210"/>
      <c r="L78" s="209"/>
      <c r="M78" s="209"/>
    </row>
    <row r="79" spans="9:13">
      <c r="I79" s="209"/>
      <c r="J79" s="209"/>
      <c r="K79" s="210"/>
      <c r="L79" s="209"/>
      <c r="M79" s="209"/>
    </row>
    <row r="80" spans="9:13">
      <c r="I80" s="209"/>
      <c r="J80" s="209"/>
      <c r="K80" s="210"/>
      <c r="L80" s="209"/>
      <c r="M80" s="209"/>
    </row>
    <row r="81" spans="9:13">
      <c r="I81" s="209"/>
      <c r="J81" s="209"/>
      <c r="K81" s="210"/>
      <c r="L81" s="209"/>
      <c r="M81" s="209"/>
    </row>
    <row r="82" spans="9:13">
      <c r="I82" s="209"/>
      <c r="J82" s="209"/>
      <c r="K82" s="210"/>
      <c r="L82" s="209"/>
      <c r="M82" s="209"/>
    </row>
    <row r="83" spans="9:13">
      <c r="I83" s="209"/>
      <c r="J83" s="209"/>
      <c r="K83" s="210"/>
      <c r="L83" s="209"/>
      <c r="M83" s="209"/>
    </row>
    <row r="84" spans="9:13">
      <c r="I84" s="209"/>
      <c r="J84" s="209"/>
      <c r="K84" s="210"/>
      <c r="L84" s="209"/>
      <c r="M84" s="209"/>
    </row>
    <row r="85" spans="9:13">
      <c r="I85" s="209"/>
      <c r="J85" s="209"/>
      <c r="K85" s="210"/>
      <c r="L85" s="209"/>
      <c r="M85" s="209"/>
    </row>
    <row r="86" spans="9:13">
      <c r="I86" s="209"/>
      <c r="J86" s="209"/>
      <c r="K86" s="210"/>
      <c r="L86" s="209"/>
      <c r="M86" s="209"/>
    </row>
    <row r="87" spans="9:13">
      <c r="I87" s="209"/>
      <c r="J87" s="209"/>
      <c r="K87" s="210"/>
      <c r="L87" s="209"/>
      <c r="M87" s="209"/>
    </row>
    <row r="88" spans="9:13">
      <c r="I88" s="209"/>
      <c r="J88" s="209"/>
      <c r="K88" s="210"/>
      <c r="L88" s="209"/>
      <c r="M88" s="209"/>
    </row>
    <row r="89" spans="9:13">
      <c r="I89" s="209"/>
      <c r="J89" s="209"/>
      <c r="K89" s="210"/>
      <c r="L89" s="209"/>
      <c r="M89" s="209"/>
    </row>
    <row r="90" spans="9:13">
      <c r="I90" s="209"/>
      <c r="J90" s="209"/>
      <c r="K90" s="210"/>
      <c r="L90" s="209"/>
      <c r="M90" s="209"/>
    </row>
    <row r="91" spans="9:13">
      <c r="I91" s="209"/>
      <c r="J91" s="209"/>
      <c r="K91" s="210"/>
      <c r="L91" s="209"/>
      <c r="M91" s="209"/>
    </row>
    <row r="92" spans="9:13">
      <c r="I92" s="209"/>
      <c r="J92" s="209"/>
      <c r="K92" s="210"/>
      <c r="L92" s="209"/>
      <c r="M92" s="209"/>
    </row>
    <row r="93" spans="9:13">
      <c r="I93" s="209"/>
      <c r="J93" s="209"/>
      <c r="K93" s="210"/>
      <c r="L93" s="209"/>
      <c r="M93" s="209"/>
    </row>
    <row r="94" spans="9:13">
      <c r="I94" s="209"/>
      <c r="J94" s="209"/>
      <c r="K94" s="210"/>
      <c r="L94" s="209"/>
      <c r="M94" s="209"/>
    </row>
    <row r="95" spans="9:13">
      <c r="I95" s="209"/>
      <c r="J95" s="209"/>
      <c r="K95" s="210"/>
      <c r="L95" s="209"/>
      <c r="M95" s="209"/>
    </row>
    <row r="96" spans="9:13">
      <c r="I96" s="209"/>
      <c r="J96" s="209"/>
      <c r="K96" s="210"/>
      <c r="L96" s="209"/>
      <c r="M96" s="209"/>
    </row>
    <row r="97" spans="9:13">
      <c r="I97" s="209"/>
      <c r="J97" s="209"/>
      <c r="K97" s="210"/>
      <c r="L97" s="209"/>
      <c r="M97" s="209"/>
    </row>
    <row r="98" spans="9:13">
      <c r="I98" s="209"/>
      <c r="J98" s="209"/>
      <c r="K98" s="210"/>
      <c r="L98" s="209"/>
      <c r="M98" s="209"/>
    </row>
    <row r="99" spans="9:13">
      <c r="I99" s="209"/>
      <c r="J99" s="209"/>
      <c r="K99" s="210"/>
      <c r="L99" s="209"/>
      <c r="M99" s="209"/>
    </row>
    <row r="100" spans="9:13">
      <c r="I100" s="209"/>
      <c r="J100" s="209"/>
      <c r="K100" s="210"/>
      <c r="L100" s="209"/>
      <c r="M100" s="209"/>
    </row>
    <row r="101" spans="9:13">
      <c r="I101" s="209"/>
      <c r="J101" s="209"/>
      <c r="K101" s="210"/>
      <c r="L101" s="209"/>
      <c r="M101" s="209"/>
    </row>
    <row r="102" spans="9:13">
      <c r="I102" s="209"/>
      <c r="J102" s="209"/>
      <c r="K102" s="210"/>
      <c r="L102" s="209"/>
      <c r="M102" s="209"/>
    </row>
    <row r="103" spans="9:13">
      <c r="I103" s="209"/>
      <c r="J103" s="209"/>
      <c r="K103" s="210"/>
      <c r="L103" s="209"/>
      <c r="M103" s="209"/>
    </row>
    <row r="104" spans="9:13">
      <c r="I104" s="209"/>
      <c r="J104" s="209"/>
      <c r="K104" s="210"/>
      <c r="L104" s="209"/>
      <c r="M104" s="209"/>
    </row>
    <row r="105" spans="9:13">
      <c r="I105" s="209"/>
      <c r="J105" s="209"/>
      <c r="K105" s="210"/>
      <c r="L105" s="209"/>
      <c r="M105" s="209"/>
    </row>
    <row r="106" spans="9:13">
      <c r="I106" s="209"/>
      <c r="J106" s="209"/>
      <c r="K106" s="210"/>
      <c r="L106" s="209"/>
      <c r="M106" s="209"/>
    </row>
    <row r="107" spans="9:13">
      <c r="I107" s="209"/>
      <c r="J107" s="209"/>
      <c r="K107" s="210"/>
      <c r="L107" s="209"/>
      <c r="M107" s="209"/>
    </row>
    <row r="108" spans="9:13">
      <c r="I108" s="209"/>
      <c r="J108" s="209"/>
      <c r="K108" s="210"/>
      <c r="L108" s="209"/>
      <c r="M108" s="209"/>
    </row>
    <row r="109" spans="9:13">
      <c r="I109" s="209"/>
      <c r="J109" s="209"/>
      <c r="K109" s="210"/>
      <c r="L109" s="209"/>
      <c r="M109" s="209"/>
    </row>
    <row r="110" spans="9:13">
      <c r="I110" s="209"/>
      <c r="J110" s="209"/>
      <c r="K110" s="210"/>
      <c r="L110" s="209"/>
      <c r="M110" s="209"/>
    </row>
    <row r="111" spans="9:13">
      <c r="I111" s="209"/>
      <c r="J111" s="209"/>
      <c r="K111" s="210"/>
      <c r="L111" s="209"/>
      <c r="M111" s="209"/>
    </row>
  </sheetData>
  <mergeCells count="10">
    <mergeCell ref="B1:M1"/>
    <mergeCell ref="B2:M2"/>
    <mergeCell ref="I3:J3"/>
    <mergeCell ref="L3:M3"/>
    <mergeCell ref="B21:M21"/>
    <mergeCell ref="B27:K27"/>
    <mergeCell ref="B28:K28"/>
    <mergeCell ref="H29:I29"/>
    <mergeCell ref="J29:K29"/>
    <mergeCell ref="B47:K47"/>
  </mergeCells>
  <phoneticPr fontId="3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workbookViewId="0"/>
  </sheetViews>
  <sheetFormatPr defaultColWidth="8.08984375" defaultRowHeight="13"/>
  <cols>
    <col min="1" max="1" width="2.08984375" style="93" customWidth="1"/>
    <col min="2" max="2" width="25.36328125" style="93" bestFit="1" customWidth="1"/>
    <col min="3" max="3" width="41.36328125" style="93" bestFit="1" customWidth="1"/>
    <col min="4" max="15" width="10.36328125" style="93" customWidth="1"/>
    <col min="16" max="16" width="17.36328125" style="93" bestFit="1" customWidth="1"/>
    <col min="17" max="42" width="10.36328125" style="93" customWidth="1"/>
    <col min="43" max="43" width="24.36328125" style="93" bestFit="1" customWidth="1"/>
    <col min="44" max="44" width="28.08984375" style="93" bestFit="1" customWidth="1"/>
    <col min="45" max="45" width="18.36328125" style="93" bestFit="1" customWidth="1"/>
    <col min="46" max="49" width="10.36328125" style="93" customWidth="1"/>
    <col min="50" max="50" width="18.36328125" style="93" bestFit="1" customWidth="1"/>
    <col min="51" max="58" width="10.36328125" style="93" customWidth="1"/>
    <col min="59" max="59" width="11.453125" style="93" bestFit="1" customWidth="1"/>
    <col min="60" max="61" width="10.36328125" style="93" customWidth="1"/>
    <col min="62" max="62" width="22" style="93" bestFit="1" customWidth="1"/>
    <col min="63" max="63" width="16.453125" style="93" bestFit="1" customWidth="1"/>
    <col min="64" max="64" width="1.36328125" style="93" customWidth="1"/>
    <col min="65" max="65" width="9" style="93" bestFit="1" customWidth="1"/>
    <col min="66" max="66" width="14.36328125" style="93" bestFit="1" customWidth="1"/>
    <col min="67" max="16384" width="8.08984375" style="93"/>
  </cols>
  <sheetData>
    <row r="1" spans="2:65" ht="18" customHeight="1" thickBot="1">
      <c r="D1" s="538" t="s">
        <v>233</v>
      </c>
      <c r="E1" s="538"/>
      <c r="F1" s="538"/>
      <c r="G1" s="538"/>
      <c r="H1" s="538"/>
      <c r="I1" s="538"/>
      <c r="J1" s="538"/>
      <c r="K1" s="538"/>
      <c r="L1" s="538"/>
      <c r="M1" s="538"/>
      <c r="N1" s="538"/>
      <c r="O1" s="538"/>
      <c r="P1" s="538"/>
      <c r="Q1" s="539" t="s">
        <v>234</v>
      </c>
      <c r="R1" s="539"/>
      <c r="S1" s="140" t="s">
        <v>235</v>
      </c>
      <c r="T1" s="540" t="s">
        <v>236</v>
      </c>
      <c r="U1" s="540"/>
      <c r="V1" s="540"/>
      <c r="W1" s="539" t="s">
        <v>237</v>
      </c>
      <c r="X1" s="539"/>
      <c r="Y1" s="539"/>
      <c r="Z1" s="538" t="s">
        <v>238</v>
      </c>
      <c r="AA1" s="538"/>
      <c r="AB1" s="538"/>
      <c r="AC1" s="538"/>
      <c r="AD1" s="538"/>
      <c r="AE1" s="538"/>
      <c r="AF1" s="539" t="s">
        <v>239</v>
      </c>
      <c r="AG1" s="539"/>
      <c r="AH1" s="539"/>
      <c r="AI1" s="538" t="s">
        <v>240</v>
      </c>
      <c r="AJ1" s="538"/>
      <c r="AK1" s="538"/>
      <c r="AL1" s="538"/>
      <c r="AM1" s="538"/>
      <c r="AN1" s="538"/>
      <c r="AO1" s="538"/>
      <c r="AP1" s="539" t="s">
        <v>241</v>
      </c>
      <c r="AQ1" s="539"/>
      <c r="AR1" s="539"/>
      <c r="AS1" s="539"/>
      <c r="AT1" s="539"/>
      <c r="AU1" s="539"/>
      <c r="AV1" s="539"/>
      <c r="AW1" s="539"/>
      <c r="AX1" s="539"/>
      <c r="AY1" s="538" t="s">
        <v>242</v>
      </c>
      <c r="AZ1" s="538"/>
      <c r="BA1" s="538"/>
      <c r="BB1" s="538"/>
      <c r="BC1" s="538"/>
      <c r="BD1" s="538"/>
      <c r="BE1" s="538"/>
      <c r="BF1" s="538"/>
      <c r="BG1" s="538"/>
      <c r="BH1" s="211" t="s">
        <v>186</v>
      </c>
      <c r="BI1" s="141" t="s">
        <v>243</v>
      </c>
    </row>
    <row r="2" spans="2:65" ht="9.75" customHeight="1" thickBot="1">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c r="AG2" s="133"/>
      <c r="AH2" s="133"/>
      <c r="AI2" s="133"/>
      <c r="AJ2" s="133"/>
      <c r="AK2" s="133"/>
      <c r="AL2" s="133"/>
      <c r="AM2" s="133"/>
      <c r="AN2" s="133"/>
      <c r="AO2" s="133"/>
      <c r="AP2" s="133"/>
      <c r="AQ2" s="133"/>
      <c r="AR2" s="133"/>
      <c r="AS2" s="133"/>
      <c r="AT2" s="133"/>
      <c r="AU2" s="133"/>
      <c r="AV2" s="133"/>
      <c r="AW2" s="133"/>
      <c r="AX2" s="133"/>
      <c r="AY2" s="133"/>
      <c r="AZ2" s="133"/>
      <c r="BA2" s="133"/>
      <c r="BB2" s="133"/>
      <c r="BC2" s="133"/>
      <c r="BD2" s="133"/>
      <c r="BE2" s="133"/>
      <c r="BF2" s="133"/>
      <c r="BG2" s="133"/>
      <c r="BH2" s="133"/>
      <c r="BI2" s="133"/>
      <c r="BJ2" s="133"/>
      <c r="BK2" s="133"/>
    </row>
    <row r="3" spans="2:65">
      <c r="B3" s="94" t="s">
        <v>244</v>
      </c>
      <c r="D3" s="95" t="s">
        <v>245</v>
      </c>
      <c r="E3" s="95" t="s">
        <v>246</v>
      </c>
      <c r="F3" s="95" t="s">
        <v>247</v>
      </c>
      <c r="G3" s="95" t="s">
        <v>248</v>
      </c>
      <c r="H3" s="95" t="s">
        <v>249</v>
      </c>
      <c r="I3" s="95" t="s">
        <v>250</v>
      </c>
      <c r="J3" s="95" t="s">
        <v>251</v>
      </c>
      <c r="K3" s="95" t="s">
        <v>252</v>
      </c>
      <c r="L3" s="95" t="s">
        <v>253</v>
      </c>
      <c r="M3" s="95" t="s">
        <v>254</v>
      </c>
      <c r="N3" s="95" t="s">
        <v>255</v>
      </c>
      <c r="O3" s="95" t="s">
        <v>256</v>
      </c>
      <c r="P3" s="95" t="s">
        <v>257</v>
      </c>
      <c r="Q3" s="95" t="s">
        <v>197</v>
      </c>
      <c r="R3" s="95" t="s">
        <v>167</v>
      </c>
      <c r="S3" s="95" t="s">
        <v>258</v>
      </c>
      <c r="T3" s="95" t="s">
        <v>259</v>
      </c>
      <c r="U3" s="95" t="s">
        <v>260</v>
      </c>
      <c r="V3" s="95" t="s">
        <v>261</v>
      </c>
      <c r="W3" s="95" t="s">
        <v>262</v>
      </c>
      <c r="X3" s="95" t="s">
        <v>263</v>
      </c>
      <c r="Y3" s="95" t="s">
        <v>264</v>
      </c>
      <c r="Z3" s="95" t="s">
        <v>265</v>
      </c>
      <c r="AA3" s="95" t="s">
        <v>266</v>
      </c>
      <c r="AB3" s="95" t="s">
        <v>267</v>
      </c>
      <c r="AC3" s="95" t="s">
        <v>268</v>
      </c>
      <c r="AD3" s="95" t="s">
        <v>269</v>
      </c>
      <c r="AE3" s="95" t="s">
        <v>270</v>
      </c>
      <c r="AF3" s="95" t="s">
        <v>271</v>
      </c>
      <c r="AG3" s="95" t="s">
        <v>272</v>
      </c>
      <c r="AH3" s="95" t="s">
        <v>273</v>
      </c>
      <c r="AI3" s="95" t="s">
        <v>274</v>
      </c>
      <c r="AJ3" s="95" t="s">
        <v>275</v>
      </c>
      <c r="AK3" s="95" t="s">
        <v>276</v>
      </c>
      <c r="AL3" s="95" t="s">
        <v>277</v>
      </c>
      <c r="AM3" s="95" t="s">
        <v>278</v>
      </c>
      <c r="AN3" s="95" t="s">
        <v>279</v>
      </c>
      <c r="AO3" s="95" t="s">
        <v>280</v>
      </c>
      <c r="AP3" s="95" t="s">
        <v>281</v>
      </c>
      <c r="AQ3" s="95" t="s">
        <v>282</v>
      </c>
      <c r="AR3" s="95" t="s">
        <v>283</v>
      </c>
      <c r="AS3" s="95" t="s">
        <v>284</v>
      </c>
      <c r="AT3" s="95" t="s">
        <v>285</v>
      </c>
      <c r="AU3" s="95" t="s">
        <v>286</v>
      </c>
      <c r="AV3" s="95" t="s">
        <v>287</v>
      </c>
      <c r="AW3" s="95" t="s">
        <v>288</v>
      </c>
      <c r="AX3" s="95" t="s">
        <v>289</v>
      </c>
      <c r="AY3" s="95" t="s">
        <v>290</v>
      </c>
      <c r="AZ3" s="95" t="s">
        <v>291</v>
      </c>
      <c r="BA3" s="95" t="s">
        <v>292</v>
      </c>
      <c r="BB3" s="95" t="s">
        <v>293</v>
      </c>
      <c r="BC3" s="95" t="s">
        <v>294</v>
      </c>
      <c r="BD3" s="95" t="s">
        <v>295</v>
      </c>
      <c r="BE3" s="95" t="s">
        <v>296</v>
      </c>
      <c r="BF3" s="95" t="s">
        <v>297</v>
      </c>
      <c r="BG3" s="95" t="s">
        <v>298</v>
      </c>
      <c r="BH3" s="95" t="s">
        <v>168</v>
      </c>
      <c r="BI3" s="95" t="s">
        <v>299</v>
      </c>
      <c r="BJ3" s="95" t="s">
        <v>300</v>
      </c>
      <c r="BK3" s="95" t="s">
        <v>301</v>
      </c>
      <c r="BL3" s="92"/>
      <c r="BM3" s="92"/>
    </row>
    <row r="4" spans="2:65">
      <c r="B4" s="94">
        <v>2019</v>
      </c>
      <c r="D4" s="95" t="s">
        <v>302</v>
      </c>
      <c r="E4" s="95" t="s">
        <v>303</v>
      </c>
      <c r="F4" s="95" t="s">
        <v>304</v>
      </c>
      <c r="G4" s="95" t="s">
        <v>305</v>
      </c>
      <c r="H4" s="95" t="s">
        <v>306</v>
      </c>
      <c r="I4" s="95" t="s">
        <v>307</v>
      </c>
      <c r="J4" s="95" t="s">
        <v>308</v>
      </c>
      <c r="K4" s="95" t="s">
        <v>309</v>
      </c>
      <c r="L4" s="95" t="s">
        <v>310</v>
      </c>
      <c r="M4" s="95" t="s">
        <v>311</v>
      </c>
      <c r="N4" s="95" t="s">
        <v>312</v>
      </c>
      <c r="O4" s="95" t="s">
        <v>313</v>
      </c>
      <c r="P4" s="95" t="s">
        <v>314</v>
      </c>
      <c r="Q4" s="95" t="s">
        <v>315</v>
      </c>
      <c r="R4" s="95" t="s">
        <v>316</v>
      </c>
      <c r="S4" s="95" t="s">
        <v>317</v>
      </c>
      <c r="T4" s="95" t="s">
        <v>318</v>
      </c>
      <c r="U4" s="95" t="s">
        <v>319</v>
      </c>
      <c r="V4" s="95" t="s">
        <v>320</v>
      </c>
      <c r="W4" s="95" t="s">
        <v>321</v>
      </c>
      <c r="X4" s="95" t="s">
        <v>322</v>
      </c>
      <c r="Y4" s="95" t="s">
        <v>323</v>
      </c>
      <c r="Z4" s="95" t="s">
        <v>324</v>
      </c>
      <c r="AA4" s="95" t="s">
        <v>325</v>
      </c>
      <c r="AB4" s="95" t="s">
        <v>326</v>
      </c>
      <c r="AC4" s="95" t="s">
        <v>327</v>
      </c>
      <c r="AD4" s="95" t="s">
        <v>328</v>
      </c>
      <c r="AE4" s="95" t="s">
        <v>329</v>
      </c>
      <c r="AF4" s="95" t="s">
        <v>271</v>
      </c>
      <c r="AG4" s="95" t="s">
        <v>272</v>
      </c>
      <c r="AH4" s="95" t="s">
        <v>273</v>
      </c>
      <c r="AI4" s="95" t="s">
        <v>330</v>
      </c>
      <c r="AJ4" s="95" t="s">
        <v>331</v>
      </c>
      <c r="AK4" s="95" t="s">
        <v>332</v>
      </c>
      <c r="AL4" s="95" t="s">
        <v>333</v>
      </c>
      <c r="AM4" s="95" t="s">
        <v>334</v>
      </c>
      <c r="AN4" s="95" t="s">
        <v>335</v>
      </c>
      <c r="AO4" s="95" t="s">
        <v>336</v>
      </c>
      <c r="AP4" s="95" t="s">
        <v>337</v>
      </c>
      <c r="AQ4" s="95" t="s">
        <v>338</v>
      </c>
      <c r="AR4" s="95" t="s">
        <v>339</v>
      </c>
      <c r="AS4" s="95" t="s">
        <v>340</v>
      </c>
      <c r="AT4" s="95" t="s">
        <v>341</v>
      </c>
      <c r="AU4" s="95" t="s">
        <v>342</v>
      </c>
      <c r="AV4" s="95" t="s">
        <v>343</v>
      </c>
      <c r="AW4" s="95" t="s">
        <v>344</v>
      </c>
      <c r="AX4" s="95" t="s">
        <v>345</v>
      </c>
      <c r="AY4" s="95" t="s">
        <v>346</v>
      </c>
      <c r="AZ4" s="95" t="s">
        <v>347</v>
      </c>
      <c r="BA4" s="95" t="s">
        <v>348</v>
      </c>
      <c r="BB4" s="95" t="s">
        <v>349</v>
      </c>
      <c r="BC4" s="95" t="s">
        <v>350</v>
      </c>
      <c r="BD4" s="95" t="s">
        <v>351</v>
      </c>
      <c r="BE4" s="95" t="s">
        <v>352</v>
      </c>
      <c r="BF4" s="95" t="s">
        <v>353</v>
      </c>
      <c r="BG4" s="95" t="s">
        <v>354</v>
      </c>
      <c r="BH4" s="95" t="s">
        <v>355</v>
      </c>
      <c r="BI4" s="95" t="s">
        <v>356</v>
      </c>
      <c r="BJ4" s="95" t="s">
        <v>357</v>
      </c>
      <c r="BK4" s="95" t="s">
        <v>358</v>
      </c>
      <c r="BL4" s="92"/>
      <c r="BM4" s="92"/>
    </row>
    <row r="5" spans="2:65" ht="13.5" thickBot="1">
      <c r="B5" s="96" t="s">
        <v>359</v>
      </c>
      <c r="C5" s="91"/>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2"/>
      <c r="BM5" s="92"/>
    </row>
    <row r="6" spans="2:65">
      <c r="B6" s="98" t="s">
        <v>360</v>
      </c>
      <c r="C6" s="99" t="s">
        <v>361</v>
      </c>
      <c r="D6" s="100">
        <v>512.73199999999997</v>
      </c>
      <c r="E6" s="100">
        <v>0</v>
      </c>
      <c r="F6" s="100">
        <v>0</v>
      </c>
      <c r="G6" s="100">
        <v>0</v>
      </c>
      <c r="H6" s="100">
        <v>0</v>
      </c>
      <c r="I6" s="100">
        <v>0</v>
      </c>
      <c r="J6" s="100">
        <v>0</v>
      </c>
      <c r="K6" s="100">
        <v>0</v>
      </c>
      <c r="L6" s="100">
        <v>0</v>
      </c>
      <c r="M6" s="100">
        <v>0</v>
      </c>
      <c r="N6" s="100">
        <v>0</v>
      </c>
      <c r="O6" s="100">
        <v>0</v>
      </c>
      <c r="P6" s="100">
        <v>0</v>
      </c>
      <c r="Q6" s="101">
        <v>259.029</v>
      </c>
      <c r="R6" s="100">
        <v>0</v>
      </c>
      <c r="S6" s="101">
        <v>22.725999999999999</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1806.902</v>
      </c>
      <c r="AQ6" s="100">
        <v>974.077</v>
      </c>
      <c r="AR6" s="100">
        <v>669.93399999999997</v>
      </c>
      <c r="AS6" s="100">
        <v>2804.4319999999998</v>
      </c>
      <c r="AT6" s="100">
        <v>96.281000000000006</v>
      </c>
      <c r="AU6" s="100">
        <v>75.518000000000001</v>
      </c>
      <c r="AV6" s="101">
        <v>0</v>
      </c>
      <c r="AW6" s="101">
        <v>687.822</v>
      </c>
      <c r="AX6" s="100">
        <v>488.87700000000001</v>
      </c>
      <c r="AY6" s="100">
        <v>0</v>
      </c>
      <c r="AZ6" s="100">
        <v>31078.76</v>
      </c>
      <c r="BA6" s="100">
        <v>594.49900000000002</v>
      </c>
      <c r="BB6" s="100">
        <v>224.72200000000001</v>
      </c>
      <c r="BC6" s="100">
        <v>2768.152</v>
      </c>
      <c r="BD6" s="100">
        <v>26.911999999999999</v>
      </c>
      <c r="BE6" s="100">
        <v>101.03</v>
      </c>
      <c r="BF6" s="100">
        <v>570.66099999999994</v>
      </c>
      <c r="BG6" s="100">
        <v>0</v>
      </c>
      <c r="BH6" s="100">
        <v>0</v>
      </c>
      <c r="BI6" s="100">
        <v>66.305000000000007</v>
      </c>
      <c r="BJ6" s="100">
        <v>43829.370999999999</v>
      </c>
      <c r="BK6" s="100">
        <v>11889.82</v>
      </c>
      <c r="BL6" s="102"/>
      <c r="BM6" s="102"/>
    </row>
    <row r="7" spans="2:65">
      <c r="B7" s="98" t="s">
        <v>362</v>
      </c>
      <c r="C7" s="99" t="s">
        <v>363</v>
      </c>
      <c r="D7" s="100">
        <v>0</v>
      </c>
      <c r="E7" s="100">
        <v>3470.3240000000001</v>
      </c>
      <c r="F7" s="100">
        <v>15767.758</v>
      </c>
      <c r="G7" s="100">
        <v>65146.572</v>
      </c>
      <c r="H7" s="100">
        <v>955.61199999999997</v>
      </c>
      <c r="I7" s="100">
        <v>3.2000000000000001E-2</v>
      </c>
      <c r="J7" s="100">
        <v>15.407</v>
      </c>
      <c r="K7" s="100">
        <v>3.5190000000000001</v>
      </c>
      <c r="L7" s="100">
        <v>213.29400000000001</v>
      </c>
      <c r="M7" s="100">
        <v>0</v>
      </c>
      <c r="N7" s="100">
        <v>0</v>
      </c>
      <c r="O7" s="100">
        <v>0</v>
      </c>
      <c r="P7" s="100">
        <v>0</v>
      </c>
      <c r="Q7" s="100">
        <v>53217.292000000001</v>
      </c>
      <c r="R7" s="100">
        <v>0</v>
      </c>
      <c r="S7" s="100">
        <v>157205.65700000001</v>
      </c>
      <c r="T7" s="100">
        <v>687.46900000000005</v>
      </c>
      <c r="U7" s="100">
        <v>0</v>
      </c>
      <c r="V7" s="100">
        <v>62.220999999999997</v>
      </c>
      <c r="W7" s="100">
        <v>0</v>
      </c>
      <c r="X7" s="100">
        <v>7255.1239999999998</v>
      </c>
      <c r="Y7" s="100">
        <v>2117.6689999999999</v>
      </c>
      <c r="Z7" s="100">
        <v>16.18</v>
      </c>
      <c r="AA7" s="100">
        <v>0.46</v>
      </c>
      <c r="AB7" s="100">
        <v>0</v>
      </c>
      <c r="AC7" s="100">
        <v>0</v>
      </c>
      <c r="AD7" s="100">
        <v>4.9240000000000004</v>
      </c>
      <c r="AE7" s="100">
        <v>19.757999999999999</v>
      </c>
      <c r="AF7" s="100">
        <v>0</v>
      </c>
      <c r="AG7" s="100">
        <v>0</v>
      </c>
      <c r="AH7" s="100">
        <v>5001.5309999999999</v>
      </c>
      <c r="AI7" s="100">
        <v>27713.692999999999</v>
      </c>
      <c r="AJ7" s="100">
        <v>0.38100000000000001</v>
      </c>
      <c r="AK7" s="100">
        <v>5.2489999999999997</v>
      </c>
      <c r="AL7" s="100">
        <v>0</v>
      </c>
      <c r="AM7" s="100">
        <v>0</v>
      </c>
      <c r="AN7" s="100">
        <v>0</v>
      </c>
      <c r="AO7" s="100">
        <v>6.21</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338886.33600000007</v>
      </c>
      <c r="BK7" s="100">
        <v>0</v>
      </c>
      <c r="BL7" s="102"/>
      <c r="BM7" s="102"/>
    </row>
    <row r="8" spans="2:65">
      <c r="B8" s="98" t="s">
        <v>364</v>
      </c>
      <c r="C8" s="103" t="s">
        <v>365</v>
      </c>
      <c r="D8" s="100">
        <v>0</v>
      </c>
      <c r="E8" s="100">
        <v>-0.20799999999999999</v>
      </c>
      <c r="F8" s="100">
        <v>0</v>
      </c>
      <c r="G8" s="100">
        <v>0</v>
      </c>
      <c r="H8" s="100">
        <v>-8.9999999999999993E-3</v>
      </c>
      <c r="I8" s="100">
        <v>0</v>
      </c>
      <c r="J8" s="100">
        <v>-8.0000000000000002E-3</v>
      </c>
      <c r="K8" s="100">
        <v>0</v>
      </c>
      <c r="L8" s="100">
        <v>-11.66</v>
      </c>
      <c r="M8" s="100">
        <v>0</v>
      </c>
      <c r="N8" s="100">
        <v>0</v>
      </c>
      <c r="O8" s="100">
        <v>0</v>
      </c>
      <c r="P8" s="100">
        <v>0</v>
      </c>
      <c r="Q8" s="100">
        <v>0</v>
      </c>
      <c r="R8" s="100">
        <v>0</v>
      </c>
      <c r="S8" s="100">
        <v>0</v>
      </c>
      <c r="T8" s="100">
        <v>-64.566999999999993</v>
      </c>
      <c r="U8" s="100">
        <v>0</v>
      </c>
      <c r="V8" s="100">
        <v>-73.525000000000006</v>
      </c>
      <c r="W8" s="100">
        <v>0</v>
      </c>
      <c r="X8" s="100">
        <v>-498.541</v>
      </c>
      <c r="Y8" s="100">
        <v>-73.995999999999995</v>
      </c>
      <c r="Z8" s="100">
        <v>-10911.019</v>
      </c>
      <c r="AA8" s="100">
        <v>-26.093</v>
      </c>
      <c r="AB8" s="100">
        <v>0</v>
      </c>
      <c r="AC8" s="100">
        <v>-15896.424000000001</v>
      </c>
      <c r="AD8" s="100">
        <v>-581.63900000000001</v>
      </c>
      <c r="AE8" s="100">
        <v>-28028.460999999999</v>
      </c>
      <c r="AF8" s="100">
        <v>-33.252000000000002</v>
      </c>
      <c r="AG8" s="100">
        <v>0</v>
      </c>
      <c r="AH8" s="100">
        <v>-2731.6669999999999</v>
      </c>
      <c r="AI8" s="100">
        <v>-5808.1030000000001</v>
      </c>
      <c r="AJ8" s="100">
        <v>-156.86699999999999</v>
      </c>
      <c r="AK8" s="100">
        <v>-2416.39</v>
      </c>
      <c r="AL8" s="100">
        <v>-3324.645</v>
      </c>
      <c r="AM8" s="100">
        <v>0</v>
      </c>
      <c r="AN8" s="100">
        <v>0</v>
      </c>
      <c r="AO8" s="100">
        <v>-1888.453</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-72525.527000000002</v>
      </c>
      <c r="BK8" s="100">
        <v>0</v>
      </c>
      <c r="BL8" s="102"/>
      <c r="BM8" s="102"/>
    </row>
    <row r="9" spans="2:65">
      <c r="B9" s="98" t="s">
        <v>366</v>
      </c>
      <c r="C9" s="104" t="s">
        <v>367</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-0.01</v>
      </c>
      <c r="Y9" s="100">
        <v>0</v>
      </c>
      <c r="Z9" s="100">
        <v>-4.0000000000000001E-3</v>
      </c>
      <c r="AA9" s="100">
        <v>0</v>
      </c>
      <c r="AB9" s="100">
        <v>0</v>
      </c>
      <c r="AC9" s="100">
        <v>0</v>
      </c>
      <c r="AD9" s="100">
        <v>-0.10100000000000001</v>
      </c>
      <c r="AE9" s="100">
        <v>-1287.7809999999999</v>
      </c>
      <c r="AF9" s="100">
        <v>-51.720999999999997</v>
      </c>
      <c r="AG9" s="100">
        <v>-2.802</v>
      </c>
      <c r="AH9" s="100">
        <v>-7077.5460000000003</v>
      </c>
      <c r="AI9" s="100">
        <v>0</v>
      </c>
      <c r="AJ9" s="100">
        <v>-3.0000000000000001E-3</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-8419.9680000000008</v>
      </c>
      <c r="BK9" s="100">
        <v>0</v>
      </c>
      <c r="BL9" s="102"/>
      <c r="BM9" s="102"/>
    </row>
    <row r="10" spans="2:65">
      <c r="B10" s="98" t="s">
        <v>368</v>
      </c>
      <c r="C10" s="104" t="s">
        <v>369</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-0.51700000000000002</v>
      </c>
      <c r="AB10" s="100">
        <v>0</v>
      </c>
      <c r="AC10" s="100">
        <v>-4301.7640000000001</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-4302.2809999999999</v>
      </c>
      <c r="BK10" s="100">
        <v>0</v>
      </c>
      <c r="BL10" s="102"/>
      <c r="BM10" s="102"/>
    </row>
    <row r="11" spans="2:65" collapsed="1">
      <c r="B11" s="98" t="s">
        <v>370</v>
      </c>
      <c r="C11" s="99" t="s">
        <v>371</v>
      </c>
      <c r="D11" s="100">
        <v>-55.814</v>
      </c>
      <c r="E11" s="100">
        <v>28.841999999999999</v>
      </c>
      <c r="F11" s="100">
        <v>-1503.068</v>
      </c>
      <c r="G11" s="100">
        <v>347.25</v>
      </c>
      <c r="H11" s="100">
        <v>0</v>
      </c>
      <c r="I11" s="100">
        <v>0</v>
      </c>
      <c r="J11" s="100">
        <v>0</v>
      </c>
      <c r="K11" s="100">
        <v>0</v>
      </c>
      <c r="L11" s="100">
        <v>0</v>
      </c>
      <c r="M11" s="100">
        <v>0</v>
      </c>
      <c r="N11" s="100">
        <v>0</v>
      </c>
      <c r="O11" s="100">
        <v>0</v>
      </c>
      <c r="P11" s="100">
        <v>0</v>
      </c>
      <c r="Q11" s="100">
        <v>1085.29</v>
      </c>
      <c r="R11" s="100">
        <v>0</v>
      </c>
      <c r="S11" s="100">
        <v>954.96</v>
      </c>
      <c r="T11" s="100">
        <v>-140.392</v>
      </c>
      <c r="U11" s="100">
        <v>-0.122</v>
      </c>
      <c r="V11" s="100">
        <v>0.27400000000000002</v>
      </c>
      <c r="W11" s="100">
        <v>0</v>
      </c>
      <c r="X11" s="100">
        <v>56.872</v>
      </c>
      <c r="Y11" s="100">
        <v>56.58</v>
      </c>
      <c r="Z11" s="100">
        <v>129.70099999999999</v>
      </c>
      <c r="AA11" s="100">
        <v>2.476</v>
      </c>
      <c r="AB11" s="100">
        <v>0</v>
      </c>
      <c r="AC11" s="100">
        <v>12.483000000000001</v>
      </c>
      <c r="AD11" s="100">
        <v>-32.713000000000001</v>
      </c>
      <c r="AE11" s="100">
        <v>97.012</v>
      </c>
      <c r="AF11" s="100">
        <v>21.785</v>
      </c>
      <c r="AG11" s="100">
        <v>-0.65300000000000002</v>
      </c>
      <c r="AH11" s="100">
        <v>299.08300000000003</v>
      </c>
      <c r="AI11" s="100">
        <v>429.11900000000003</v>
      </c>
      <c r="AJ11" s="100">
        <v>0.89700000000000002</v>
      </c>
      <c r="AK11" s="100">
        <v>-20.928000000000001</v>
      </c>
      <c r="AL11" s="100">
        <v>19.841999999999999</v>
      </c>
      <c r="AM11" s="100">
        <v>0.57099999999999995</v>
      </c>
      <c r="AN11" s="100">
        <v>-3.1309999999999998</v>
      </c>
      <c r="AO11" s="100">
        <v>-24.824000000000002</v>
      </c>
      <c r="AP11" s="100">
        <v>0</v>
      </c>
      <c r="AQ11" s="100">
        <v>0</v>
      </c>
      <c r="AR11" s="100">
        <v>0</v>
      </c>
      <c r="AS11" s="100">
        <v>0</v>
      </c>
      <c r="AT11" s="100">
        <v>0</v>
      </c>
      <c r="AU11" s="100">
        <v>0</v>
      </c>
      <c r="AV11" s="100">
        <v>0</v>
      </c>
      <c r="AW11" s="100">
        <v>-2.4929999999999999</v>
      </c>
      <c r="AX11" s="100">
        <v>0</v>
      </c>
      <c r="AY11" s="100">
        <v>0</v>
      </c>
      <c r="AZ11" s="100">
        <v>0</v>
      </c>
      <c r="BA11" s="100">
        <v>0</v>
      </c>
      <c r="BB11" s="100">
        <v>0</v>
      </c>
      <c r="BC11" s="100">
        <v>0</v>
      </c>
      <c r="BD11" s="100">
        <v>0</v>
      </c>
      <c r="BE11" s="100">
        <v>0</v>
      </c>
      <c r="BF11" s="100">
        <v>0</v>
      </c>
      <c r="BG11" s="100">
        <v>0</v>
      </c>
      <c r="BH11" s="100">
        <v>0</v>
      </c>
      <c r="BI11" s="100">
        <v>0</v>
      </c>
      <c r="BJ11" s="100">
        <v>1758.8989999999999</v>
      </c>
      <c r="BK11" s="100">
        <v>-2.4929999999999999</v>
      </c>
      <c r="BL11" s="102"/>
      <c r="BM11" s="102"/>
    </row>
    <row r="12" spans="2:65">
      <c r="B12" s="105" t="s">
        <v>372</v>
      </c>
      <c r="C12" s="106" t="s">
        <v>373</v>
      </c>
      <c r="D12" s="107">
        <v>456.91800000000001</v>
      </c>
      <c r="E12" s="107">
        <v>3498.9580000000001</v>
      </c>
      <c r="F12" s="107">
        <v>14264.691000000001</v>
      </c>
      <c r="G12" s="107">
        <v>65493.822</v>
      </c>
      <c r="H12" s="107">
        <v>955.60400000000004</v>
      </c>
      <c r="I12" s="107">
        <v>3.1E-2</v>
      </c>
      <c r="J12" s="107">
        <v>15.398999999999999</v>
      </c>
      <c r="K12" s="107">
        <v>3.5190000000000001</v>
      </c>
      <c r="L12" s="107">
        <v>201.63399999999999</v>
      </c>
      <c r="M12" s="107">
        <v>0</v>
      </c>
      <c r="N12" s="107">
        <v>0</v>
      </c>
      <c r="O12" s="107">
        <v>0</v>
      </c>
      <c r="P12" s="107">
        <v>0</v>
      </c>
      <c r="Q12" s="107">
        <v>54561.612000000001</v>
      </c>
      <c r="R12" s="107">
        <v>0</v>
      </c>
      <c r="S12" s="107">
        <v>158183.34299999999</v>
      </c>
      <c r="T12" s="107">
        <v>482.51</v>
      </c>
      <c r="U12" s="107">
        <v>-0.122</v>
      </c>
      <c r="V12" s="107">
        <v>-11.03</v>
      </c>
      <c r="W12" s="107">
        <v>0</v>
      </c>
      <c r="X12" s="107">
        <v>6813.4440000000004</v>
      </c>
      <c r="Y12" s="107">
        <v>2100.2530000000002</v>
      </c>
      <c r="Z12" s="107">
        <v>-10765.142</v>
      </c>
      <c r="AA12" s="107">
        <v>-23.673999999999999</v>
      </c>
      <c r="AB12" s="107">
        <v>0</v>
      </c>
      <c r="AC12" s="107">
        <v>-20185.705999999998</v>
      </c>
      <c r="AD12" s="107">
        <v>-609.529</v>
      </c>
      <c r="AE12" s="107">
        <v>-29199.472000000002</v>
      </c>
      <c r="AF12" s="107">
        <v>-63.189</v>
      </c>
      <c r="AG12" s="107">
        <v>-3.456</v>
      </c>
      <c r="AH12" s="107">
        <v>-4508.5990000000002</v>
      </c>
      <c r="AI12" s="107">
        <v>22334.708999999999</v>
      </c>
      <c r="AJ12" s="107">
        <v>-155.59200000000001</v>
      </c>
      <c r="AK12" s="107">
        <v>-2432.0700000000002</v>
      </c>
      <c r="AL12" s="107">
        <v>-3304.8029999999999</v>
      </c>
      <c r="AM12" s="107">
        <v>0.57099999999999995</v>
      </c>
      <c r="AN12" s="107">
        <v>-3.1309999999999998</v>
      </c>
      <c r="AO12" s="107">
        <v>-1907.067</v>
      </c>
      <c r="AP12" s="107">
        <v>1806.902</v>
      </c>
      <c r="AQ12" s="107">
        <v>974.077</v>
      </c>
      <c r="AR12" s="107">
        <v>669.93399999999997</v>
      </c>
      <c r="AS12" s="107">
        <v>2804.4319999999998</v>
      </c>
      <c r="AT12" s="107">
        <v>96.281000000000006</v>
      </c>
      <c r="AU12" s="107">
        <v>75.518000000000001</v>
      </c>
      <c r="AV12" s="107">
        <v>0</v>
      </c>
      <c r="AW12" s="107">
        <v>685.32899999999995</v>
      </c>
      <c r="AX12" s="107">
        <v>488.87700000000001</v>
      </c>
      <c r="AY12" s="107">
        <v>0</v>
      </c>
      <c r="AZ12" s="107">
        <v>31078.76</v>
      </c>
      <c r="BA12" s="107">
        <v>594.49900000000002</v>
      </c>
      <c r="BB12" s="107">
        <v>224.72200000000001</v>
      </c>
      <c r="BC12" s="107">
        <v>2768.152</v>
      </c>
      <c r="BD12" s="107">
        <v>26.911999999999999</v>
      </c>
      <c r="BE12" s="107">
        <v>101.03</v>
      </c>
      <c r="BF12" s="107">
        <v>570.66099999999994</v>
      </c>
      <c r="BG12" s="107">
        <v>0</v>
      </c>
      <c r="BH12" s="107">
        <v>0</v>
      </c>
      <c r="BI12" s="107">
        <v>66.305000000000007</v>
      </c>
      <c r="BJ12" s="107">
        <v>299226.82700000011</v>
      </c>
      <c r="BK12" s="107">
        <v>11887.326999999999</v>
      </c>
      <c r="BL12" s="102"/>
      <c r="BM12" s="102"/>
    </row>
    <row r="13" spans="2:65">
      <c r="B13" s="98" t="s">
        <v>374</v>
      </c>
      <c r="C13" s="108" t="s">
        <v>375</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17202.894</v>
      </c>
      <c r="U13" s="100">
        <v>-4.0000000000000001E-3</v>
      </c>
      <c r="V13" s="100">
        <v>0</v>
      </c>
      <c r="W13" s="100">
        <v>3.0000000000000001E-3</v>
      </c>
      <c r="X13" s="100">
        <v>-561.25199999999995</v>
      </c>
      <c r="Y13" s="100">
        <v>173.33099999999999</v>
      </c>
      <c r="Z13" s="100">
        <v>-77.144999999999996</v>
      </c>
      <c r="AA13" s="100">
        <v>12.755000000000001</v>
      </c>
      <c r="AB13" s="100">
        <v>0</v>
      </c>
      <c r="AC13" s="100">
        <v>-241.04599999999999</v>
      </c>
      <c r="AD13" s="100">
        <v>118.598</v>
      </c>
      <c r="AE13" s="100">
        <v>95.725999999999999</v>
      </c>
      <c r="AF13" s="100">
        <v>-39.923000000000002</v>
      </c>
      <c r="AG13" s="100">
        <v>46.680999999999997</v>
      </c>
      <c r="AH13" s="100">
        <v>-2479.6559999999999</v>
      </c>
      <c r="AI13" s="100">
        <v>-8719.1630000000005</v>
      </c>
      <c r="AJ13" s="100">
        <v>-173.88399999999999</v>
      </c>
      <c r="AK13" s="100">
        <v>-13.631</v>
      </c>
      <c r="AL13" s="100">
        <v>0</v>
      </c>
      <c r="AM13" s="100">
        <v>0</v>
      </c>
      <c r="AN13" s="100">
        <v>0</v>
      </c>
      <c r="AO13" s="100">
        <v>0.112</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5344.3960000000025</v>
      </c>
      <c r="BK13" s="100">
        <v>3.0000000000000001E-3</v>
      </c>
      <c r="BL13" s="102"/>
      <c r="BM13" s="102"/>
    </row>
    <row r="14" spans="2:65">
      <c r="B14" s="109" t="s">
        <v>376</v>
      </c>
      <c r="C14" s="110" t="s">
        <v>377</v>
      </c>
      <c r="D14" s="111">
        <v>19.783000000000001</v>
      </c>
      <c r="E14" s="111">
        <v>-10.417999999999999</v>
      </c>
      <c r="F14" s="111">
        <v>3956.212</v>
      </c>
      <c r="G14" s="111">
        <v>-6043.8280000000004</v>
      </c>
      <c r="H14" s="111">
        <v>0</v>
      </c>
      <c r="I14" s="111">
        <v>0</v>
      </c>
      <c r="J14" s="111">
        <v>0</v>
      </c>
      <c r="K14" s="111">
        <v>0</v>
      </c>
      <c r="L14" s="111">
        <v>-37.374000000000002</v>
      </c>
      <c r="M14" s="111">
        <v>0</v>
      </c>
      <c r="N14" s="111">
        <v>0.3</v>
      </c>
      <c r="O14" s="111">
        <v>-2E-3</v>
      </c>
      <c r="P14" s="111">
        <v>0</v>
      </c>
      <c r="Q14" s="111">
        <v>-423.78899999999999</v>
      </c>
      <c r="R14" s="111">
        <v>490.49099999999999</v>
      </c>
      <c r="S14" s="111">
        <v>-2107.828</v>
      </c>
      <c r="T14" s="111">
        <v>-24.091999999999999</v>
      </c>
      <c r="U14" s="111">
        <v>0.14899999999999999</v>
      </c>
      <c r="V14" s="111">
        <v>0.251</v>
      </c>
      <c r="W14" s="111">
        <v>-55.066000000000003</v>
      </c>
      <c r="X14" s="111">
        <v>13.603</v>
      </c>
      <c r="Y14" s="111">
        <v>65.132999999999996</v>
      </c>
      <c r="Z14" s="111">
        <v>-15.268000000000001</v>
      </c>
      <c r="AA14" s="111">
        <v>0</v>
      </c>
      <c r="AB14" s="111">
        <v>0</v>
      </c>
      <c r="AC14" s="111">
        <v>-122.819</v>
      </c>
      <c r="AD14" s="111">
        <v>0.80300000000000005</v>
      </c>
      <c r="AE14" s="111">
        <v>6.0110000000000001</v>
      </c>
      <c r="AF14" s="111">
        <v>-2.286</v>
      </c>
      <c r="AG14" s="111">
        <v>2.1000000000000001E-2</v>
      </c>
      <c r="AH14" s="111">
        <v>3.77</v>
      </c>
      <c r="AI14" s="111">
        <v>27.81</v>
      </c>
      <c r="AJ14" s="111">
        <v>-3.2890000000000001</v>
      </c>
      <c r="AK14" s="111">
        <v>126.46899999999999</v>
      </c>
      <c r="AL14" s="111">
        <v>0.90800000000000003</v>
      </c>
      <c r="AM14" s="111">
        <v>-0.94399999999999995</v>
      </c>
      <c r="AN14" s="111">
        <v>195.95699999999999</v>
      </c>
      <c r="AO14" s="111">
        <v>-94.888999999999996</v>
      </c>
      <c r="AP14" s="111">
        <v>0</v>
      </c>
      <c r="AQ14" s="111">
        <v>0</v>
      </c>
      <c r="AR14" s="111">
        <v>0</v>
      </c>
      <c r="AS14" s="111">
        <v>0</v>
      </c>
      <c r="AT14" s="111">
        <v>0</v>
      </c>
      <c r="AU14" s="111">
        <v>0</v>
      </c>
      <c r="AV14" s="111">
        <v>0</v>
      </c>
      <c r="AW14" s="111">
        <v>9.5000000000000001E-2</v>
      </c>
      <c r="AX14" s="111">
        <v>0</v>
      </c>
      <c r="AY14" s="111">
        <v>0</v>
      </c>
      <c r="AZ14" s="111">
        <v>0</v>
      </c>
      <c r="BA14" s="111">
        <v>0</v>
      </c>
      <c r="BB14" s="111">
        <v>0</v>
      </c>
      <c r="BC14" s="111">
        <v>0</v>
      </c>
      <c r="BD14" s="111">
        <v>0</v>
      </c>
      <c r="BE14" s="111">
        <v>0</v>
      </c>
      <c r="BF14" s="111">
        <v>0</v>
      </c>
      <c r="BG14" s="111">
        <v>0</v>
      </c>
      <c r="BH14" s="111">
        <v>0</v>
      </c>
      <c r="BI14" s="111">
        <v>0</v>
      </c>
      <c r="BJ14" s="111">
        <v>-4034.1259999999984</v>
      </c>
      <c r="BK14" s="111">
        <v>432.21100000000001</v>
      </c>
      <c r="BL14" s="102"/>
      <c r="BM14" s="102"/>
    </row>
    <row r="15" spans="2:65">
      <c r="B15" s="105" t="s">
        <v>378</v>
      </c>
      <c r="C15" s="106" t="s">
        <v>379</v>
      </c>
      <c r="D15" s="107">
        <v>476.70100000000002</v>
      </c>
      <c r="E15" s="107">
        <v>3488.54</v>
      </c>
      <c r="F15" s="107">
        <v>18220.901999999998</v>
      </c>
      <c r="G15" s="107">
        <v>59449.993000000002</v>
      </c>
      <c r="H15" s="107">
        <v>955.60400000000004</v>
      </c>
      <c r="I15" s="107">
        <v>3.1E-2</v>
      </c>
      <c r="J15" s="107">
        <v>15.398999999999999</v>
      </c>
      <c r="K15" s="107">
        <v>3.5190000000000001</v>
      </c>
      <c r="L15" s="107">
        <v>164.26</v>
      </c>
      <c r="M15" s="107">
        <v>0</v>
      </c>
      <c r="N15" s="107">
        <v>0.3</v>
      </c>
      <c r="O15" s="107">
        <v>-2E-3</v>
      </c>
      <c r="P15" s="107">
        <v>0</v>
      </c>
      <c r="Q15" s="107">
        <v>54137.822999999997</v>
      </c>
      <c r="R15" s="107">
        <v>490.49099999999999</v>
      </c>
      <c r="S15" s="107">
        <v>156075.51500000001</v>
      </c>
      <c r="T15" s="107">
        <v>17661.312000000002</v>
      </c>
      <c r="U15" s="107">
        <v>2.1999999999999999E-2</v>
      </c>
      <c r="V15" s="107">
        <v>-10.779</v>
      </c>
      <c r="W15" s="107">
        <v>-55.064</v>
      </c>
      <c r="X15" s="107">
        <v>6265.7950000000001</v>
      </c>
      <c r="Y15" s="107">
        <v>2338.7170000000001</v>
      </c>
      <c r="Z15" s="107">
        <v>-10857.555</v>
      </c>
      <c r="AA15" s="107">
        <v>-10.92</v>
      </c>
      <c r="AB15" s="107">
        <v>0</v>
      </c>
      <c r="AC15" s="107">
        <v>-20549.571</v>
      </c>
      <c r="AD15" s="107">
        <v>-490.12799999999999</v>
      </c>
      <c r="AE15" s="107">
        <v>-29097.734</v>
      </c>
      <c r="AF15" s="107">
        <v>-105.398</v>
      </c>
      <c r="AG15" s="107">
        <v>43.246000000000002</v>
      </c>
      <c r="AH15" s="107">
        <v>-6984.4849999999997</v>
      </c>
      <c r="AI15" s="107">
        <v>13643.356</v>
      </c>
      <c r="AJ15" s="107">
        <v>-332.76499999999999</v>
      </c>
      <c r="AK15" s="107">
        <v>-2319.2310000000002</v>
      </c>
      <c r="AL15" s="107">
        <v>-3303.895</v>
      </c>
      <c r="AM15" s="107">
        <v>-0.373</v>
      </c>
      <c r="AN15" s="107">
        <v>192.82599999999999</v>
      </c>
      <c r="AO15" s="107">
        <v>-2001.8440000000001</v>
      </c>
      <c r="AP15" s="107">
        <v>1806.902</v>
      </c>
      <c r="AQ15" s="107">
        <v>974.077</v>
      </c>
      <c r="AR15" s="107">
        <v>669.93399999999997</v>
      </c>
      <c r="AS15" s="107">
        <v>2804.4319999999998</v>
      </c>
      <c r="AT15" s="107">
        <v>96.281000000000006</v>
      </c>
      <c r="AU15" s="107">
        <v>75.518000000000001</v>
      </c>
      <c r="AV15" s="107">
        <v>0</v>
      </c>
      <c r="AW15" s="107">
        <v>685.42399999999998</v>
      </c>
      <c r="AX15" s="107">
        <v>488.87700000000001</v>
      </c>
      <c r="AY15" s="107">
        <v>0</v>
      </c>
      <c r="AZ15" s="107">
        <v>31078.76</v>
      </c>
      <c r="BA15" s="107">
        <v>594.49900000000002</v>
      </c>
      <c r="BB15" s="107">
        <v>224.72200000000001</v>
      </c>
      <c r="BC15" s="107">
        <v>2768.152</v>
      </c>
      <c r="BD15" s="107">
        <v>26.911999999999999</v>
      </c>
      <c r="BE15" s="107">
        <v>101.03</v>
      </c>
      <c r="BF15" s="107">
        <v>570.66099999999994</v>
      </c>
      <c r="BG15" s="107">
        <v>0</v>
      </c>
      <c r="BH15" s="107">
        <v>0</v>
      </c>
      <c r="BI15" s="107">
        <v>66.305000000000007</v>
      </c>
      <c r="BJ15" s="107">
        <v>300537.09400000004</v>
      </c>
      <c r="BK15" s="107">
        <v>12319.54</v>
      </c>
      <c r="BL15" s="102"/>
      <c r="BM15" s="102"/>
    </row>
    <row r="16" spans="2:65">
      <c r="B16" s="105" t="s">
        <v>380</v>
      </c>
      <c r="C16" s="106" t="s">
        <v>381</v>
      </c>
      <c r="D16" s="107">
        <v>-476.70100000000002</v>
      </c>
      <c r="E16" s="107">
        <v>-405.12200000000001</v>
      </c>
      <c r="F16" s="107">
        <v>-18220.901999999998</v>
      </c>
      <c r="G16" s="107">
        <v>-55771.538999999997</v>
      </c>
      <c r="H16" s="107">
        <v>-955.60400000000004</v>
      </c>
      <c r="I16" s="107">
        <v>0</v>
      </c>
      <c r="J16" s="107">
        <v>0</v>
      </c>
      <c r="K16" s="107">
        <v>469.32799999999997</v>
      </c>
      <c r="L16" s="107">
        <v>555.65099999999995</v>
      </c>
      <c r="M16" s="107">
        <v>560.74099999999999</v>
      </c>
      <c r="N16" s="107">
        <v>2798.7330000000002</v>
      </c>
      <c r="O16" s="107">
        <v>2324.489</v>
      </c>
      <c r="P16" s="107">
        <v>353.68299999999999</v>
      </c>
      <c r="Q16" s="107">
        <v>-51550.464999999997</v>
      </c>
      <c r="R16" s="107">
        <v>23297.991000000002</v>
      </c>
      <c r="S16" s="107">
        <v>-156075.51500000001</v>
      </c>
      <c r="T16" s="107">
        <v>-17661.312000000002</v>
      </c>
      <c r="U16" s="107">
        <v>-2.1999999999999999E-2</v>
      </c>
      <c r="V16" s="107">
        <v>10.779</v>
      </c>
      <c r="W16" s="107">
        <v>8118.4269999999997</v>
      </c>
      <c r="X16" s="107">
        <v>475.77600000000001</v>
      </c>
      <c r="Y16" s="107">
        <v>2412.8789999999999</v>
      </c>
      <c r="Z16" s="107">
        <v>21143.476999999999</v>
      </c>
      <c r="AA16" s="107">
        <v>14.047000000000001</v>
      </c>
      <c r="AB16" s="107">
        <v>0</v>
      </c>
      <c r="AC16" s="107">
        <v>23660.481</v>
      </c>
      <c r="AD16" s="107">
        <v>2822.6039999999998</v>
      </c>
      <c r="AE16" s="107">
        <v>52626.203999999998</v>
      </c>
      <c r="AF16" s="107">
        <v>294.15699999999998</v>
      </c>
      <c r="AG16" s="107">
        <v>20.204999999999998</v>
      </c>
      <c r="AH16" s="107">
        <v>8206.7919999999995</v>
      </c>
      <c r="AI16" s="107">
        <v>30161.062000000002</v>
      </c>
      <c r="AJ16" s="107">
        <v>544.48599999999999</v>
      </c>
      <c r="AK16" s="107">
        <v>3169.39</v>
      </c>
      <c r="AL16" s="107">
        <v>4987.9889999999996</v>
      </c>
      <c r="AM16" s="107">
        <v>20.021999999999998</v>
      </c>
      <c r="AN16" s="107">
        <v>603.70699999999999</v>
      </c>
      <c r="AO16" s="107">
        <v>3106.252</v>
      </c>
      <c r="AP16" s="107">
        <v>-235.06100000000001</v>
      </c>
      <c r="AQ16" s="107">
        <v>-136.214</v>
      </c>
      <c r="AR16" s="107">
        <v>-242.50200000000001</v>
      </c>
      <c r="AS16" s="107">
        <v>-1983.7449999999999</v>
      </c>
      <c r="AT16" s="107">
        <v>-43.473999999999997</v>
      </c>
      <c r="AU16" s="107">
        <v>-68.819999999999993</v>
      </c>
      <c r="AV16" s="107">
        <v>0</v>
      </c>
      <c r="AW16" s="107">
        <v>0</v>
      </c>
      <c r="AX16" s="107">
        <v>-488.87700000000001</v>
      </c>
      <c r="AY16" s="107">
        <v>0</v>
      </c>
      <c r="AZ16" s="107">
        <v>-31078.76</v>
      </c>
      <c r="BA16" s="107">
        <v>-594.49900000000002</v>
      </c>
      <c r="BB16" s="107">
        <v>0</v>
      </c>
      <c r="BC16" s="107">
        <v>-2768.152</v>
      </c>
      <c r="BD16" s="107">
        <v>0</v>
      </c>
      <c r="BE16" s="107">
        <v>-101.03</v>
      </c>
      <c r="BF16" s="107">
        <v>-570.66099999999994</v>
      </c>
      <c r="BG16" s="107">
        <v>0</v>
      </c>
      <c r="BH16" s="107">
        <v>50986.226000000002</v>
      </c>
      <c r="BI16" s="107">
        <v>6427.1840000000002</v>
      </c>
      <c r="BJ16" s="107">
        <v>-89256.215000000069</v>
      </c>
      <c r="BK16" s="107">
        <v>3076.3809999999999</v>
      </c>
      <c r="BL16" s="102"/>
      <c r="BM16" s="102"/>
    </row>
    <row r="17" spans="2:65">
      <c r="B17" s="112" t="s">
        <v>382</v>
      </c>
      <c r="C17" s="113" t="s">
        <v>383</v>
      </c>
      <c r="D17" s="100">
        <v>-189.297</v>
      </c>
      <c r="E17" s="100">
        <v>-386.90600000000001</v>
      </c>
      <c r="F17" s="100">
        <v>0</v>
      </c>
      <c r="G17" s="100">
        <v>-48219.161</v>
      </c>
      <c r="H17" s="100">
        <v>-955.60400000000004</v>
      </c>
      <c r="I17" s="100">
        <v>0</v>
      </c>
      <c r="J17" s="100">
        <v>0</v>
      </c>
      <c r="K17" s="100">
        <v>0</v>
      </c>
      <c r="L17" s="100">
        <v>0</v>
      </c>
      <c r="M17" s="100">
        <v>0</v>
      </c>
      <c r="N17" s="100">
        <v>-810.68100000000004</v>
      </c>
      <c r="O17" s="100">
        <v>-3113.6619999999998</v>
      </c>
      <c r="P17" s="100">
        <v>-786.84900000000005</v>
      </c>
      <c r="Q17" s="100">
        <v>-20563.156999999999</v>
      </c>
      <c r="R17" s="100">
        <v>-7.7789999999999999</v>
      </c>
      <c r="S17" s="100">
        <v>0</v>
      </c>
      <c r="T17" s="100">
        <v>0</v>
      </c>
      <c r="U17" s="100">
        <v>0</v>
      </c>
      <c r="V17" s="100">
        <v>0</v>
      </c>
      <c r="W17" s="100">
        <v>0</v>
      </c>
      <c r="X17" s="100">
        <v>-5.0970000000000004</v>
      </c>
      <c r="Y17" s="100">
        <v>-0.60599999999999998</v>
      </c>
      <c r="Z17" s="100">
        <v>-2E-3</v>
      </c>
      <c r="AA17" s="100">
        <v>0</v>
      </c>
      <c r="AB17" s="100">
        <v>0</v>
      </c>
      <c r="AC17" s="100">
        <v>0</v>
      </c>
      <c r="AD17" s="100">
        <v>-172.43299999999999</v>
      </c>
      <c r="AE17" s="100">
        <v>-139.554</v>
      </c>
      <c r="AF17" s="100">
        <v>0</v>
      </c>
      <c r="AG17" s="100">
        <v>0</v>
      </c>
      <c r="AH17" s="100">
        <v>-518.08100000000002</v>
      </c>
      <c r="AI17" s="100">
        <v>-261.483</v>
      </c>
      <c r="AJ17" s="100">
        <v>0</v>
      </c>
      <c r="AK17" s="100">
        <v>0</v>
      </c>
      <c r="AL17" s="100">
        <v>0</v>
      </c>
      <c r="AM17" s="100">
        <v>0</v>
      </c>
      <c r="AN17" s="100">
        <v>0</v>
      </c>
      <c r="AO17" s="100">
        <v>0</v>
      </c>
      <c r="AP17" s="100">
        <v>-60.975000000000001</v>
      </c>
      <c r="AQ17" s="100">
        <v>-12.438000000000001</v>
      </c>
      <c r="AR17" s="100">
        <v>-47.023000000000003</v>
      </c>
      <c r="AS17" s="100">
        <v>-916.98599999999999</v>
      </c>
      <c r="AT17" s="100">
        <v>-38.752000000000002</v>
      </c>
      <c r="AU17" s="100">
        <v>-51.018999999999998</v>
      </c>
      <c r="AV17" s="100">
        <v>0</v>
      </c>
      <c r="AW17" s="100">
        <v>0</v>
      </c>
      <c r="AX17" s="100">
        <v>-488.87700000000001</v>
      </c>
      <c r="AY17" s="100">
        <v>0</v>
      </c>
      <c r="AZ17" s="100">
        <v>-31078.76</v>
      </c>
      <c r="BA17" s="100">
        <v>-594.49900000000002</v>
      </c>
      <c r="BB17" s="100">
        <v>0</v>
      </c>
      <c r="BC17" s="100">
        <v>-2768.152</v>
      </c>
      <c r="BD17" s="100">
        <v>0</v>
      </c>
      <c r="BE17" s="100">
        <v>-101.03</v>
      </c>
      <c r="BF17" s="100">
        <v>-570.66099999999994</v>
      </c>
      <c r="BG17" s="100">
        <v>-487.18400000000003</v>
      </c>
      <c r="BH17" s="100">
        <v>46273.72</v>
      </c>
      <c r="BI17" s="100">
        <v>0</v>
      </c>
      <c r="BJ17" s="100">
        <v>-67072.987999999954</v>
      </c>
      <c r="BK17" s="100">
        <v>-10744.954</v>
      </c>
      <c r="BL17" s="102"/>
      <c r="BM17" s="102"/>
    </row>
    <row r="18" spans="2:65">
      <c r="B18" s="114" t="s">
        <v>384</v>
      </c>
      <c r="C18" s="115" t="s">
        <v>385</v>
      </c>
      <c r="D18" s="100">
        <v>-189.297</v>
      </c>
      <c r="E18" s="100">
        <v>-386.90600000000001</v>
      </c>
      <c r="F18" s="100">
        <v>0</v>
      </c>
      <c r="G18" s="100">
        <v>-48219.161</v>
      </c>
      <c r="H18" s="100">
        <v>-955.60400000000004</v>
      </c>
      <c r="I18" s="100">
        <v>0</v>
      </c>
      <c r="J18" s="100">
        <v>0</v>
      </c>
      <c r="K18" s="100">
        <v>0</v>
      </c>
      <c r="L18" s="100">
        <v>0</v>
      </c>
      <c r="M18" s="100">
        <v>0</v>
      </c>
      <c r="N18" s="100">
        <v>-446.16800000000001</v>
      </c>
      <c r="O18" s="100">
        <v>-1223.0419999999999</v>
      </c>
      <c r="P18" s="100">
        <v>-389.78699999999998</v>
      </c>
      <c r="Q18" s="100">
        <v>-19885.883000000002</v>
      </c>
      <c r="R18" s="100">
        <v>0</v>
      </c>
      <c r="S18" s="100">
        <v>0</v>
      </c>
      <c r="T18" s="100">
        <v>0</v>
      </c>
      <c r="U18" s="100">
        <v>0</v>
      </c>
      <c r="V18" s="100">
        <v>0</v>
      </c>
      <c r="W18" s="100">
        <v>0</v>
      </c>
      <c r="X18" s="100">
        <v>-5.0970000000000004</v>
      </c>
      <c r="Y18" s="100">
        <v>-0.60599999999999998</v>
      </c>
      <c r="Z18" s="100">
        <v>-2E-3</v>
      </c>
      <c r="AA18" s="100">
        <v>0</v>
      </c>
      <c r="AB18" s="100">
        <v>0</v>
      </c>
      <c r="AC18" s="100">
        <v>0</v>
      </c>
      <c r="AD18" s="100">
        <v>-172.43299999999999</v>
      </c>
      <c r="AE18" s="100">
        <v>-139.392</v>
      </c>
      <c r="AF18" s="100">
        <v>0</v>
      </c>
      <c r="AG18" s="100">
        <v>0</v>
      </c>
      <c r="AH18" s="100">
        <v>-463.57799999999997</v>
      </c>
      <c r="AI18" s="100">
        <v>0</v>
      </c>
      <c r="AJ18" s="100">
        <v>0</v>
      </c>
      <c r="AK18" s="100">
        <v>0</v>
      </c>
      <c r="AL18" s="100">
        <v>0</v>
      </c>
      <c r="AM18" s="100">
        <v>0</v>
      </c>
      <c r="AN18" s="100">
        <v>0</v>
      </c>
      <c r="AO18" s="100">
        <v>0</v>
      </c>
      <c r="AP18" s="100">
        <v>-60.177999999999997</v>
      </c>
      <c r="AQ18" s="100">
        <v>-5.3150000000000004</v>
      </c>
      <c r="AR18" s="100">
        <v>-44.296999999999997</v>
      </c>
      <c r="AS18" s="100">
        <v>-916.197</v>
      </c>
      <c r="AT18" s="100">
        <v>-35.871000000000002</v>
      </c>
      <c r="AU18" s="100">
        <v>-51.018999999999998</v>
      </c>
      <c r="AV18" s="100">
        <v>0</v>
      </c>
      <c r="AW18" s="100">
        <v>0</v>
      </c>
      <c r="AX18" s="100">
        <v>-488.87700000000001</v>
      </c>
      <c r="AY18" s="100">
        <v>0</v>
      </c>
      <c r="AZ18" s="100">
        <v>-31078.76</v>
      </c>
      <c r="BA18" s="100">
        <v>-593.98900000000003</v>
      </c>
      <c r="BB18" s="100">
        <v>0</v>
      </c>
      <c r="BC18" s="100">
        <v>-2513.6060000000002</v>
      </c>
      <c r="BD18" s="100">
        <v>0</v>
      </c>
      <c r="BE18" s="100">
        <v>-101.03</v>
      </c>
      <c r="BF18" s="100">
        <v>-568.59699999999998</v>
      </c>
      <c r="BG18" s="100">
        <v>-480.7</v>
      </c>
      <c r="BH18" s="100">
        <v>44272.879000000001</v>
      </c>
      <c r="BI18" s="100">
        <v>0</v>
      </c>
      <c r="BJ18" s="100">
        <v>-65142.512999999977</v>
      </c>
      <c r="BK18" s="100">
        <v>-8172.866</v>
      </c>
      <c r="BL18" s="102"/>
      <c r="BM18" s="102"/>
    </row>
    <row r="19" spans="2:65" collapsed="1">
      <c r="B19" s="114" t="s">
        <v>386</v>
      </c>
      <c r="C19" s="115" t="s">
        <v>387</v>
      </c>
      <c r="D19" s="100">
        <v>0</v>
      </c>
      <c r="E19" s="100">
        <v>0</v>
      </c>
      <c r="F19" s="100">
        <v>0</v>
      </c>
      <c r="G19" s="100">
        <v>0</v>
      </c>
      <c r="H19" s="100">
        <v>0</v>
      </c>
      <c r="I19" s="100">
        <v>0</v>
      </c>
      <c r="J19" s="100">
        <v>0</v>
      </c>
      <c r="K19" s="100">
        <v>0</v>
      </c>
      <c r="L19" s="100">
        <v>0</v>
      </c>
      <c r="M19" s="100">
        <v>0</v>
      </c>
      <c r="N19" s="100">
        <v>-364.51299999999998</v>
      </c>
      <c r="O19" s="100">
        <v>-1890.6189999999999</v>
      </c>
      <c r="P19" s="100">
        <v>-397.06200000000001</v>
      </c>
      <c r="Q19" s="100">
        <v>-677.274</v>
      </c>
      <c r="R19" s="100">
        <v>-7.7789999999999999</v>
      </c>
      <c r="S19" s="100">
        <v>0</v>
      </c>
      <c r="T19" s="100">
        <v>0</v>
      </c>
      <c r="U19" s="100">
        <v>0</v>
      </c>
      <c r="V19" s="100">
        <v>0</v>
      </c>
      <c r="W19" s="100">
        <v>0</v>
      </c>
      <c r="X19" s="100">
        <v>0</v>
      </c>
      <c r="Y19" s="100">
        <v>0</v>
      </c>
      <c r="Z19" s="100">
        <v>0</v>
      </c>
      <c r="AA19" s="100">
        <v>0</v>
      </c>
      <c r="AB19" s="100">
        <v>0</v>
      </c>
      <c r="AC19" s="100">
        <v>0</v>
      </c>
      <c r="AD19" s="100">
        <v>0</v>
      </c>
      <c r="AE19" s="100">
        <v>-0.16200000000000001</v>
      </c>
      <c r="AF19" s="100">
        <v>0</v>
      </c>
      <c r="AG19" s="100">
        <v>0</v>
      </c>
      <c r="AH19" s="100">
        <v>-54.503</v>
      </c>
      <c r="AI19" s="100">
        <v>-261.483</v>
      </c>
      <c r="AJ19" s="100">
        <v>0</v>
      </c>
      <c r="AK19" s="100">
        <v>0</v>
      </c>
      <c r="AL19" s="100">
        <v>0</v>
      </c>
      <c r="AM19" s="100">
        <v>0</v>
      </c>
      <c r="AN19" s="100">
        <v>0</v>
      </c>
      <c r="AO19" s="100">
        <v>0</v>
      </c>
      <c r="AP19" s="100">
        <v>-0.79800000000000004</v>
      </c>
      <c r="AQ19" s="100">
        <v>-7.1239999999999997</v>
      </c>
      <c r="AR19" s="100">
        <v>-2.726</v>
      </c>
      <c r="AS19" s="100">
        <v>-0.79</v>
      </c>
      <c r="AT19" s="100">
        <v>-2.8809999999999998</v>
      </c>
      <c r="AU19" s="100">
        <v>0</v>
      </c>
      <c r="AV19" s="100">
        <v>0</v>
      </c>
      <c r="AW19" s="100">
        <v>0</v>
      </c>
      <c r="AX19" s="100">
        <v>0</v>
      </c>
      <c r="AY19" s="100">
        <v>0</v>
      </c>
      <c r="AZ19" s="100">
        <v>0</v>
      </c>
      <c r="BA19" s="100">
        <v>-0.51100000000000001</v>
      </c>
      <c r="BB19" s="100">
        <v>0</v>
      </c>
      <c r="BC19" s="100">
        <v>-254.54599999999999</v>
      </c>
      <c r="BD19" s="100">
        <v>0</v>
      </c>
      <c r="BE19" s="100">
        <v>0</v>
      </c>
      <c r="BF19" s="100">
        <v>-2.0640000000000001</v>
      </c>
      <c r="BG19" s="100">
        <v>-6.484</v>
      </c>
      <c r="BH19" s="100">
        <v>2000.8409999999999</v>
      </c>
      <c r="BI19" s="100">
        <v>0</v>
      </c>
      <c r="BJ19" s="100">
        <v>-1930.4779999999992</v>
      </c>
      <c r="BK19" s="100">
        <v>-2572.0880000000002</v>
      </c>
      <c r="BL19" s="102"/>
      <c r="BM19" s="102"/>
    </row>
    <row r="20" spans="2:65">
      <c r="B20" s="112" t="s">
        <v>388</v>
      </c>
      <c r="C20" s="113" t="s">
        <v>389</v>
      </c>
      <c r="D20" s="100">
        <v>0</v>
      </c>
      <c r="E20" s="100">
        <v>0</v>
      </c>
      <c r="F20" s="100">
        <v>0</v>
      </c>
      <c r="G20" s="100">
        <v>-2526.2600000000002</v>
      </c>
      <c r="H20" s="100">
        <v>0</v>
      </c>
      <c r="I20" s="100">
        <v>0</v>
      </c>
      <c r="J20" s="100">
        <v>0</v>
      </c>
      <c r="K20" s="100">
        <v>0</v>
      </c>
      <c r="L20" s="100">
        <v>0</v>
      </c>
      <c r="M20" s="100">
        <v>0</v>
      </c>
      <c r="N20" s="100">
        <v>0</v>
      </c>
      <c r="O20" s="100">
        <v>0</v>
      </c>
      <c r="P20" s="100">
        <v>0</v>
      </c>
      <c r="Q20" s="100">
        <v>-6612.1949999999997</v>
      </c>
      <c r="R20" s="100">
        <v>-560.75800000000004</v>
      </c>
      <c r="S20" s="100">
        <v>0</v>
      </c>
      <c r="T20" s="100">
        <v>0</v>
      </c>
      <c r="U20" s="100">
        <v>0</v>
      </c>
      <c r="V20" s="100">
        <v>0</v>
      </c>
      <c r="W20" s="100">
        <v>-422.47199999999998</v>
      </c>
      <c r="X20" s="100">
        <v>-76.41</v>
      </c>
      <c r="Y20" s="100">
        <v>0</v>
      </c>
      <c r="Z20" s="100">
        <v>-3.0000000000000001E-3</v>
      </c>
      <c r="AA20" s="100">
        <v>0</v>
      </c>
      <c r="AB20" s="100">
        <v>0</v>
      </c>
      <c r="AC20" s="100">
        <v>0</v>
      </c>
      <c r="AD20" s="100">
        <v>-1.1619999999999999</v>
      </c>
      <c r="AE20" s="100">
        <v>0</v>
      </c>
      <c r="AF20" s="100">
        <v>0</v>
      </c>
      <c r="AG20" s="100">
        <v>0</v>
      </c>
      <c r="AH20" s="100">
        <v>-152.37100000000001</v>
      </c>
      <c r="AI20" s="100">
        <v>-755.851</v>
      </c>
      <c r="AJ20" s="100">
        <v>0</v>
      </c>
      <c r="AK20" s="100">
        <v>0</v>
      </c>
      <c r="AL20" s="100">
        <v>0</v>
      </c>
      <c r="AM20" s="100">
        <v>0</v>
      </c>
      <c r="AN20" s="100">
        <v>0</v>
      </c>
      <c r="AO20" s="100">
        <v>-494.00799999999998</v>
      </c>
      <c r="AP20" s="100">
        <v>-71.546999999999997</v>
      </c>
      <c r="AQ20" s="100">
        <v>-123.77500000000001</v>
      </c>
      <c r="AR20" s="100">
        <v>-171.54599999999999</v>
      </c>
      <c r="AS20" s="100">
        <v>-1050.1880000000001</v>
      </c>
      <c r="AT20" s="100">
        <v>-1.5620000000000001</v>
      </c>
      <c r="AU20" s="100">
        <v>0</v>
      </c>
      <c r="AV20" s="100">
        <v>0</v>
      </c>
      <c r="AW20" s="100">
        <v>0</v>
      </c>
      <c r="AX20" s="100">
        <v>0</v>
      </c>
      <c r="AY20" s="100">
        <v>0</v>
      </c>
      <c r="AZ20" s="100">
        <v>0</v>
      </c>
      <c r="BA20" s="100">
        <v>0</v>
      </c>
      <c r="BB20" s="100">
        <v>0</v>
      </c>
      <c r="BC20" s="100">
        <v>0</v>
      </c>
      <c r="BD20" s="100">
        <v>0</v>
      </c>
      <c r="BE20" s="100">
        <v>0</v>
      </c>
      <c r="BF20" s="100">
        <v>0</v>
      </c>
      <c r="BG20" s="100">
        <v>0</v>
      </c>
      <c r="BH20" s="100">
        <v>4698.59</v>
      </c>
      <c r="BI20" s="100">
        <v>5993.451</v>
      </c>
      <c r="BJ20" s="100">
        <v>-2328.067</v>
      </c>
      <c r="BK20" s="100">
        <v>-1841.09</v>
      </c>
      <c r="BL20" s="102"/>
      <c r="BM20" s="102"/>
    </row>
    <row r="21" spans="2:65">
      <c r="B21" s="114" t="s">
        <v>390</v>
      </c>
      <c r="C21" s="115" t="s">
        <v>391</v>
      </c>
      <c r="D21" s="100">
        <v>0</v>
      </c>
      <c r="E21" s="100">
        <v>0</v>
      </c>
      <c r="F21" s="100">
        <v>0</v>
      </c>
      <c r="G21" s="100">
        <v>0</v>
      </c>
      <c r="H21" s="100">
        <v>0</v>
      </c>
      <c r="I21" s="100">
        <v>0</v>
      </c>
      <c r="J21" s="100">
        <v>0</v>
      </c>
      <c r="K21" s="100">
        <v>0</v>
      </c>
      <c r="L21" s="100">
        <v>0</v>
      </c>
      <c r="M21" s="100">
        <v>0</v>
      </c>
      <c r="N21" s="100">
        <v>0</v>
      </c>
      <c r="O21" s="100">
        <v>0</v>
      </c>
      <c r="P21" s="100">
        <v>0</v>
      </c>
      <c r="Q21" s="100">
        <v>-6026.31</v>
      </c>
      <c r="R21" s="100">
        <v>-421.649</v>
      </c>
      <c r="S21" s="100">
        <v>0</v>
      </c>
      <c r="T21" s="100">
        <v>0</v>
      </c>
      <c r="U21" s="100">
        <v>0</v>
      </c>
      <c r="V21" s="100">
        <v>0</v>
      </c>
      <c r="W21" s="100">
        <v>0</v>
      </c>
      <c r="X21" s="100">
        <v>-15.548</v>
      </c>
      <c r="Y21" s="100">
        <v>0</v>
      </c>
      <c r="Z21" s="100">
        <v>-3.0000000000000001E-3</v>
      </c>
      <c r="AA21" s="100">
        <v>0</v>
      </c>
      <c r="AB21" s="100">
        <v>0</v>
      </c>
      <c r="AC21" s="100">
        <v>0</v>
      </c>
      <c r="AD21" s="100">
        <v>-0.59599999999999997</v>
      </c>
      <c r="AE21" s="100">
        <v>0</v>
      </c>
      <c r="AF21" s="100">
        <v>0</v>
      </c>
      <c r="AG21" s="100">
        <v>0</v>
      </c>
      <c r="AH21" s="100">
        <v>-30.007000000000001</v>
      </c>
      <c r="AI21" s="100">
        <v>0</v>
      </c>
      <c r="AJ21" s="100">
        <v>0</v>
      </c>
      <c r="AK21" s="100">
        <v>0</v>
      </c>
      <c r="AL21" s="100">
        <v>0</v>
      </c>
      <c r="AM21" s="100">
        <v>0</v>
      </c>
      <c r="AN21" s="100">
        <v>0</v>
      </c>
      <c r="AO21" s="100">
        <v>0</v>
      </c>
      <c r="AP21" s="100">
        <v>-71.453000000000003</v>
      </c>
      <c r="AQ21" s="100">
        <v>-78.215000000000003</v>
      </c>
      <c r="AR21" s="100">
        <v>-10.877000000000001</v>
      </c>
      <c r="AS21" s="100">
        <v>-66.045000000000002</v>
      </c>
      <c r="AT21" s="100">
        <v>-0.755</v>
      </c>
      <c r="AU21" s="100">
        <v>0</v>
      </c>
      <c r="AV21" s="100">
        <v>0</v>
      </c>
      <c r="AW21" s="100">
        <v>0</v>
      </c>
      <c r="AX21" s="100">
        <v>0</v>
      </c>
      <c r="AY21" s="100">
        <v>0</v>
      </c>
      <c r="AZ21" s="100">
        <v>0</v>
      </c>
      <c r="BA21" s="100">
        <v>0</v>
      </c>
      <c r="BB21" s="100">
        <v>0</v>
      </c>
      <c r="BC21" s="100">
        <v>0</v>
      </c>
      <c r="BD21" s="100">
        <v>0</v>
      </c>
      <c r="BE21" s="100">
        <v>0</v>
      </c>
      <c r="BF21" s="100">
        <v>0</v>
      </c>
      <c r="BG21" s="100">
        <v>0</v>
      </c>
      <c r="BH21" s="100">
        <v>2631.0659999999998</v>
      </c>
      <c r="BI21" s="100">
        <v>2566.6770000000001</v>
      </c>
      <c r="BJ21" s="100">
        <v>-1523.7150000000006</v>
      </c>
      <c r="BK21" s="100">
        <v>-227.34399999999999</v>
      </c>
      <c r="BL21" s="102"/>
      <c r="BM21" s="102"/>
    </row>
    <row r="22" spans="2:65" collapsed="1">
      <c r="B22" s="114" t="s">
        <v>392</v>
      </c>
      <c r="C22" s="115" t="s">
        <v>393</v>
      </c>
      <c r="D22" s="100">
        <v>0</v>
      </c>
      <c r="E22" s="100">
        <v>0</v>
      </c>
      <c r="F22" s="100">
        <v>0</v>
      </c>
      <c r="G22" s="100">
        <v>-2526.2600000000002</v>
      </c>
      <c r="H22" s="100">
        <v>0</v>
      </c>
      <c r="I22" s="100">
        <v>0</v>
      </c>
      <c r="J22" s="100">
        <v>0</v>
      </c>
      <c r="K22" s="100">
        <v>0</v>
      </c>
      <c r="L22" s="100">
        <v>0</v>
      </c>
      <c r="M22" s="100">
        <v>0</v>
      </c>
      <c r="N22" s="100">
        <v>0</v>
      </c>
      <c r="O22" s="100">
        <v>0</v>
      </c>
      <c r="P22" s="100">
        <v>0</v>
      </c>
      <c r="Q22" s="100">
        <v>-585.88499999999999</v>
      </c>
      <c r="R22" s="100">
        <v>-139.10900000000001</v>
      </c>
      <c r="S22" s="100">
        <v>0</v>
      </c>
      <c r="T22" s="100">
        <v>0</v>
      </c>
      <c r="U22" s="100">
        <v>0</v>
      </c>
      <c r="V22" s="100">
        <v>0</v>
      </c>
      <c r="W22" s="100">
        <v>-422.47199999999998</v>
      </c>
      <c r="X22" s="100">
        <v>-60.862000000000002</v>
      </c>
      <c r="Y22" s="100">
        <v>0</v>
      </c>
      <c r="Z22" s="100">
        <v>0</v>
      </c>
      <c r="AA22" s="100">
        <v>0</v>
      </c>
      <c r="AB22" s="100">
        <v>0</v>
      </c>
      <c r="AC22" s="100">
        <v>0</v>
      </c>
      <c r="AD22" s="100">
        <v>-0.56599999999999995</v>
      </c>
      <c r="AE22" s="100">
        <v>0</v>
      </c>
      <c r="AF22" s="100">
        <v>0</v>
      </c>
      <c r="AG22" s="100">
        <v>0</v>
      </c>
      <c r="AH22" s="100">
        <v>-122.364</v>
      </c>
      <c r="AI22" s="100">
        <v>-755.851</v>
      </c>
      <c r="AJ22" s="100">
        <v>0</v>
      </c>
      <c r="AK22" s="100">
        <v>0</v>
      </c>
      <c r="AL22" s="100">
        <v>0</v>
      </c>
      <c r="AM22" s="100">
        <v>0</v>
      </c>
      <c r="AN22" s="100">
        <v>0</v>
      </c>
      <c r="AO22" s="100">
        <v>-494.00799999999998</v>
      </c>
      <c r="AP22" s="100">
        <v>-9.4E-2</v>
      </c>
      <c r="AQ22" s="100">
        <v>-45.56</v>
      </c>
      <c r="AR22" s="100">
        <v>-160.66999999999999</v>
      </c>
      <c r="AS22" s="100">
        <v>-984.14300000000003</v>
      </c>
      <c r="AT22" s="100">
        <v>-0.80700000000000005</v>
      </c>
      <c r="AU22" s="100">
        <v>0</v>
      </c>
      <c r="AV22" s="100">
        <v>0</v>
      </c>
      <c r="AW22" s="100">
        <v>0</v>
      </c>
      <c r="AX22" s="100">
        <v>0</v>
      </c>
      <c r="AY22" s="100">
        <v>0</v>
      </c>
      <c r="AZ22" s="100">
        <v>0</v>
      </c>
      <c r="BA22" s="100">
        <v>0</v>
      </c>
      <c r="BB22" s="100">
        <v>0</v>
      </c>
      <c r="BC22" s="100">
        <v>0</v>
      </c>
      <c r="BD22" s="100">
        <v>0</v>
      </c>
      <c r="BE22" s="100">
        <v>0</v>
      </c>
      <c r="BF22" s="100">
        <v>0</v>
      </c>
      <c r="BG22" s="100">
        <v>0</v>
      </c>
      <c r="BH22" s="100">
        <v>2067.5230000000001</v>
      </c>
      <c r="BI22" s="100">
        <v>3426.7739999999999</v>
      </c>
      <c r="BJ22" s="100">
        <v>-804.35400000000072</v>
      </c>
      <c r="BK22" s="100">
        <v>-1613.7460000000001</v>
      </c>
      <c r="BL22" s="102"/>
      <c r="BM22" s="102"/>
    </row>
    <row r="23" spans="2:65">
      <c r="B23" s="112" t="s">
        <v>394</v>
      </c>
      <c r="C23" s="113" t="s">
        <v>395</v>
      </c>
      <c r="D23" s="100">
        <v>0</v>
      </c>
      <c r="E23" s="100">
        <v>0</v>
      </c>
      <c r="F23" s="100">
        <v>0</v>
      </c>
      <c r="G23" s="100">
        <v>0</v>
      </c>
      <c r="H23" s="100">
        <v>0</v>
      </c>
      <c r="I23" s="100">
        <v>0</v>
      </c>
      <c r="J23" s="100">
        <v>0</v>
      </c>
      <c r="K23" s="100">
        <v>0</v>
      </c>
      <c r="L23" s="100">
        <v>0</v>
      </c>
      <c r="M23" s="100">
        <v>0</v>
      </c>
      <c r="N23" s="100">
        <v>0</v>
      </c>
      <c r="O23" s="100">
        <v>0</v>
      </c>
      <c r="P23" s="100">
        <v>0</v>
      </c>
      <c r="Q23" s="100">
        <v>-40.896000000000001</v>
      </c>
      <c r="R23" s="100">
        <v>-293.99599999999998</v>
      </c>
      <c r="S23" s="100">
        <v>0</v>
      </c>
      <c r="T23" s="100">
        <v>0</v>
      </c>
      <c r="U23" s="100">
        <v>0</v>
      </c>
      <c r="V23" s="100">
        <v>0</v>
      </c>
      <c r="W23" s="100">
        <v>0</v>
      </c>
      <c r="X23" s="100">
        <v>-72.200999999999993</v>
      </c>
      <c r="Y23" s="100">
        <v>0</v>
      </c>
      <c r="Z23" s="100">
        <v>0</v>
      </c>
      <c r="AA23" s="100">
        <v>0</v>
      </c>
      <c r="AB23" s="100">
        <v>0</v>
      </c>
      <c r="AC23" s="100">
        <v>0</v>
      </c>
      <c r="AD23" s="100">
        <v>-0.628</v>
      </c>
      <c r="AE23" s="100">
        <v>-0.29899999999999999</v>
      </c>
      <c r="AF23" s="100">
        <v>-0.16</v>
      </c>
      <c r="AG23" s="100">
        <v>0</v>
      </c>
      <c r="AH23" s="100">
        <v>-200.93799999999999</v>
      </c>
      <c r="AI23" s="100">
        <v>0</v>
      </c>
      <c r="AJ23" s="100">
        <v>0</v>
      </c>
      <c r="AK23" s="100">
        <v>0</v>
      </c>
      <c r="AL23" s="100">
        <v>0</v>
      </c>
      <c r="AM23" s="100">
        <v>0</v>
      </c>
      <c r="AN23" s="100">
        <v>0</v>
      </c>
      <c r="AO23" s="100">
        <v>-16.277000000000001</v>
      </c>
      <c r="AP23" s="100">
        <v>-102.539</v>
      </c>
      <c r="AQ23" s="100">
        <v>0</v>
      </c>
      <c r="AR23" s="100">
        <v>-23.931999999999999</v>
      </c>
      <c r="AS23" s="100">
        <v>-16.57</v>
      </c>
      <c r="AT23" s="100">
        <v>-3.16</v>
      </c>
      <c r="AU23" s="100">
        <v>-17.800999999999998</v>
      </c>
      <c r="AV23" s="100">
        <v>0</v>
      </c>
      <c r="AW23" s="100">
        <v>0</v>
      </c>
      <c r="AX23" s="100">
        <v>0</v>
      </c>
      <c r="AY23" s="100">
        <v>0</v>
      </c>
      <c r="AZ23" s="100">
        <v>0</v>
      </c>
      <c r="BA23" s="100">
        <v>0</v>
      </c>
      <c r="BB23" s="100">
        <v>0</v>
      </c>
      <c r="BC23" s="100">
        <v>0</v>
      </c>
      <c r="BD23" s="100">
        <v>0</v>
      </c>
      <c r="BE23" s="100">
        <v>0</v>
      </c>
      <c r="BF23" s="100">
        <v>0</v>
      </c>
      <c r="BG23" s="100">
        <v>0</v>
      </c>
      <c r="BH23" s="100">
        <v>0</v>
      </c>
      <c r="BI23" s="100">
        <v>500.03899999999999</v>
      </c>
      <c r="BJ23" s="100">
        <v>-289.35800000000006</v>
      </c>
      <c r="BK23" s="100">
        <v>-164.001</v>
      </c>
      <c r="BL23" s="102"/>
      <c r="BM23" s="102"/>
    </row>
    <row r="24" spans="2:65">
      <c r="B24" s="114" t="s">
        <v>396</v>
      </c>
      <c r="C24" s="115" t="s">
        <v>397</v>
      </c>
      <c r="D24" s="100">
        <v>0</v>
      </c>
      <c r="E24" s="100">
        <v>0</v>
      </c>
      <c r="F24" s="100">
        <v>0</v>
      </c>
      <c r="G24" s="100">
        <v>0</v>
      </c>
      <c r="H24" s="100">
        <v>0</v>
      </c>
      <c r="I24" s="100">
        <v>0</v>
      </c>
      <c r="J24" s="100">
        <v>0</v>
      </c>
      <c r="K24" s="100">
        <v>0</v>
      </c>
      <c r="L24" s="100">
        <v>0</v>
      </c>
      <c r="M24" s="100">
        <v>0</v>
      </c>
      <c r="N24" s="100">
        <v>0</v>
      </c>
      <c r="O24" s="100">
        <v>0</v>
      </c>
      <c r="P24" s="100">
        <v>0</v>
      </c>
      <c r="Q24" s="100">
        <v>-40.896000000000001</v>
      </c>
      <c r="R24" s="100">
        <v>-286.411</v>
      </c>
      <c r="S24" s="100">
        <v>0</v>
      </c>
      <c r="T24" s="100">
        <v>0</v>
      </c>
      <c r="U24" s="100">
        <v>0</v>
      </c>
      <c r="V24" s="100">
        <v>0</v>
      </c>
      <c r="W24" s="100">
        <v>0</v>
      </c>
      <c r="X24" s="100">
        <v>-71.036000000000001</v>
      </c>
      <c r="Y24" s="100">
        <v>0</v>
      </c>
      <c r="Z24" s="100">
        <v>0</v>
      </c>
      <c r="AA24" s="100">
        <v>0</v>
      </c>
      <c r="AB24" s="100">
        <v>0</v>
      </c>
      <c r="AC24" s="100">
        <v>0</v>
      </c>
      <c r="AD24" s="100">
        <v>-0.628</v>
      </c>
      <c r="AE24" s="100">
        <v>-1.2E-2</v>
      </c>
      <c r="AF24" s="100">
        <v>-0.16</v>
      </c>
      <c r="AG24" s="100">
        <v>0</v>
      </c>
      <c r="AH24" s="100">
        <v>-158.15700000000001</v>
      </c>
      <c r="AI24" s="100">
        <v>0</v>
      </c>
      <c r="AJ24" s="100">
        <v>0</v>
      </c>
      <c r="AK24" s="100">
        <v>0</v>
      </c>
      <c r="AL24" s="100">
        <v>0</v>
      </c>
      <c r="AM24" s="100">
        <v>0</v>
      </c>
      <c r="AN24" s="100">
        <v>0</v>
      </c>
      <c r="AO24" s="100">
        <v>0</v>
      </c>
      <c r="AP24" s="100">
        <v>0</v>
      </c>
      <c r="AQ24" s="100">
        <v>0</v>
      </c>
      <c r="AR24" s="100">
        <v>0</v>
      </c>
      <c r="AS24" s="100">
        <v>0</v>
      </c>
      <c r="AT24" s="100">
        <v>-3.16</v>
      </c>
      <c r="AU24" s="100">
        <v>-17.800999999999998</v>
      </c>
      <c r="AV24" s="100">
        <v>0</v>
      </c>
      <c r="AW24" s="100">
        <v>0</v>
      </c>
      <c r="AX24" s="100">
        <v>0</v>
      </c>
      <c r="AY24" s="100">
        <v>0</v>
      </c>
      <c r="AZ24" s="100">
        <v>0</v>
      </c>
      <c r="BA24" s="100">
        <v>0</v>
      </c>
      <c r="BB24" s="100">
        <v>0</v>
      </c>
      <c r="BC24" s="100">
        <v>0</v>
      </c>
      <c r="BD24" s="100">
        <v>0</v>
      </c>
      <c r="BE24" s="100">
        <v>0</v>
      </c>
      <c r="BF24" s="100">
        <v>0</v>
      </c>
      <c r="BG24" s="100">
        <v>0</v>
      </c>
      <c r="BH24" s="100">
        <v>0</v>
      </c>
      <c r="BI24" s="100">
        <v>239.30500000000001</v>
      </c>
      <c r="BJ24" s="100">
        <v>-338.95600000000007</v>
      </c>
      <c r="BK24" s="100">
        <v>-20.960999999999999</v>
      </c>
      <c r="BL24" s="102"/>
      <c r="BM24" s="102"/>
    </row>
    <row r="25" spans="2:65" collapsed="1">
      <c r="B25" s="114" t="s">
        <v>398</v>
      </c>
      <c r="C25" s="115" t="s">
        <v>399</v>
      </c>
      <c r="D25" s="100">
        <v>0</v>
      </c>
      <c r="E25" s="100">
        <v>0</v>
      </c>
      <c r="F25" s="100">
        <v>0</v>
      </c>
      <c r="G25" s="100">
        <v>0</v>
      </c>
      <c r="H25" s="100">
        <v>0</v>
      </c>
      <c r="I25" s="100">
        <v>0</v>
      </c>
      <c r="J25" s="100">
        <v>0</v>
      </c>
      <c r="K25" s="100">
        <v>0</v>
      </c>
      <c r="L25" s="100">
        <v>0</v>
      </c>
      <c r="M25" s="100">
        <v>0</v>
      </c>
      <c r="N25" s="100">
        <v>0</v>
      </c>
      <c r="O25" s="100">
        <v>0</v>
      </c>
      <c r="P25" s="100">
        <v>0</v>
      </c>
      <c r="Q25" s="100">
        <v>0</v>
      </c>
      <c r="R25" s="100">
        <v>-7.585</v>
      </c>
      <c r="S25" s="100">
        <v>0</v>
      </c>
      <c r="T25" s="100">
        <v>0</v>
      </c>
      <c r="U25" s="100">
        <v>0</v>
      </c>
      <c r="V25" s="100">
        <v>0</v>
      </c>
      <c r="W25" s="100">
        <v>0</v>
      </c>
      <c r="X25" s="100">
        <v>-1.165</v>
      </c>
      <c r="Y25" s="100">
        <v>0</v>
      </c>
      <c r="Z25" s="100">
        <v>0</v>
      </c>
      <c r="AA25" s="100">
        <v>0</v>
      </c>
      <c r="AB25" s="100">
        <v>0</v>
      </c>
      <c r="AC25" s="100">
        <v>0</v>
      </c>
      <c r="AD25" s="100">
        <v>-1E-3</v>
      </c>
      <c r="AE25" s="100">
        <v>-0.28699999999999998</v>
      </c>
      <c r="AF25" s="100">
        <v>0</v>
      </c>
      <c r="AG25" s="100">
        <v>0</v>
      </c>
      <c r="AH25" s="100">
        <v>-42.780999999999999</v>
      </c>
      <c r="AI25" s="100">
        <v>0</v>
      </c>
      <c r="AJ25" s="100">
        <v>0</v>
      </c>
      <c r="AK25" s="100">
        <v>0</v>
      </c>
      <c r="AL25" s="100">
        <v>0</v>
      </c>
      <c r="AM25" s="100">
        <v>0</v>
      </c>
      <c r="AN25" s="100">
        <v>0</v>
      </c>
      <c r="AO25" s="100">
        <v>-16.277000000000001</v>
      </c>
      <c r="AP25" s="100">
        <v>-102.539</v>
      </c>
      <c r="AQ25" s="100">
        <v>0</v>
      </c>
      <c r="AR25" s="100">
        <v>-23.931999999999999</v>
      </c>
      <c r="AS25" s="100">
        <v>-16.57</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260.733</v>
      </c>
      <c r="BJ25" s="100">
        <v>49.596000000000032</v>
      </c>
      <c r="BK25" s="100">
        <v>-143.041</v>
      </c>
      <c r="BL25" s="102"/>
      <c r="BM25" s="102"/>
    </row>
    <row r="26" spans="2:65">
      <c r="B26" s="112" t="s">
        <v>400</v>
      </c>
      <c r="C26" s="113" t="s">
        <v>401</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13.916</v>
      </c>
      <c r="BI26" s="100">
        <v>-66.305000000000007</v>
      </c>
      <c r="BJ26" s="100">
        <v>-52.38900000000001</v>
      </c>
      <c r="BK26" s="100">
        <v>0</v>
      </c>
      <c r="BL26" s="102"/>
      <c r="BM26" s="102"/>
    </row>
    <row r="27" spans="2:65">
      <c r="B27" s="112" t="s">
        <v>402</v>
      </c>
      <c r="C27" s="113" t="s">
        <v>403</v>
      </c>
      <c r="D27" s="100">
        <v>0</v>
      </c>
      <c r="E27" s="100">
        <v>0</v>
      </c>
      <c r="F27" s="100">
        <v>-17195.615000000002</v>
      </c>
      <c r="G27" s="100">
        <v>0</v>
      </c>
      <c r="H27" s="100">
        <v>0</v>
      </c>
      <c r="I27" s="100">
        <v>0</v>
      </c>
      <c r="J27" s="100">
        <v>0</v>
      </c>
      <c r="K27" s="100">
        <v>0</v>
      </c>
      <c r="L27" s="100">
        <v>11619.746999999999</v>
      </c>
      <c r="M27" s="100">
        <v>560.74099999999999</v>
      </c>
      <c r="N27" s="100">
        <v>3609.4140000000002</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-1405.713000000002</v>
      </c>
      <c r="BK27" s="100">
        <v>0</v>
      </c>
      <c r="BL27" s="102"/>
      <c r="BM27" s="102"/>
    </row>
    <row r="28" spans="2:65">
      <c r="B28" s="112" t="s">
        <v>404</v>
      </c>
      <c r="C28" s="113" t="s">
        <v>405</v>
      </c>
      <c r="D28" s="100">
        <v>0</v>
      </c>
      <c r="E28" s="100">
        <v>0</v>
      </c>
      <c r="F28" s="100">
        <v>-1025.287</v>
      </c>
      <c r="G28" s="100">
        <v>-4839.241</v>
      </c>
      <c r="H28" s="100">
        <v>0</v>
      </c>
      <c r="I28" s="100">
        <v>0</v>
      </c>
      <c r="J28" s="100">
        <v>0</v>
      </c>
      <c r="K28" s="100">
        <v>0</v>
      </c>
      <c r="L28" s="100">
        <v>-11064.096</v>
      </c>
      <c r="M28" s="100">
        <v>0</v>
      </c>
      <c r="N28" s="100">
        <v>0</v>
      </c>
      <c r="O28" s="100">
        <v>5438.1509999999998</v>
      </c>
      <c r="P28" s="100">
        <v>750.745</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-10739.727999999999</v>
      </c>
      <c r="BK28" s="100">
        <v>0</v>
      </c>
      <c r="BL28" s="102"/>
      <c r="BM28" s="102"/>
    </row>
    <row r="29" spans="2:65">
      <c r="B29" s="112" t="s">
        <v>406</v>
      </c>
      <c r="C29" s="113" t="s">
        <v>407</v>
      </c>
      <c r="D29" s="100">
        <v>-287.40499999999997</v>
      </c>
      <c r="E29" s="100">
        <v>-18.216000000000001</v>
      </c>
      <c r="F29" s="100">
        <v>0</v>
      </c>
      <c r="G29" s="100">
        <v>0</v>
      </c>
      <c r="H29" s="100">
        <v>0</v>
      </c>
      <c r="I29" s="100">
        <v>0</v>
      </c>
      <c r="J29" s="100">
        <v>0</v>
      </c>
      <c r="K29" s="100">
        <v>469.32799999999997</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163.70699999999999</v>
      </c>
      <c r="BK29" s="100">
        <v>0</v>
      </c>
      <c r="BL29" s="102"/>
      <c r="BM29" s="102"/>
    </row>
    <row r="30" spans="2:65" s="242" customFormat="1" collapsed="1">
      <c r="B30" s="238" t="s">
        <v>408</v>
      </c>
      <c r="C30" s="239" t="s">
        <v>409</v>
      </c>
      <c r="D30" s="240">
        <v>0</v>
      </c>
      <c r="E30" s="240">
        <v>0</v>
      </c>
      <c r="F30" s="240">
        <v>0</v>
      </c>
      <c r="G30" s="240">
        <v>0</v>
      </c>
      <c r="H30" s="240">
        <v>0</v>
      </c>
      <c r="I30" s="240">
        <v>0</v>
      </c>
      <c r="J30" s="240">
        <v>0</v>
      </c>
      <c r="K30" s="240">
        <v>0</v>
      </c>
      <c r="L30" s="240">
        <v>0</v>
      </c>
      <c r="M30" s="240">
        <v>0</v>
      </c>
      <c r="N30" s="240">
        <v>0</v>
      </c>
      <c r="O30" s="240">
        <v>0</v>
      </c>
      <c r="P30" s="240">
        <v>0</v>
      </c>
      <c r="Q30" s="240">
        <v>0</v>
      </c>
      <c r="R30" s="240">
        <v>0</v>
      </c>
      <c r="S30" s="240">
        <v>-156075.51500000001</v>
      </c>
      <c r="T30" s="240">
        <v>-33101.53</v>
      </c>
      <c r="U30" s="240">
        <v>-2.1999999999999999E-2</v>
      </c>
      <c r="V30" s="240">
        <v>106.89100000000001</v>
      </c>
      <c r="W30" s="240">
        <v>8540.8989999999994</v>
      </c>
      <c r="X30" s="240">
        <v>1425.8810000000001</v>
      </c>
      <c r="Y30" s="240">
        <v>2562.4549999999999</v>
      </c>
      <c r="Z30" s="240">
        <v>21143.481</v>
      </c>
      <c r="AA30" s="240">
        <v>14.047000000000001</v>
      </c>
      <c r="AB30" s="240">
        <v>0</v>
      </c>
      <c r="AC30" s="240">
        <v>23660.481</v>
      </c>
      <c r="AD30" s="240">
        <v>2996.8270000000002</v>
      </c>
      <c r="AE30" s="240">
        <v>52766.057000000001</v>
      </c>
      <c r="AF30" s="240">
        <v>294.31700000000001</v>
      </c>
      <c r="AG30" s="240">
        <v>20.204999999999998</v>
      </c>
      <c r="AH30" s="240">
        <v>9078.1820000000007</v>
      </c>
      <c r="AI30" s="240">
        <v>40147.639000000003</v>
      </c>
      <c r="AJ30" s="240">
        <v>544.48599999999999</v>
      </c>
      <c r="AK30" s="240">
        <v>3169.39</v>
      </c>
      <c r="AL30" s="240">
        <v>4987.9889999999996</v>
      </c>
      <c r="AM30" s="240">
        <v>20.021999999999998</v>
      </c>
      <c r="AN30" s="240">
        <v>603.70699999999999</v>
      </c>
      <c r="AO30" s="240">
        <v>3616.5369999999998</v>
      </c>
      <c r="AP30" s="240">
        <v>0</v>
      </c>
      <c r="AQ30" s="240">
        <v>0</v>
      </c>
      <c r="AR30" s="240">
        <v>0</v>
      </c>
      <c r="AS30" s="240">
        <v>0</v>
      </c>
      <c r="AT30" s="240">
        <v>0</v>
      </c>
      <c r="AU30" s="240">
        <v>0</v>
      </c>
      <c r="AV30" s="240">
        <v>0</v>
      </c>
      <c r="AW30" s="240">
        <v>0</v>
      </c>
      <c r="AX30" s="240">
        <v>0</v>
      </c>
      <c r="AY30" s="240">
        <v>0</v>
      </c>
      <c r="AZ30" s="240">
        <v>0</v>
      </c>
      <c r="BA30" s="240">
        <v>0</v>
      </c>
      <c r="BB30" s="240">
        <v>0</v>
      </c>
      <c r="BC30" s="240">
        <v>0</v>
      </c>
      <c r="BD30" s="240">
        <v>0</v>
      </c>
      <c r="BE30" s="240">
        <v>0</v>
      </c>
      <c r="BF30" s="240">
        <v>0</v>
      </c>
      <c r="BG30" s="240">
        <v>0</v>
      </c>
      <c r="BH30" s="240">
        <v>0</v>
      </c>
      <c r="BI30" s="240">
        <v>0</v>
      </c>
      <c r="BJ30" s="240">
        <v>-13477.574000000026</v>
      </c>
      <c r="BK30" s="240">
        <v>0</v>
      </c>
      <c r="BL30" s="241"/>
      <c r="BM30" s="241"/>
    </row>
    <row r="31" spans="2:65">
      <c r="B31" s="112" t="s">
        <v>193</v>
      </c>
      <c r="C31" s="113" t="s">
        <v>410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15440.218999999999</v>
      </c>
      <c r="U31" s="100">
        <v>0</v>
      </c>
      <c r="V31" s="100">
        <v>-96.111999999999995</v>
      </c>
      <c r="W31" s="100">
        <v>0</v>
      </c>
      <c r="X31" s="100">
        <v>-761.39499999999998</v>
      </c>
      <c r="Y31" s="100">
        <v>-148.96899999999999</v>
      </c>
      <c r="Z31" s="100">
        <v>0</v>
      </c>
      <c r="AA31" s="100">
        <v>0</v>
      </c>
      <c r="AB31" s="100">
        <v>0</v>
      </c>
      <c r="AC31" s="100">
        <v>0</v>
      </c>
      <c r="AD31" s="100">
        <v>0</v>
      </c>
      <c r="AE31" s="100">
        <v>0</v>
      </c>
      <c r="AF31" s="100">
        <v>0</v>
      </c>
      <c r="AG31" s="100">
        <v>0</v>
      </c>
      <c r="AH31" s="100">
        <v>0</v>
      </c>
      <c r="AI31" s="100">
        <v>-8969.2430000000004</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5464.5</v>
      </c>
      <c r="BK31" s="100">
        <v>0</v>
      </c>
      <c r="BL31" s="102"/>
      <c r="BM31" s="102"/>
    </row>
    <row r="32" spans="2:65" s="204" customFormat="1">
      <c r="B32" s="200" t="s">
        <v>411</v>
      </c>
      <c r="C32" s="201" t="s">
        <v>412</v>
      </c>
      <c r="D32" s="202">
        <v>0</v>
      </c>
      <c r="E32" s="202">
        <v>0</v>
      </c>
      <c r="F32" s="202">
        <v>0</v>
      </c>
      <c r="G32" s="202">
        <v>0</v>
      </c>
      <c r="H32" s="202">
        <v>0</v>
      </c>
      <c r="I32" s="202">
        <v>0</v>
      </c>
      <c r="J32" s="202">
        <v>0</v>
      </c>
      <c r="K32" s="202">
        <v>0</v>
      </c>
      <c r="L32" s="202">
        <v>0</v>
      </c>
      <c r="M32" s="202">
        <v>0</v>
      </c>
      <c r="N32" s="202">
        <v>0</v>
      </c>
      <c r="O32" s="202">
        <v>0</v>
      </c>
      <c r="P32" s="202">
        <v>0</v>
      </c>
      <c r="Q32" s="202">
        <v>-24334.217000000001</v>
      </c>
      <c r="R32" s="202">
        <v>24357.826000000001</v>
      </c>
      <c r="S32" s="202">
        <v>0</v>
      </c>
      <c r="T32" s="202">
        <v>0</v>
      </c>
      <c r="U32" s="202">
        <v>0</v>
      </c>
      <c r="V32" s="202">
        <v>0</v>
      </c>
      <c r="W32" s="202">
        <v>0</v>
      </c>
      <c r="X32" s="202">
        <v>-35.002000000000002</v>
      </c>
      <c r="Y32" s="202">
        <v>0</v>
      </c>
      <c r="Z32" s="202">
        <v>0</v>
      </c>
      <c r="AA32" s="202">
        <v>0</v>
      </c>
      <c r="AB32" s="202">
        <v>0</v>
      </c>
      <c r="AC32" s="202">
        <v>0</v>
      </c>
      <c r="AD32" s="202">
        <v>0</v>
      </c>
      <c r="AE32" s="202">
        <v>0</v>
      </c>
      <c r="AF32" s="202">
        <v>0</v>
      </c>
      <c r="AG32" s="202">
        <v>0</v>
      </c>
      <c r="AH32" s="202">
        <v>0</v>
      </c>
      <c r="AI32" s="202">
        <v>0</v>
      </c>
      <c r="AJ32" s="202">
        <v>0</v>
      </c>
      <c r="AK32" s="202">
        <v>0</v>
      </c>
      <c r="AL32" s="202">
        <v>0</v>
      </c>
      <c r="AM32" s="202">
        <v>0</v>
      </c>
      <c r="AN32" s="202">
        <v>0</v>
      </c>
      <c r="AO32" s="202">
        <v>0</v>
      </c>
      <c r="AP32" s="202">
        <v>0</v>
      </c>
      <c r="AQ32" s="202">
        <v>0</v>
      </c>
      <c r="AR32" s="202">
        <v>0</v>
      </c>
      <c r="AS32" s="202">
        <v>0</v>
      </c>
      <c r="AT32" s="202">
        <v>0</v>
      </c>
      <c r="AU32" s="202">
        <v>0</v>
      </c>
      <c r="AV32" s="202">
        <v>0</v>
      </c>
      <c r="AW32" s="202">
        <v>0</v>
      </c>
      <c r="AX32" s="202">
        <v>0</v>
      </c>
      <c r="AY32" s="202">
        <v>0</v>
      </c>
      <c r="AZ32" s="202">
        <v>0</v>
      </c>
      <c r="BA32" s="202">
        <v>0</v>
      </c>
      <c r="BB32" s="202">
        <v>0</v>
      </c>
      <c r="BC32" s="202">
        <v>0</v>
      </c>
      <c r="BD32" s="202">
        <v>0</v>
      </c>
      <c r="BE32" s="202">
        <v>0</v>
      </c>
      <c r="BF32" s="202">
        <v>0</v>
      </c>
      <c r="BG32" s="202">
        <v>0</v>
      </c>
      <c r="BH32" s="202">
        <v>0</v>
      </c>
      <c r="BI32" s="202">
        <v>0</v>
      </c>
      <c r="BJ32" s="202">
        <v>-11.392999999999624</v>
      </c>
      <c r="BK32" s="202">
        <v>0</v>
      </c>
      <c r="BL32" s="203"/>
      <c r="BM32" s="203"/>
    </row>
    <row r="33" spans="2:65">
      <c r="B33" s="112" t="s">
        <v>413</v>
      </c>
      <c r="C33" s="113" t="s">
        <v>414</v>
      </c>
      <c r="D33" s="100">
        <v>0</v>
      </c>
      <c r="E33" s="100">
        <v>0</v>
      </c>
      <c r="F33" s="100">
        <v>0</v>
      </c>
      <c r="G33" s="100">
        <v>-186.87700000000001</v>
      </c>
      <c r="H33" s="100">
        <v>0</v>
      </c>
      <c r="I33" s="100">
        <v>0</v>
      </c>
      <c r="J33" s="100">
        <v>0</v>
      </c>
      <c r="K33" s="100">
        <v>0</v>
      </c>
      <c r="L33" s="100">
        <v>0</v>
      </c>
      <c r="M33" s="100">
        <v>0</v>
      </c>
      <c r="N33" s="100">
        <v>0</v>
      </c>
      <c r="O33" s="100">
        <v>0</v>
      </c>
      <c r="P33" s="100">
        <v>389.78699999999998</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202.90999999999997</v>
      </c>
      <c r="BK33" s="100">
        <v>609.44799999999998</v>
      </c>
      <c r="BL33" s="102"/>
      <c r="BM33" s="102"/>
    </row>
    <row r="34" spans="2:65">
      <c r="B34" s="112" t="s">
        <v>415</v>
      </c>
      <c r="C34" s="113" t="s">
        <v>416</v>
      </c>
      <c r="D34" s="100">
        <v>0</v>
      </c>
      <c r="E34" s="100">
        <v>0</v>
      </c>
      <c r="F34" s="100">
        <v>0</v>
      </c>
      <c r="G34" s="100">
        <v>0</v>
      </c>
      <c r="H34" s="100">
        <v>0</v>
      </c>
      <c r="I34" s="100">
        <v>0</v>
      </c>
      <c r="J34" s="100">
        <v>0</v>
      </c>
      <c r="K34" s="100">
        <v>0</v>
      </c>
      <c r="L34" s="100">
        <v>0</v>
      </c>
      <c r="M34" s="100">
        <v>0</v>
      </c>
      <c r="N34" s="100">
        <v>0</v>
      </c>
      <c r="O34" s="100">
        <v>0</v>
      </c>
      <c r="P34" s="100">
        <v>0</v>
      </c>
      <c r="Q34" s="100">
        <v>0</v>
      </c>
      <c r="R34" s="100">
        <v>-197.30199999999999</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487.18400000000003</v>
      </c>
      <c r="BH34" s="100">
        <v>0</v>
      </c>
      <c r="BI34" s="100">
        <v>0</v>
      </c>
      <c r="BJ34" s="100">
        <v>289.88200000000006</v>
      </c>
      <c r="BK34" s="100">
        <v>487.18400000000003</v>
      </c>
      <c r="BL34" s="102"/>
      <c r="BM34" s="102"/>
    </row>
    <row r="35" spans="2:65">
      <c r="B35" s="116" t="s">
        <v>417</v>
      </c>
      <c r="C35" s="117" t="s">
        <v>418</v>
      </c>
      <c r="D35" s="118">
        <v>0</v>
      </c>
      <c r="E35" s="118">
        <v>0</v>
      </c>
      <c r="F35" s="118">
        <v>0</v>
      </c>
      <c r="G35" s="118">
        <v>0</v>
      </c>
      <c r="H35" s="118">
        <v>0</v>
      </c>
      <c r="I35" s="118">
        <v>0</v>
      </c>
      <c r="J35" s="118">
        <v>0</v>
      </c>
      <c r="K35" s="118">
        <v>0</v>
      </c>
      <c r="L35" s="118">
        <v>0</v>
      </c>
      <c r="M35" s="118">
        <v>0</v>
      </c>
      <c r="N35" s="118">
        <v>-956.91600000000005</v>
      </c>
      <c r="O35" s="118">
        <v>-2279.71</v>
      </c>
      <c r="P35" s="118">
        <v>0</v>
      </c>
      <c r="Q35" s="118">
        <v>-1564.4390000000001</v>
      </c>
      <c r="R35" s="118">
        <v>-851.36300000000006</v>
      </c>
      <c r="S35" s="118">
        <v>0</v>
      </c>
      <c r="T35" s="118">
        <v>0</v>
      </c>
      <c r="U35" s="118">
        <v>0</v>
      </c>
      <c r="V35" s="118">
        <v>0</v>
      </c>
      <c r="W35" s="118">
        <v>-7264.808</v>
      </c>
      <c r="X35" s="118">
        <v>-281.74700000000001</v>
      </c>
      <c r="Y35" s="118">
        <v>-19.548999999999999</v>
      </c>
      <c r="Z35" s="118">
        <v>-0.52200000000000002</v>
      </c>
      <c r="AA35" s="118">
        <v>0</v>
      </c>
      <c r="AB35" s="118">
        <v>0</v>
      </c>
      <c r="AC35" s="118">
        <v>0</v>
      </c>
      <c r="AD35" s="118">
        <v>-3.89</v>
      </c>
      <c r="AE35" s="118">
        <v>-33.676000000000002</v>
      </c>
      <c r="AF35" s="118">
        <v>-0.73599999999999999</v>
      </c>
      <c r="AG35" s="118">
        <v>-0.30599999999999999</v>
      </c>
      <c r="AH35" s="118">
        <v>-247.80799999999999</v>
      </c>
      <c r="AI35" s="118">
        <v>0</v>
      </c>
      <c r="AJ35" s="118">
        <v>0</v>
      </c>
      <c r="AK35" s="118">
        <v>0</v>
      </c>
      <c r="AL35" s="118">
        <v>0</v>
      </c>
      <c r="AM35" s="118">
        <v>0</v>
      </c>
      <c r="AN35" s="118">
        <v>0</v>
      </c>
      <c r="AO35" s="118">
        <v>0</v>
      </c>
      <c r="AP35" s="118">
        <v>0</v>
      </c>
      <c r="AQ35" s="118">
        <v>0</v>
      </c>
      <c r="AR35" s="118">
        <v>-14.236000000000001</v>
      </c>
      <c r="AS35" s="118">
        <v>0</v>
      </c>
      <c r="AT35" s="118">
        <v>0</v>
      </c>
      <c r="AU35" s="118">
        <v>0</v>
      </c>
      <c r="AV35" s="118">
        <v>0</v>
      </c>
      <c r="AW35" s="118">
        <v>0</v>
      </c>
      <c r="AX35" s="118">
        <v>0</v>
      </c>
      <c r="AY35" s="118">
        <v>0</v>
      </c>
      <c r="AZ35" s="118">
        <v>0</v>
      </c>
      <c r="BA35" s="118">
        <v>0</v>
      </c>
      <c r="BB35" s="118">
        <v>0</v>
      </c>
      <c r="BC35" s="118">
        <v>0</v>
      </c>
      <c r="BD35" s="118">
        <v>0</v>
      </c>
      <c r="BE35" s="118">
        <v>0</v>
      </c>
      <c r="BF35" s="118">
        <v>0</v>
      </c>
      <c r="BG35" s="118">
        <v>0</v>
      </c>
      <c r="BH35" s="118">
        <v>-3247.1120000000001</v>
      </c>
      <c r="BI35" s="118">
        <v>-183.09200000000001</v>
      </c>
      <c r="BJ35" s="118">
        <v>-16949.910000000003</v>
      </c>
      <c r="BK35" s="118">
        <v>-9558.7540000000008</v>
      </c>
      <c r="BL35" s="102"/>
      <c r="BM35" s="102"/>
    </row>
    <row r="36" spans="2:65" s="221" customFormat="1">
      <c r="B36" s="217" t="s">
        <v>419</v>
      </c>
      <c r="C36" s="218" t="s">
        <v>420</v>
      </c>
      <c r="D36" s="219">
        <v>0</v>
      </c>
      <c r="E36" s="219">
        <v>0</v>
      </c>
      <c r="F36" s="219">
        <v>0</v>
      </c>
      <c r="G36" s="219">
        <v>0</v>
      </c>
      <c r="H36" s="219">
        <v>0</v>
      </c>
      <c r="I36" s="219">
        <v>0</v>
      </c>
      <c r="J36" s="219">
        <v>0</v>
      </c>
      <c r="K36" s="219">
        <v>0</v>
      </c>
      <c r="L36" s="219">
        <v>0</v>
      </c>
      <c r="M36" s="219">
        <v>0</v>
      </c>
      <c r="N36" s="219">
        <v>0</v>
      </c>
      <c r="O36" s="219">
        <v>0</v>
      </c>
      <c r="P36" s="219">
        <v>0</v>
      </c>
      <c r="Q36" s="219">
        <v>0</v>
      </c>
      <c r="R36" s="219">
        <v>0</v>
      </c>
      <c r="S36" s="219">
        <v>0</v>
      </c>
      <c r="T36" s="219">
        <v>0</v>
      </c>
      <c r="U36" s="219">
        <v>0</v>
      </c>
      <c r="V36" s="219">
        <v>0</v>
      </c>
      <c r="W36" s="219">
        <v>0</v>
      </c>
      <c r="X36" s="219">
        <v>0</v>
      </c>
      <c r="Y36" s="219">
        <v>0</v>
      </c>
      <c r="Z36" s="219">
        <v>-0.02</v>
      </c>
      <c r="AA36" s="219">
        <v>0</v>
      </c>
      <c r="AB36" s="219">
        <v>0</v>
      </c>
      <c r="AC36" s="219">
        <v>0</v>
      </c>
      <c r="AD36" s="219">
        <v>-0.13300000000000001</v>
      </c>
      <c r="AE36" s="219">
        <v>-9.0120000000000005</v>
      </c>
      <c r="AF36" s="219">
        <v>0</v>
      </c>
      <c r="AG36" s="219">
        <v>0</v>
      </c>
      <c r="AH36" s="219">
        <v>-0.378</v>
      </c>
      <c r="AI36" s="219">
        <v>0</v>
      </c>
      <c r="AJ36" s="219">
        <v>0</v>
      </c>
      <c r="AK36" s="219">
        <v>0</v>
      </c>
      <c r="AL36" s="219">
        <v>0</v>
      </c>
      <c r="AM36" s="219">
        <v>0</v>
      </c>
      <c r="AN36" s="219">
        <v>0</v>
      </c>
      <c r="AO36" s="219">
        <v>0</v>
      </c>
      <c r="AP36" s="219">
        <v>0</v>
      </c>
      <c r="AQ36" s="219">
        <v>0</v>
      </c>
      <c r="AR36" s="219">
        <v>0</v>
      </c>
      <c r="AS36" s="219">
        <v>0</v>
      </c>
      <c r="AT36" s="219">
        <v>0</v>
      </c>
      <c r="AU36" s="219">
        <v>0</v>
      </c>
      <c r="AV36" s="219">
        <v>0</v>
      </c>
      <c r="AW36" s="219">
        <v>0</v>
      </c>
      <c r="AX36" s="219">
        <v>0</v>
      </c>
      <c r="AY36" s="219">
        <v>0</v>
      </c>
      <c r="AZ36" s="219">
        <v>0</v>
      </c>
      <c r="BA36" s="219">
        <v>0</v>
      </c>
      <c r="BB36" s="219">
        <v>0</v>
      </c>
      <c r="BC36" s="219">
        <v>0</v>
      </c>
      <c r="BD36" s="219">
        <v>0</v>
      </c>
      <c r="BE36" s="219">
        <v>0</v>
      </c>
      <c r="BF36" s="219">
        <v>0</v>
      </c>
      <c r="BG36" s="219">
        <v>0</v>
      </c>
      <c r="BH36" s="219">
        <v>0</v>
      </c>
      <c r="BI36" s="219">
        <v>0</v>
      </c>
      <c r="BJ36" s="219">
        <v>-9.543000000000001</v>
      </c>
      <c r="BK36" s="219">
        <v>0</v>
      </c>
      <c r="BL36" s="220"/>
      <c r="BM36" s="220"/>
    </row>
    <row r="37" spans="2:65" s="233" customFormat="1">
      <c r="B37" s="229" t="s">
        <v>421</v>
      </c>
      <c r="C37" s="230" t="s">
        <v>422</v>
      </c>
      <c r="D37" s="231">
        <v>0</v>
      </c>
      <c r="E37" s="231">
        <v>0</v>
      </c>
      <c r="F37" s="231">
        <v>0</v>
      </c>
      <c r="G37" s="231">
        <v>0</v>
      </c>
      <c r="H37" s="231">
        <v>0</v>
      </c>
      <c r="I37" s="231">
        <v>0</v>
      </c>
      <c r="J37" s="231">
        <v>0</v>
      </c>
      <c r="K37" s="231">
        <v>0</v>
      </c>
      <c r="L37" s="231">
        <v>0</v>
      </c>
      <c r="M37" s="231">
        <v>0</v>
      </c>
      <c r="N37" s="231">
        <v>0</v>
      </c>
      <c r="O37" s="231">
        <v>0</v>
      </c>
      <c r="P37" s="231">
        <v>0</v>
      </c>
      <c r="Q37" s="231">
        <v>0</v>
      </c>
      <c r="R37" s="231">
        <v>0</v>
      </c>
      <c r="S37" s="231">
        <v>0</v>
      </c>
      <c r="T37" s="231">
        <v>0</v>
      </c>
      <c r="U37" s="231">
        <v>0</v>
      </c>
      <c r="V37" s="231">
        <v>0</v>
      </c>
      <c r="W37" s="231">
        <v>0</v>
      </c>
      <c r="X37" s="231">
        <v>-3.633</v>
      </c>
      <c r="Y37" s="231">
        <v>-8.0000000000000002E-3</v>
      </c>
      <c r="Z37" s="231">
        <v>0</v>
      </c>
      <c r="AA37" s="231">
        <v>0</v>
      </c>
      <c r="AB37" s="231">
        <v>0</v>
      </c>
      <c r="AC37" s="231">
        <v>0</v>
      </c>
      <c r="AD37" s="231">
        <v>0</v>
      </c>
      <c r="AE37" s="231">
        <v>-7.0000000000000001E-3</v>
      </c>
      <c r="AF37" s="231">
        <v>0</v>
      </c>
      <c r="AG37" s="231">
        <v>0</v>
      </c>
      <c r="AH37" s="231">
        <v>0</v>
      </c>
      <c r="AI37" s="231">
        <v>0</v>
      </c>
      <c r="AJ37" s="231">
        <v>0</v>
      </c>
      <c r="AK37" s="231">
        <v>0</v>
      </c>
      <c r="AL37" s="231">
        <v>0</v>
      </c>
      <c r="AM37" s="231">
        <v>0</v>
      </c>
      <c r="AN37" s="231">
        <v>0</v>
      </c>
      <c r="AO37" s="231">
        <v>0</v>
      </c>
      <c r="AP37" s="231">
        <v>0</v>
      </c>
      <c r="AQ37" s="231">
        <v>0</v>
      </c>
      <c r="AR37" s="231">
        <v>0</v>
      </c>
      <c r="AS37" s="231">
        <v>0</v>
      </c>
      <c r="AT37" s="231">
        <v>0</v>
      </c>
      <c r="AU37" s="231">
        <v>0</v>
      </c>
      <c r="AV37" s="231">
        <v>0</v>
      </c>
      <c r="AW37" s="231">
        <v>0</v>
      </c>
      <c r="AX37" s="231">
        <v>0</v>
      </c>
      <c r="AY37" s="231">
        <v>0</v>
      </c>
      <c r="AZ37" s="231">
        <v>0</v>
      </c>
      <c r="BA37" s="231">
        <v>0</v>
      </c>
      <c r="BB37" s="231">
        <v>0</v>
      </c>
      <c r="BC37" s="231">
        <v>0</v>
      </c>
      <c r="BD37" s="231">
        <v>0</v>
      </c>
      <c r="BE37" s="231">
        <v>0</v>
      </c>
      <c r="BF37" s="231">
        <v>0</v>
      </c>
      <c r="BG37" s="231">
        <v>0</v>
      </c>
      <c r="BH37" s="231">
        <v>0</v>
      </c>
      <c r="BI37" s="231">
        <v>0</v>
      </c>
      <c r="BJ37" s="231">
        <v>-3.6480000000000001</v>
      </c>
      <c r="BK37" s="231">
        <v>0</v>
      </c>
      <c r="BL37" s="232"/>
      <c r="BM37" s="232"/>
    </row>
    <row r="38" spans="2:65" collapsed="1">
      <c r="B38" s="112" t="s">
        <v>423</v>
      </c>
      <c r="C38" s="113" t="s">
        <v>424</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-1855.258</v>
      </c>
      <c r="BI38" s="100">
        <v>0</v>
      </c>
      <c r="BJ38" s="100">
        <v>-1855.258</v>
      </c>
      <c r="BK38" s="100">
        <v>0</v>
      </c>
      <c r="BL38" s="102"/>
      <c r="BM38" s="102"/>
    </row>
    <row r="39" spans="2:65">
      <c r="B39" s="112" t="s">
        <v>425</v>
      </c>
      <c r="C39" s="113" t="s">
        <v>426</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-97.114000000000004</v>
      </c>
      <c r="BI39" s="100">
        <v>0</v>
      </c>
      <c r="BJ39" s="100">
        <v>-97.114000000000004</v>
      </c>
      <c r="BK39" s="100">
        <v>0</v>
      </c>
      <c r="BL39" s="102"/>
      <c r="BM39" s="102"/>
    </row>
    <row r="40" spans="2:65">
      <c r="B40" s="112" t="s">
        <v>427</v>
      </c>
      <c r="C40" s="113" t="s">
        <v>428</v>
      </c>
      <c r="D40" s="100">
        <v>0</v>
      </c>
      <c r="E40" s="100">
        <v>0</v>
      </c>
      <c r="F40" s="100">
        <v>0</v>
      </c>
      <c r="G40" s="100">
        <v>0</v>
      </c>
      <c r="H40" s="100">
        <v>0</v>
      </c>
      <c r="I40" s="100">
        <v>0</v>
      </c>
      <c r="J40" s="100">
        <v>0</v>
      </c>
      <c r="K40" s="100">
        <v>0</v>
      </c>
      <c r="L40" s="100">
        <v>0</v>
      </c>
      <c r="M40" s="100">
        <v>0</v>
      </c>
      <c r="N40" s="100">
        <v>-355.536</v>
      </c>
      <c r="O40" s="100">
        <v>-1076.5830000000001</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-1432.1190000000001</v>
      </c>
      <c r="BK40" s="100">
        <v>-1076.5830000000001</v>
      </c>
      <c r="BL40" s="102"/>
      <c r="BM40" s="102"/>
    </row>
    <row r="41" spans="2:65">
      <c r="B41" s="112" t="s">
        <v>429</v>
      </c>
      <c r="C41" s="113" t="s">
        <v>430</v>
      </c>
      <c r="D41" s="100">
        <v>0</v>
      </c>
      <c r="E41" s="100">
        <v>0</v>
      </c>
      <c r="F41" s="100">
        <v>0</v>
      </c>
      <c r="G41" s="100">
        <v>0</v>
      </c>
      <c r="H41" s="100">
        <v>0</v>
      </c>
      <c r="I41" s="100">
        <v>0</v>
      </c>
      <c r="J41" s="100">
        <v>0</v>
      </c>
      <c r="K41" s="100">
        <v>0</v>
      </c>
      <c r="L41" s="100">
        <v>0</v>
      </c>
      <c r="M41" s="100">
        <v>0</v>
      </c>
      <c r="N41" s="100">
        <v>-601.38</v>
      </c>
      <c r="O41" s="100">
        <v>-1203.126</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-1804.5059999999999</v>
      </c>
      <c r="BK41" s="100">
        <v>-1203.126</v>
      </c>
      <c r="BL41" s="102"/>
      <c r="BM41" s="102"/>
    </row>
    <row r="42" spans="2:65">
      <c r="B42" s="112" t="s">
        <v>431</v>
      </c>
      <c r="C42" s="113" t="s">
        <v>432</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2"/>
      <c r="BM42" s="102"/>
    </row>
    <row r="43" spans="2:65" s="242" customFormat="1">
      <c r="B43" s="238" t="s">
        <v>433</v>
      </c>
      <c r="C43" s="243" t="s">
        <v>434</v>
      </c>
      <c r="D43" s="240">
        <v>0</v>
      </c>
      <c r="E43" s="240">
        <v>0</v>
      </c>
      <c r="F43" s="240">
        <v>0</v>
      </c>
      <c r="G43" s="240">
        <v>0</v>
      </c>
      <c r="H43" s="240">
        <v>0</v>
      </c>
      <c r="I43" s="240">
        <v>0</v>
      </c>
      <c r="J43" s="240">
        <v>0</v>
      </c>
      <c r="K43" s="240">
        <v>0</v>
      </c>
      <c r="L43" s="240">
        <v>0</v>
      </c>
      <c r="M43" s="240">
        <v>0</v>
      </c>
      <c r="N43" s="240">
        <v>0</v>
      </c>
      <c r="O43" s="240">
        <v>0</v>
      </c>
      <c r="P43" s="240">
        <v>0</v>
      </c>
      <c r="Q43" s="240">
        <v>-1448.835</v>
      </c>
      <c r="R43" s="240">
        <v>-851.36300000000006</v>
      </c>
      <c r="S43" s="240">
        <v>0</v>
      </c>
      <c r="T43" s="240">
        <v>0</v>
      </c>
      <c r="U43" s="240">
        <v>0</v>
      </c>
      <c r="V43" s="240">
        <v>0</v>
      </c>
      <c r="W43" s="240">
        <v>-7242.2269999999999</v>
      </c>
      <c r="X43" s="240">
        <v>-132.453</v>
      </c>
      <c r="Y43" s="240">
        <v>-0.127</v>
      </c>
      <c r="Z43" s="240">
        <v>-0.27500000000000002</v>
      </c>
      <c r="AA43" s="240">
        <v>0</v>
      </c>
      <c r="AB43" s="240">
        <v>0</v>
      </c>
      <c r="AC43" s="240">
        <v>0</v>
      </c>
      <c r="AD43" s="240">
        <v>-2.218</v>
      </c>
      <c r="AE43" s="240">
        <v>-13.875</v>
      </c>
      <c r="AF43" s="240">
        <v>-0.64700000000000002</v>
      </c>
      <c r="AG43" s="240">
        <v>-0.13200000000000001</v>
      </c>
      <c r="AH43" s="240">
        <v>-230.148</v>
      </c>
      <c r="AI43" s="240">
        <v>0</v>
      </c>
      <c r="AJ43" s="240">
        <v>0</v>
      </c>
      <c r="AK43" s="240">
        <v>0</v>
      </c>
      <c r="AL43" s="240">
        <v>0</v>
      </c>
      <c r="AM43" s="240">
        <v>0</v>
      </c>
      <c r="AN43" s="240">
        <v>0</v>
      </c>
      <c r="AO43" s="240">
        <v>0</v>
      </c>
      <c r="AP43" s="240">
        <v>0</v>
      </c>
      <c r="AQ43" s="240">
        <v>0</v>
      </c>
      <c r="AR43" s="240">
        <v>0</v>
      </c>
      <c r="AS43" s="240">
        <v>0</v>
      </c>
      <c r="AT43" s="240">
        <v>0</v>
      </c>
      <c r="AU43" s="240">
        <v>0</v>
      </c>
      <c r="AV43" s="240">
        <v>0</v>
      </c>
      <c r="AW43" s="240">
        <v>0</v>
      </c>
      <c r="AX43" s="240">
        <v>0</v>
      </c>
      <c r="AY43" s="240">
        <v>0</v>
      </c>
      <c r="AZ43" s="240">
        <v>0</v>
      </c>
      <c r="BA43" s="240">
        <v>0</v>
      </c>
      <c r="BB43" s="240">
        <v>0</v>
      </c>
      <c r="BC43" s="240">
        <v>0</v>
      </c>
      <c r="BD43" s="240">
        <v>0</v>
      </c>
      <c r="BE43" s="240">
        <v>0</v>
      </c>
      <c r="BF43" s="240">
        <v>0</v>
      </c>
      <c r="BG43" s="240">
        <v>0</v>
      </c>
      <c r="BH43" s="240">
        <v>-1245.0450000000001</v>
      </c>
      <c r="BI43" s="240">
        <v>-183.09200000000001</v>
      </c>
      <c r="BJ43" s="240">
        <v>-11350.437</v>
      </c>
      <c r="BK43" s="240">
        <v>-7242.2269999999999</v>
      </c>
      <c r="BL43" s="241"/>
      <c r="BM43" s="241"/>
    </row>
    <row r="44" spans="2:65" s="204" customFormat="1">
      <c r="B44" s="200" t="s">
        <v>435</v>
      </c>
      <c r="C44" s="201" t="s">
        <v>436</v>
      </c>
      <c r="D44" s="202">
        <v>0</v>
      </c>
      <c r="E44" s="202">
        <v>0</v>
      </c>
      <c r="F44" s="202">
        <v>0</v>
      </c>
      <c r="G44" s="202">
        <v>0</v>
      </c>
      <c r="H44" s="202">
        <v>0</v>
      </c>
      <c r="I44" s="202">
        <v>0</v>
      </c>
      <c r="J44" s="202">
        <v>0</v>
      </c>
      <c r="K44" s="202">
        <v>0</v>
      </c>
      <c r="L44" s="202">
        <v>0</v>
      </c>
      <c r="M44" s="202">
        <v>0</v>
      </c>
      <c r="N44" s="202">
        <v>0</v>
      </c>
      <c r="O44" s="202">
        <v>0</v>
      </c>
      <c r="P44" s="202">
        <v>0</v>
      </c>
      <c r="Q44" s="202">
        <v>-115.604</v>
      </c>
      <c r="R44" s="202">
        <v>0</v>
      </c>
      <c r="S44" s="202">
        <v>0</v>
      </c>
      <c r="T44" s="202">
        <v>0</v>
      </c>
      <c r="U44" s="202">
        <v>0</v>
      </c>
      <c r="V44" s="202">
        <v>0</v>
      </c>
      <c r="W44" s="202">
        <v>-22.581</v>
      </c>
      <c r="X44" s="202">
        <v>-60.712000000000003</v>
      </c>
      <c r="Y44" s="202">
        <v>-8.6370000000000005</v>
      </c>
      <c r="Z44" s="202">
        <v>-8.9999999999999993E-3</v>
      </c>
      <c r="AA44" s="202">
        <v>0</v>
      </c>
      <c r="AB44" s="202">
        <v>0</v>
      </c>
      <c r="AC44" s="202">
        <v>0</v>
      </c>
      <c r="AD44" s="202">
        <v>0</v>
      </c>
      <c r="AE44" s="202">
        <v>-5.2999999999999999E-2</v>
      </c>
      <c r="AF44" s="202">
        <v>0</v>
      </c>
      <c r="AG44" s="202">
        <v>0</v>
      </c>
      <c r="AH44" s="202">
        <v>0</v>
      </c>
      <c r="AI44" s="202">
        <v>0</v>
      </c>
      <c r="AJ44" s="202">
        <v>0</v>
      </c>
      <c r="AK44" s="202">
        <v>0</v>
      </c>
      <c r="AL44" s="202">
        <v>0</v>
      </c>
      <c r="AM44" s="202">
        <v>0</v>
      </c>
      <c r="AN44" s="202">
        <v>0</v>
      </c>
      <c r="AO44" s="202">
        <v>0</v>
      </c>
      <c r="AP44" s="202">
        <v>0</v>
      </c>
      <c r="AQ44" s="202">
        <v>0</v>
      </c>
      <c r="AR44" s="202">
        <v>0</v>
      </c>
      <c r="AS44" s="202">
        <v>0</v>
      </c>
      <c r="AT44" s="202">
        <v>0</v>
      </c>
      <c r="AU44" s="202">
        <v>0</v>
      </c>
      <c r="AV44" s="202">
        <v>0</v>
      </c>
      <c r="AW44" s="202">
        <v>0</v>
      </c>
      <c r="AX44" s="202">
        <v>0</v>
      </c>
      <c r="AY44" s="202">
        <v>0</v>
      </c>
      <c r="AZ44" s="202">
        <v>0</v>
      </c>
      <c r="BA44" s="202">
        <v>0</v>
      </c>
      <c r="BB44" s="202">
        <v>0</v>
      </c>
      <c r="BC44" s="202">
        <v>0</v>
      </c>
      <c r="BD44" s="202">
        <v>0</v>
      </c>
      <c r="BE44" s="202">
        <v>0</v>
      </c>
      <c r="BF44" s="202">
        <v>0</v>
      </c>
      <c r="BG44" s="202">
        <v>0</v>
      </c>
      <c r="BH44" s="202">
        <v>0</v>
      </c>
      <c r="BI44" s="202">
        <v>0</v>
      </c>
      <c r="BJ44" s="202">
        <v>-207.59599999999998</v>
      </c>
      <c r="BK44" s="202">
        <v>-22.581</v>
      </c>
      <c r="BL44" s="203"/>
      <c r="BM44" s="203"/>
    </row>
    <row r="45" spans="2:65" collapsed="1">
      <c r="B45" s="112" t="s">
        <v>437</v>
      </c>
      <c r="C45" s="113" t="s">
        <v>438</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2"/>
      <c r="BM45" s="102"/>
    </row>
    <row r="46" spans="2:65" collapsed="1">
      <c r="B46" s="112" t="s">
        <v>439</v>
      </c>
      <c r="C46" s="113" t="s">
        <v>440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-84.948999999999998</v>
      </c>
      <c r="Y46" s="100">
        <v>-10.778</v>
      </c>
      <c r="Z46" s="100">
        <v>-0.217</v>
      </c>
      <c r="AA46" s="100">
        <v>0</v>
      </c>
      <c r="AB46" s="100">
        <v>0</v>
      </c>
      <c r="AC46" s="100">
        <v>0</v>
      </c>
      <c r="AD46" s="100">
        <v>-1.54</v>
      </c>
      <c r="AE46" s="100">
        <v>-10.728999999999999</v>
      </c>
      <c r="AF46" s="100">
        <v>-0.09</v>
      </c>
      <c r="AG46" s="100">
        <v>-0.17399999999999999</v>
      </c>
      <c r="AH46" s="100">
        <v>-17.282</v>
      </c>
      <c r="AI46" s="100">
        <v>0</v>
      </c>
      <c r="AJ46" s="100">
        <v>0</v>
      </c>
      <c r="AK46" s="100">
        <v>0</v>
      </c>
      <c r="AL46" s="100">
        <v>0</v>
      </c>
      <c r="AM46" s="100">
        <v>0</v>
      </c>
      <c r="AN46" s="100">
        <v>0</v>
      </c>
      <c r="AO46" s="100">
        <v>0</v>
      </c>
      <c r="AP46" s="100">
        <v>0</v>
      </c>
      <c r="AQ46" s="100">
        <v>0</v>
      </c>
      <c r="AR46" s="100">
        <v>-14.236000000000001</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-49.695</v>
      </c>
      <c r="BI46" s="100">
        <v>0</v>
      </c>
      <c r="BJ46" s="100">
        <v>-189.69</v>
      </c>
      <c r="BK46" s="100">
        <v>-14.236000000000001</v>
      </c>
      <c r="BL46" s="102"/>
      <c r="BM46" s="102"/>
    </row>
    <row r="47" spans="2:65">
      <c r="B47" s="105" t="s">
        <v>441</v>
      </c>
      <c r="C47" s="119" t="s">
        <v>442</v>
      </c>
      <c r="D47" s="107">
        <v>0</v>
      </c>
      <c r="E47" s="107">
        <v>0</v>
      </c>
      <c r="F47" s="107">
        <v>0</v>
      </c>
      <c r="G47" s="107">
        <v>0</v>
      </c>
      <c r="H47" s="107">
        <v>0</v>
      </c>
      <c r="I47" s="107">
        <v>0</v>
      </c>
      <c r="J47" s="107">
        <v>0</v>
      </c>
      <c r="K47" s="107">
        <v>0</v>
      </c>
      <c r="L47" s="107">
        <v>0</v>
      </c>
      <c r="M47" s="107">
        <v>0</v>
      </c>
      <c r="N47" s="107">
        <v>0</v>
      </c>
      <c r="O47" s="107">
        <v>0</v>
      </c>
      <c r="P47" s="107">
        <v>0</v>
      </c>
      <c r="Q47" s="107">
        <v>-10.571999999999999</v>
      </c>
      <c r="R47" s="107">
        <v>0</v>
      </c>
      <c r="S47" s="107">
        <v>0</v>
      </c>
      <c r="T47" s="107">
        <v>0</v>
      </c>
      <c r="U47" s="107">
        <v>0</v>
      </c>
      <c r="V47" s="107">
        <v>0</v>
      </c>
      <c r="W47" s="107">
        <v>0</v>
      </c>
      <c r="X47" s="107">
        <v>0</v>
      </c>
      <c r="Y47" s="107">
        <v>0</v>
      </c>
      <c r="Z47" s="107">
        <v>0</v>
      </c>
      <c r="AA47" s="107">
        <v>0</v>
      </c>
      <c r="AB47" s="107">
        <v>0</v>
      </c>
      <c r="AC47" s="107">
        <v>0</v>
      </c>
      <c r="AD47" s="107">
        <v>0</v>
      </c>
      <c r="AE47" s="107">
        <v>0</v>
      </c>
      <c r="AF47" s="107">
        <v>0</v>
      </c>
      <c r="AG47" s="107">
        <v>0</v>
      </c>
      <c r="AH47" s="107">
        <v>0</v>
      </c>
      <c r="AI47" s="107">
        <v>0</v>
      </c>
      <c r="AJ47" s="107">
        <v>0</v>
      </c>
      <c r="AK47" s="107">
        <v>0</v>
      </c>
      <c r="AL47" s="107">
        <v>0</v>
      </c>
      <c r="AM47" s="107">
        <v>0</v>
      </c>
      <c r="AN47" s="107">
        <v>0</v>
      </c>
      <c r="AO47" s="107">
        <v>0</v>
      </c>
      <c r="AP47" s="107">
        <v>0</v>
      </c>
      <c r="AQ47" s="107">
        <v>0</v>
      </c>
      <c r="AR47" s="107">
        <v>0</v>
      </c>
      <c r="AS47" s="107">
        <v>0</v>
      </c>
      <c r="AT47" s="107">
        <v>0</v>
      </c>
      <c r="AU47" s="107">
        <v>0</v>
      </c>
      <c r="AV47" s="107">
        <v>0</v>
      </c>
      <c r="AW47" s="107">
        <v>0</v>
      </c>
      <c r="AX47" s="107">
        <v>0</v>
      </c>
      <c r="AY47" s="107">
        <v>0</v>
      </c>
      <c r="AZ47" s="107">
        <v>0</v>
      </c>
      <c r="BA47" s="107">
        <v>0</v>
      </c>
      <c r="BB47" s="107">
        <v>0</v>
      </c>
      <c r="BC47" s="107">
        <v>0</v>
      </c>
      <c r="BD47" s="107">
        <v>0</v>
      </c>
      <c r="BE47" s="107">
        <v>0</v>
      </c>
      <c r="BF47" s="107">
        <v>0</v>
      </c>
      <c r="BG47" s="107">
        <v>0</v>
      </c>
      <c r="BH47" s="107">
        <v>-1373.2840000000001</v>
      </c>
      <c r="BI47" s="107">
        <v>-406.53100000000001</v>
      </c>
      <c r="BJ47" s="107">
        <v>-1790.3869999999999</v>
      </c>
      <c r="BK47" s="107">
        <v>0</v>
      </c>
      <c r="BL47" s="102"/>
      <c r="BM47" s="102"/>
    </row>
    <row r="48" spans="2:65">
      <c r="B48" s="116" t="s">
        <v>443</v>
      </c>
      <c r="C48" s="117" t="s">
        <v>444</v>
      </c>
      <c r="D48" s="118">
        <v>0</v>
      </c>
      <c r="E48" s="118">
        <v>3083.4180000000001</v>
      </c>
      <c r="F48" s="118">
        <v>0</v>
      </c>
      <c r="G48" s="118">
        <v>3678.4540000000002</v>
      </c>
      <c r="H48" s="118">
        <v>0</v>
      </c>
      <c r="I48" s="118">
        <v>3.1E-2</v>
      </c>
      <c r="J48" s="118">
        <v>15.398999999999999</v>
      </c>
      <c r="K48" s="118">
        <v>472.84699999999998</v>
      </c>
      <c r="L48" s="118">
        <v>719.91099999999994</v>
      </c>
      <c r="M48" s="118">
        <v>560.74099999999999</v>
      </c>
      <c r="N48" s="118">
        <v>1842.117</v>
      </c>
      <c r="O48" s="118">
        <v>44.777999999999999</v>
      </c>
      <c r="P48" s="118">
        <v>353.68299999999999</v>
      </c>
      <c r="Q48" s="118">
        <v>1012.348</v>
      </c>
      <c r="R48" s="118">
        <v>22937.118999999999</v>
      </c>
      <c r="S48" s="118">
        <v>0</v>
      </c>
      <c r="T48" s="118">
        <v>0</v>
      </c>
      <c r="U48" s="118">
        <v>0</v>
      </c>
      <c r="V48" s="118">
        <v>0</v>
      </c>
      <c r="W48" s="118">
        <v>798.55499999999995</v>
      </c>
      <c r="X48" s="118">
        <v>6459.8239999999996</v>
      </c>
      <c r="Y48" s="118">
        <v>4732.0469999999996</v>
      </c>
      <c r="Z48" s="118">
        <v>10285.4</v>
      </c>
      <c r="AA48" s="118">
        <v>3.1269999999999998</v>
      </c>
      <c r="AB48" s="118">
        <v>0</v>
      </c>
      <c r="AC48" s="118">
        <v>3110.91</v>
      </c>
      <c r="AD48" s="118">
        <v>2328.5859999999998</v>
      </c>
      <c r="AE48" s="118">
        <v>23494.794000000002</v>
      </c>
      <c r="AF48" s="118">
        <v>188.023</v>
      </c>
      <c r="AG48" s="118">
        <v>63.146000000000001</v>
      </c>
      <c r="AH48" s="118">
        <v>974.49900000000002</v>
      </c>
      <c r="AI48" s="118">
        <v>43804.417999999998</v>
      </c>
      <c r="AJ48" s="118">
        <v>211.721</v>
      </c>
      <c r="AK48" s="118">
        <v>850.15899999999999</v>
      </c>
      <c r="AL48" s="118">
        <v>1684.0940000000001</v>
      </c>
      <c r="AM48" s="118">
        <v>19.649000000000001</v>
      </c>
      <c r="AN48" s="118">
        <v>796.53300000000002</v>
      </c>
      <c r="AO48" s="118">
        <v>1104.4090000000001</v>
      </c>
      <c r="AP48" s="118">
        <v>1571.8409999999999</v>
      </c>
      <c r="AQ48" s="118">
        <v>837.86300000000006</v>
      </c>
      <c r="AR48" s="118">
        <v>413.19600000000003</v>
      </c>
      <c r="AS48" s="118">
        <v>820.68799999999999</v>
      </c>
      <c r="AT48" s="118">
        <v>52.807000000000002</v>
      </c>
      <c r="AU48" s="118">
        <v>6.6980000000000004</v>
      </c>
      <c r="AV48" s="118">
        <v>0</v>
      </c>
      <c r="AW48" s="118">
        <v>685.42399999999998</v>
      </c>
      <c r="AX48" s="118">
        <v>0</v>
      </c>
      <c r="AY48" s="118">
        <v>0</v>
      </c>
      <c r="AZ48" s="118">
        <v>0</v>
      </c>
      <c r="BA48" s="118">
        <v>0</v>
      </c>
      <c r="BB48" s="118">
        <v>224.72200000000001</v>
      </c>
      <c r="BC48" s="118">
        <v>0</v>
      </c>
      <c r="BD48" s="118">
        <v>26.911999999999999</v>
      </c>
      <c r="BE48" s="118">
        <v>0</v>
      </c>
      <c r="BF48" s="118">
        <v>0</v>
      </c>
      <c r="BG48" s="118">
        <v>0</v>
      </c>
      <c r="BH48" s="118">
        <v>46365.828999999998</v>
      </c>
      <c r="BI48" s="118">
        <v>5903.866</v>
      </c>
      <c r="BJ48" s="118">
        <v>192540.58600000004</v>
      </c>
      <c r="BK48" s="118">
        <v>5837.1679999999997</v>
      </c>
      <c r="BL48" s="102"/>
      <c r="BM48" s="102"/>
    </row>
    <row r="49" spans="2:65" collapsed="1">
      <c r="B49" s="112" t="s">
        <v>445</v>
      </c>
      <c r="C49" s="120" t="s">
        <v>446</v>
      </c>
      <c r="D49" s="100">
        <v>0</v>
      </c>
      <c r="E49" s="100">
        <v>3083.4180000000001</v>
      </c>
      <c r="F49" s="100">
        <v>0</v>
      </c>
      <c r="G49" s="100">
        <v>3678.4540000000002</v>
      </c>
      <c r="H49" s="100">
        <v>0</v>
      </c>
      <c r="I49" s="100">
        <v>3.1E-2</v>
      </c>
      <c r="J49" s="100">
        <v>0</v>
      </c>
      <c r="K49" s="100">
        <v>472.84699999999998</v>
      </c>
      <c r="L49" s="100">
        <v>719.91099999999994</v>
      </c>
      <c r="M49" s="100">
        <v>0</v>
      </c>
      <c r="N49" s="100">
        <v>1842.117</v>
      </c>
      <c r="O49" s="100">
        <v>44.777999999999999</v>
      </c>
      <c r="P49" s="100">
        <v>353.68299999999999</v>
      </c>
      <c r="Q49" s="100">
        <v>679.79499999999996</v>
      </c>
      <c r="R49" s="100">
        <v>22937.118999999999</v>
      </c>
      <c r="S49" s="100">
        <v>0</v>
      </c>
      <c r="T49" s="100">
        <v>0</v>
      </c>
      <c r="U49" s="100">
        <v>0</v>
      </c>
      <c r="V49" s="100">
        <v>0</v>
      </c>
      <c r="W49" s="100">
        <v>798.55499999999995</v>
      </c>
      <c r="X49" s="100">
        <v>2584.5749999999998</v>
      </c>
      <c r="Y49" s="100">
        <v>3962.8090000000002</v>
      </c>
      <c r="Z49" s="100">
        <v>10285.4</v>
      </c>
      <c r="AA49" s="100">
        <v>3.1269999999999998</v>
      </c>
      <c r="AB49" s="100">
        <v>0</v>
      </c>
      <c r="AC49" s="100">
        <v>3110.91</v>
      </c>
      <c r="AD49" s="100">
        <v>2328.5859999999998</v>
      </c>
      <c r="AE49" s="100">
        <v>23494.794000000002</v>
      </c>
      <c r="AF49" s="100">
        <v>188.023</v>
      </c>
      <c r="AG49" s="100">
        <v>63.146000000000001</v>
      </c>
      <c r="AH49" s="100">
        <v>974.49900000000002</v>
      </c>
      <c r="AI49" s="100">
        <v>0</v>
      </c>
      <c r="AJ49" s="100">
        <v>0</v>
      </c>
      <c r="AK49" s="100">
        <v>0</v>
      </c>
      <c r="AL49" s="100">
        <v>0</v>
      </c>
      <c r="AM49" s="100">
        <v>0</v>
      </c>
      <c r="AN49" s="100">
        <v>0</v>
      </c>
      <c r="AO49" s="100">
        <v>0</v>
      </c>
      <c r="AP49" s="100">
        <v>1571.8409999999999</v>
      </c>
      <c r="AQ49" s="100">
        <v>837.86300000000006</v>
      </c>
      <c r="AR49" s="100">
        <v>413.19600000000003</v>
      </c>
      <c r="AS49" s="100">
        <v>820.68799999999999</v>
      </c>
      <c r="AT49" s="100">
        <v>52.807000000000002</v>
      </c>
      <c r="AU49" s="100">
        <v>6.6980000000000004</v>
      </c>
      <c r="AV49" s="100">
        <v>0</v>
      </c>
      <c r="AW49" s="100">
        <v>685.42399999999998</v>
      </c>
      <c r="AX49" s="100">
        <v>0</v>
      </c>
      <c r="AY49" s="100">
        <v>0</v>
      </c>
      <c r="AZ49" s="100">
        <v>0</v>
      </c>
      <c r="BA49" s="100">
        <v>0</v>
      </c>
      <c r="BB49" s="100">
        <v>224.72200000000001</v>
      </c>
      <c r="BC49" s="100">
        <v>0</v>
      </c>
      <c r="BD49" s="100">
        <v>26.911999999999999</v>
      </c>
      <c r="BE49" s="100">
        <v>0</v>
      </c>
      <c r="BF49" s="100">
        <v>0</v>
      </c>
      <c r="BG49" s="100">
        <v>0</v>
      </c>
      <c r="BH49" s="100">
        <v>46365.828999999998</v>
      </c>
      <c r="BI49" s="100">
        <v>5903.866</v>
      </c>
      <c r="BJ49" s="100">
        <v>138516.42299999998</v>
      </c>
      <c r="BK49" s="100">
        <v>5837.1679999999997</v>
      </c>
      <c r="BL49" s="102"/>
      <c r="BM49" s="102"/>
    </row>
    <row r="50" spans="2:65" collapsed="1">
      <c r="B50" s="114" t="s">
        <v>164</v>
      </c>
      <c r="C50" s="121" t="s">
        <v>447</v>
      </c>
      <c r="D50" s="100">
        <v>0</v>
      </c>
      <c r="E50" s="100">
        <v>3083.4180000000001</v>
      </c>
      <c r="F50" s="100">
        <v>0</v>
      </c>
      <c r="G50" s="100">
        <v>3678.4540000000002</v>
      </c>
      <c r="H50" s="100">
        <v>0</v>
      </c>
      <c r="I50" s="100">
        <v>3.1E-2</v>
      </c>
      <c r="J50" s="100">
        <v>0</v>
      </c>
      <c r="K50" s="100">
        <v>56.987000000000002</v>
      </c>
      <c r="L50" s="100">
        <v>719.91099999999994</v>
      </c>
      <c r="M50" s="100">
        <v>0</v>
      </c>
      <c r="N50" s="100">
        <v>1842.117</v>
      </c>
      <c r="O50" s="100">
        <v>44.777999999999999</v>
      </c>
      <c r="P50" s="100">
        <v>353.68299999999999</v>
      </c>
      <c r="Q50" s="100">
        <v>679.79499999999996</v>
      </c>
      <c r="R50" s="100">
        <v>7545.7860000000001</v>
      </c>
      <c r="S50" s="100">
        <v>0</v>
      </c>
      <c r="T50" s="100">
        <v>0</v>
      </c>
      <c r="U50" s="100">
        <v>0</v>
      </c>
      <c r="V50" s="100">
        <v>0</v>
      </c>
      <c r="W50" s="100">
        <v>758.91</v>
      </c>
      <c r="X50" s="100">
        <v>839.65</v>
      </c>
      <c r="Y50" s="100">
        <v>244.571</v>
      </c>
      <c r="Z50" s="100">
        <v>190.929</v>
      </c>
      <c r="AA50" s="100">
        <v>3.0000000000000001E-3</v>
      </c>
      <c r="AB50" s="100">
        <v>0</v>
      </c>
      <c r="AC50" s="100">
        <v>3.5000000000000003E-2</v>
      </c>
      <c r="AD50" s="100">
        <v>166.66399999999999</v>
      </c>
      <c r="AE50" s="100">
        <v>2292.2779999999998</v>
      </c>
      <c r="AF50" s="100">
        <v>68.031999999999996</v>
      </c>
      <c r="AG50" s="100">
        <v>31.225000000000001</v>
      </c>
      <c r="AH50" s="100">
        <v>731.93600000000004</v>
      </c>
      <c r="AI50" s="100">
        <v>0</v>
      </c>
      <c r="AJ50" s="100">
        <v>0</v>
      </c>
      <c r="AK50" s="100">
        <v>0</v>
      </c>
      <c r="AL50" s="100">
        <v>0</v>
      </c>
      <c r="AM50" s="100">
        <v>0</v>
      </c>
      <c r="AN50" s="100">
        <v>0</v>
      </c>
      <c r="AO50" s="100">
        <v>0</v>
      </c>
      <c r="AP50" s="100">
        <v>1478.117</v>
      </c>
      <c r="AQ50" s="100">
        <v>133.86099999999999</v>
      </c>
      <c r="AR50" s="100">
        <v>382.60599999999999</v>
      </c>
      <c r="AS50" s="100">
        <v>613.75900000000001</v>
      </c>
      <c r="AT50" s="100">
        <v>18.690000000000001</v>
      </c>
      <c r="AU50" s="100">
        <v>4.7380000000000004</v>
      </c>
      <c r="AV50" s="100">
        <v>0</v>
      </c>
      <c r="AW50" s="100">
        <v>0</v>
      </c>
      <c r="AX50" s="100">
        <v>0</v>
      </c>
      <c r="AY50" s="100">
        <v>0</v>
      </c>
      <c r="AZ50" s="100">
        <v>0</v>
      </c>
      <c r="BA50" s="100">
        <v>0</v>
      </c>
      <c r="BB50" s="100">
        <v>33.826999999999998</v>
      </c>
      <c r="BC50" s="100">
        <v>0</v>
      </c>
      <c r="BD50" s="100">
        <v>1</v>
      </c>
      <c r="BE50" s="100">
        <v>0</v>
      </c>
      <c r="BF50" s="100">
        <v>0</v>
      </c>
      <c r="BG50" s="100">
        <v>0</v>
      </c>
      <c r="BH50" s="100">
        <v>25386.339</v>
      </c>
      <c r="BI50" s="100">
        <v>3372.1770000000001</v>
      </c>
      <c r="BJ50" s="100">
        <v>54754.307000000008</v>
      </c>
      <c r="BK50" s="100">
        <v>3823.97</v>
      </c>
      <c r="BL50" s="102"/>
      <c r="BM50" s="102"/>
    </row>
    <row r="51" spans="2:65" s="86" customFormat="1">
      <c r="B51" s="89" t="s">
        <v>448</v>
      </c>
      <c r="C51" s="134" t="s">
        <v>449</v>
      </c>
      <c r="D51" s="87">
        <v>0</v>
      </c>
      <c r="E51" s="87">
        <v>0</v>
      </c>
      <c r="F51" s="87">
        <v>0</v>
      </c>
      <c r="G51" s="87">
        <v>0</v>
      </c>
      <c r="H51" s="87">
        <v>0</v>
      </c>
      <c r="I51" s="87">
        <v>0</v>
      </c>
      <c r="J51" s="87">
        <v>0</v>
      </c>
      <c r="K51" s="87">
        <v>55.317999999999998</v>
      </c>
      <c r="L51" s="87">
        <v>0</v>
      </c>
      <c r="M51" s="87">
        <v>0</v>
      </c>
      <c r="N51" s="87">
        <v>0</v>
      </c>
      <c r="O51" s="87">
        <v>0</v>
      </c>
      <c r="P51" s="87">
        <v>0</v>
      </c>
      <c r="Q51" s="87">
        <v>0</v>
      </c>
      <c r="R51" s="87">
        <v>4.1000000000000002E-2</v>
      </c>
      <c r="S51" s="87">
        <v>0</v>
      </c>
      <c r="T51" s="87">
        <v>0</v>
      </c>
      <c r="U51" s="87">
        <v>0</v>
      </c>
      <c r="V51" s="87">
        <v>0</v>
      </c>
      <c r="W51" s="87">
        <v>0</v>
      </c>
      <c r="X51" s="87">
        <v>4.585</v>
      </c>
      <c r="Y51" s="87">
        <v>0.13900000000000001</v>
      </c>
      <c r="Z51" s="87">
        <v>38.381</v>
      </c>
      <c r="AA51" s="87">
        <v>0</v>
      </c>
      <c r="AB51" s="87">
        <v>0</v>
      </c>
      <c r="AC51" s="87">
        <v>0</v>
      </c>
      <c r="AD51" s="87">
        <v>93.619</v>
      </c>
      <c r="AE51" s="87">
        <v>169.779</v>
      </c>
      <c r="AF51" s="87">
        <v>13.398999999999999</v>
      </c>
      <c r="AG51" s="87">
        <v>10.746</v>
      </c>
      <c r="AH51" s="87">
        <v>2.64</v>
      </c>
      <c r="AI51" s="87">
        <v>0</v>
      </c>
      <c r="AJ51" s="87">
        <v>0</v>
      </c>
      <c r="AK51" s="87">
        <v>0</v>
      </c>
      <c r="AL51" s="87">
        <v>0</v>
      </c>
      <c r="AM51" s="87">
        <v>0</v>
      </c>
      <c r="AN51" s="87">
        <v>0</v>
      </c>
      <c r="AO51" s="87">
        <v>0</v>
      </c>
      <c r="AP51" s="87">
        <v>0</v>
      </c>
      <c r="AQ51" s="87">
        <v>0.70799999999999996</v>
      </c>
      <c r="AR51" s="87">
        <v>0</v>
      </c>
      <c r="AS51" s="87">
        <v>133.76400000000001</v>
      </c>
      <c r="AT51" s="87">
        <v>0</v>
      </c>
      <c r="AU51" s="87">
        <v>0</v>
      </c>
      <c r="AV51" s="87">
        <v>0</v>
      </c>
      <c r="AW51" s="87">
        <v>0</v>
      </c>
      <c r="AX51" s="87">
        <v>0</v>
      </c>
      <c r="AY51" s="87">
        <v>0</v>
      </c>
      <c r="AZ51" s="87">
        <v>0</v>
      </c>
      <c r="BA51" s="87">
        <v>0</v>
      </c>
      <c r="BB51" s="87">
        <v>29.326000000000001</v>
      </c>
      <c r="BC51" s="87">
        <v>0</v>
      </c>
      <c r="BD51" s="87">
        <v>0</v>
      </c>
      <c r="BE51" s="87">
        <v>0</v>
      </c>
      <c r="BF51" s="87">
        <v>0</v>
      </c>
      <c r="BG51" s="87">
        <v>0</v>
      </c>
      <c r="BH51" s="87">
        <v>1218.249</v>
      </c>
      <c r="BI51" s="87">
        <v>0</v>
      </c>
      <c r="BJ51" s="87">
        <v>1770.694</v>
      </c>
      <c r="BK51" s="87">
        <v>163.798</v>
      </c>
      <c r="BL51" s="88"/>
      <c r="BM51" s="88"/>
    </row>
    <row r="52" spans="2:65" s="86" customFormat="1" collapsed="1">
      <c r="B52" s="89" t="s">
        <v>450</v>
      </c>
      <c r="C52" s="134" t="s">
        <v>451</v>
      </c>
      <c r="D52" s="87">
        <v>0</v>
      </c>
      <c r="E52" s="87">
        <v>0</v>
      </c>
      <c r="F52" s="87">
        <v>0</v>
      </c>
      <c r="G52" s="87">
        <v>0</v>
      </c>
      <c r="H52" s="87">
        <v>0</v>
      </c>
      <c r="I52" s="87">
        <v>0</v>
      </c>
      <c r="J52" s="87">
        <v>0</v>
      </c>
      <c r="K52" s="87">
        <v>0</v>
      </c>
      <c r="L52" s="87">
        <v>0</v>
      </c>
      <c r="M52" s="87">
        <v>0</v>
      </c>
      <c r="N52" s="87">
        <v>0</v>
      </c>
      <c r="O52" s="87">
        <v>0</v>
      </c>
      <c r="P52" s="87">
        <v>0</v>
      </c>
      <c r="Q52" s="87">
        <v>0</v>
      </c>
      <c r="R52" s="87">
        <v>0</v>
      </c>
      <c r="S52" s="87">
        <v>0</v>
      </c>
      <c r="T52" s="87">
        <v>0</v>
      </c>
      <c r="U52" s="87">
        <v>0</v>
      </c>
      <c r="V52" s="87">
        <v>0</v>
      </c>
      <c r="W52" s="87">
        <v>0</v>
      </c>
      <c r="X52" s="87">
        <v>1.1519999999999999</v>
      </c>
      <c r="Y52" s="87">
        <v>0</v>
      </c>
      <c r="Z52" s="87">
        <v>81.397999999999996</v>
      </c>
      <c r="AA52" s="87">
        <v>0</v>
      </c>
      <c r="AB52" s="87">
        <v>0</v>
      </c>
      <c r="AC52" s="87">
        <v>0</v>
      </c>
      <c r="AD52" s="87">
        <v>0.219</v>
      </c>
      <c r="AE52" s="87">
        <v>893.85</v>
      </c>
      <c r="AF52" s="87">
        <v>0.995</v>
      </c>
      <c r="AG52" s="87">
        <v>4.7910000000000004</v>
      </c>
      <c r="AH52" s="87">
        <v>6.6189999999999998</v>
      </c>
      <c r="AI52" s="87">
        <v>0</v>
      </c>
      <c r="AJ52" s="87">
        <v>0</v>
      </c>
      <c r="AK52" s="87">
        <v>0</v>
      </c>
      <c r="AL52" s="87">
        <v>0</v>
      </c>
      <c r="AM52" s="87">
        <v>0</v>
      </c>
      <c r="AN52" s="87">
        <v>0</v>
      </c>
      <c r="AO52" s="87">
        <v>0</v>
      </c>
      <c r="AP52" s="87">
        <v>0</v>
      </c>
      <c r="AQ52" s="87">
        <v>0</v>
      </c>
      <c r="AR52" s="87">
        <v>0</v>
      </c>
      <c r="AS52" s="87">
        <v>0</v>
      </c>
      <c r="AT52" s="87">
        <v>0</v>
      </c>
      <c r="AU52" s="87">
        <v>0</v>
      </c>
      <c r="AV52" s="87">
        <v>0</v>
      </c>
      <c r="AW52" s="87">
        <v>0</v>
      </c>
      <c r="AX52" s="87">
        <v>0</v>
      </c>
      <c r="AY52" s="87">
        <v>0</v>
      </c>
      <c r="AZ52" s="87">
        <v>0</v>
      </c>
      <c r="BA52" s="87">
        <v>0</v>
      </c>
      <c r="BB52" s="87">
        <v>0</v>
      </c>
      <c r="BC52" s="87">
        <v>0</v>
      </c>
      <c r="BD52" s="87">
        <v>0</v>
      </c>
      <c r="BE52" s="87">
        <v>0</v>
      </c>
      <c r="BF52" s="87">
        <v>0</v>
      </c>
      <c r="BG52" s="87">
        <v>0</v>
      </c>
      <c r="BH52" s="87">
        <v>269.952</v>
      </c>
      <c r="BI52" s="87">
        <v>0</v>
      </c>
      <c r="BJ52" s="87">
        <v>1258.9760000000001</v>
      </c>
      <c r="BK52" s="87">
        <v>0</v>
      </c>
      <c r="BL52" s="88"/>
      <c r="BM52" s="88"/>
    </row>
    <row r="53" spans="2:65" s="86" customFormat="1">
      <c r="B53" s="89" t="s">
        <v>452</v>
      </c>
      <c r="C53" s="134" t="s">
        <v>453</v>
      </c>
      <c r="D53" s="87">
        <v>0</v>
      </c>
      <c r="E53" s="87">
        <v>0</v>
      </c>
      <c r="F53" s="87">
        <v>0</v>
      </c>
      <c r="G53" s="87">
        <v>0</v>
      </c>
      <c r="H53" s="87">
        <v>0</v>
      </c>
      <c r="I53" s="87">
        <v>0</v>
      </c>
      <c r="J53" s="87">
        <v>0</v>
      </c>
      <c r="K53" s="87">
        <v>0</v>
      </c>
      <c r="L53" s="87">
        <v>0</v>
      </c>
      <c r="M53" s="87">
        <v>0</v>
      </c>
      <c r="N53" s="87">
        <v>0</v>
      </c>
      <c r="O53" s="87">
        <v>0</v>
      </c>
      <c r="P53" s="87">
        <v>0</v>
      </c>
      <c r="Q53" s="87">
        <v>0</v>
      </c>
      <c r="R53" s="87">
        <v>0</v>
      </c>
      <c r="S53" s="87">
        <v>0</v>
      </c>
      <c r="T53" s="87">
        <v>0</v>
      </c>
      <c r="U53" s="87">
        <v>0</v>
      </c>
      <c r="V53" s="87">
        <v>0</v>
      </c>
      <c r="W53" s="87">
        <v>0</v>
      </c>
      <c r="X53" s="87">
        <v>1.76</v>
      </c>
      <c r="Y53" s="87">
        <v>1E-3</v>
      </c>
      <c r="Z53" s="87">
        <v>0.39800000000000002</v>
      </c>
      <c r="AA53" s="87">
        <v>0</v>
      </c>
      <c r="AB53" s="87">
        <v>0</v>
      </c>
      <c r="AC53" s="87">
        <v>0</v>
      </c>
      <c r="AD53" s="87">
        <v>0.84599999999999997</v>
      </c>
      <c r="AE53" s="87">
        <v>31.888999999999999</v>
      </c>
      <c r="AF53" s="87">
        <v>2.786</v>
      </c>
      <c r="AG53" s="87">
        <v>0.55300000000000005</v>
      </c>
      <c r="AH53" s="87">
        <v>1.802</v>
      </c>
      <c r="AI53" s="87">
        <v>0</v>
      </c>
      <c r="AJ53" s="87">
        <v>0</v>
      </c>
      <c r="AK53" s="87">
        <v>0</v>
      </c>
      <c r="AL53" s="87">
        <v>0</v>
      </c>
      <c r="AM53" s="87">
        <v>0</v>
      </c>
      <c r="AN53" s="87">
        <v>0</v>
      </c>
      <c r="AO53" s="87">
        <v>0</v>
      </c>
      <c r="AP53" s="87">
        <v>0</v>
      </c>
      <c r="AQ53" s="87">
        <v>0</v>
      </c>
      <c r="AR53" s="87">
        <v>0</v>
      </c>
      <c r="AS53" s="87">
        <v>0.06</v>
      </c>
      <c r="AT53" s="87">
        <v>0</v>
      </c>
      <c r="AU53" s="87">
        <v>0</v>
      </c>
      <c r="AV53" s="87">
        <v>0</v>
      </c>
      <c r="AW53" s="87">
        <v>0</v>
      </c>
      <c r="AX53" s="87">
        <v>0</v>
      </c>
      <c r="AY53" s="87">
        <v>0</v>
      </c>
      <c r="AZ53" s="87">
        <v>0</v>
      </c>
      <c r="BA53" s="87">
        <v>0</v>
      </c>
      <c r="BB53" s="87">
        <v>0</v>
      </c>
      <c r="BC53" s="87">
        <v>0</v>
      </c>
      <c r="BD53" s="87">
        <v>0</v>
      </c>
      <c r="BE53" s="87">
        <v>0</v>
      </c>
      <c r="BF53" s="87">
        <v>0</v>
      </c>
      <c r="BG53" s="87">
        <v>0</v>
      </c>
      <c r="BH53" s="87">
        <v>128.35599999999999</v>
      </c>
      <c r="BI53" s="87">
        <v>0</v>
      </c>
      <c r="BJ53" s="87">
        <v>168.45099999999999</v>
      </c>
      <c r="BK53" s="87">
        <v>0.06</v>
      </c>
      <c r="BL53" s="88"/>
      <c r="BM53" s="88"/>
    </row>
    <row r="54" spans="2:65">
      <c r="B54" s="122" t="s">
        <v>454</v>
      </c>
      <c r="C54" s="123" t="s">
        <v>455</v>
      </c>
      <c r="D54" s="100">
        <v>0</v>
      </c>
      <c r="E54" s="100">
        <v>3083.4180000000001</v>
      </c>
      <c r="F54" s="100">
        <v>0</v>
      </c>
      <c r="G54" s="100">
        <v>3678.4540000000002</v>
      </c>
      <c r="H54" s="100">
        <v>0</v>
      </c>
      <c r="I54" s="100">
        <v>0</v>
      </c>
      <c r="J54" s="100">
        <v>0</v>
      </c>
      <c r="K54" s="100">
        <v>1.123</v>
      </c>
      <c r="L54" s="100">
        <v>719.91099999999994</v>
      </c>
      <c r="M54" s="100">
        <v>0</v>
      </c>
      <c r="N54" s="100">
        <v>1842.117</v>
      </c>
      <c r="O54" s="100">
        <v>44.777999999999999</v>
      </c>
      <c r="P54" s="100">
        <v>353.68299999999999</v>
      </c>
      <c r="Q54" s="100">
        <v>679.79499999999996</v>
      </c>
      <c r="R54" s="100">
        <v>7545.6139999999996</v>
      </c>
      <c r="S54" s="100">
        <v>0</v>
      </c>
      <c r="T54" s="100">
        <v>0</v>
      </c>
      <c r="U54" s="100">
        <v>0</v>
      </c>
      <c r="V54" s="100">
        <v>0</v>
      </c>
      <c r="W54" s="100">
        <v>758.91</v>
      </c>
      <c r="X54" s="100">
        <v>812.00599999999997</v>
      </c>
      <c r="Y54" s="100">
        <v>244.43100000000001</v>
      </c>
      <c r="Z54" s="100">
        <v>60.005000000000003</v>
      </c>
      <c r="AA54" s="100">
        <v>3.0000000000000001E-3</v>
      </c>
      <c r="AB54" s="100">
        <v>0</v>
      </c>
      <c r="AC54" s="100">
        <v>3.5000000000000003E-2</v>
      </c>
      <c r="AD54" s="100">
        <v>68.114000000000004</v>
      </c>
      <c r="AE54" s="100">
        <v>491.27100000000002</v>
      </c>
      <c r="AF54" s="100">
        <v>42.412999999999997</v>
      </c>
      <c r="AG54" s="100">
        <v>9.0220000000000002</v>
      </c>
      <c r="AH54" s="100">
        <v>716.73199999999997</v>
      </c>
      <c r="AI54" s="100">
        <v>0</v>
      </c>
      <c r="AJ54" s="100">
        <v>0</v>
      </c>
      <c r="AK54" s="100">
        <v>0</v>
      </c>
      <c r="AL54" s="100">
        <v>0</v>
      </c>
      <c r="AM54" s="100">
        <v>0</v>
      </c>
      <c r="AN54" s="100">
        <v>0</v>
      </c>
      <c r="AO54" s="100">
        <v>0</v>
      </c>
      <c r="AP54" s="100">
        <v>1466.04</v>
      </c>
      <c r="AQ54" s="100">
        <v>111.794</v>
      </c>
      <c r="AR54" s="100">
        <v>382.60599999999999</v>
      </c>
      <c r="AS54" s="100">
        <v>479.93400000000003</v>
      </c>
      <c r="AT54" s="100">
        <v>18.655999999999999</v>
      </c>
      <c r="AU54" s="100">
        <v>4.7380000000000004</v>
      </c>
      <c r="AV54" s="100">
        <v>0</v>
      </c>
      <c r="AW54" s="100">
        <v>0</v>
      </c>
      <c r="AX54" s="100">
        <v>0</v>
      </c>
      <c r="AY54" s="100">
        <v>0</v>
      </c>
      <c r="AZ54" s="100">
        <v>0</v>
      </c>
      <c r="BA54" s="100">
        <v>0</v>
      </c>
      <c r="BB54" s="100">
        <v>4.5010000000000003</v>
      </c>
      <c r="BC54" s="100">
        <v>0</v>
      </c>
      <c r="BD54" s="100">
        <v>1</v>
      </c>
      <c r="BE54" s="100">
        <v>0</v>
      </c>
      <c r="BF54" s="100">
        <v>0</v>
      </c>
      <c r="BG54" s="100">
        <v>0</v>
      </c>
      <c r="BH54" s="100">
        <v>23768.945</v>
      </c>
      <c r="BI54" s="100">
        <v>3372.1770000000001</v>
      </c>
      <c r="BJ54" s="100">
        <v>50762.226000000017</v>
      </c>
      <c r="BK54" s="100">
        <v>3626.6410000000001</v>
      </c>
      <c r="BL54" s="102"/>
      <c r="BM54" s="102"/>
    </row>
    <row r="55" spans="2:65" s="86" customFormat="1">
      <c r="B55" s="135" t="s">
        <v>456</v>
      </c>
      <c r="C55" s="136" t="s">
        <v>457</v>
      </c>
      <c r="D55" s="87">
        <v>0</v>
      </c>
      <c r="E55" s="87">
        <v>0</v>
      </c>
      <c r="F55" s="87">
        <v>0</v>
      </c>
      <c r="G55" s="87">
        <v>0</v>
      </c>
      <c r="H55" s="87">
        <v>0</v>
      </c>
      <c r="I55" s="87">
        <v>0</v>
      </c>
      <c r="J55" s="87">
        <v>0</v>
      </c>
      <c r="K55" s="87">
        <v>0</v>
      </c>
      <c r="L55" s="87">
        <v>0</v>
      </c>
      <c r="M55" s="87">
        <v>0</v>
      </c>
      <c r="N55" s="87">
        <v>0</v>
      </c>
      <c r="O55" s="87">
        <v>0</v>
      </c>
      <c r="P55" s="87">
        <v>0</v>
      </c>
      <c r="Q55" s="87">
        <v>0</v>
      </c>
      <c r="R55" s="87">
        <v>812.44100000000003</v>
      </c>
      <c r="S55" s="87">
        <v>0</v>
      </c>
      <c r="T55" s="87">
        <v>0</v>
      </c>
      <c r="U55" s="87">
        <v>0</v>
      </c>
      <c r="V55" s="87">
        <v>0</v>
      </c>
      <c r="W55" s="87">
        <v>0</v>
      </c>
      <c r="X55" s="87">
        <v>22.867999999999999</v>
      </c>
      <c r="Y55" s="87">
        <v>1.5860000000000001</v>
      </c>
      <c r="Z55" s="87">
        <v>5.0629999999999997</v>
      </c>
      <c r="AA55" s="87">
        <v>0</v>
      </c>
      <c r="AB55" s="87">
        <v>0</v>
      </c>
      <c r="AC55" s="87">
        <v>0</v>
      </c>
      <c r="AD55" s="87">
        <v>4.3049999999999997</v>
      </c>
      <c r="AE55" s="87">
        <v>28.82</v>
      </c>
      <c r="AF55" s="87">
        <v>1.1579999999999999</v>
      </c>
      <c r="AG55" s="87">
        <v>0.28299999999999997</v>
      </c>
      <c r="AH55" s="87">
        <v>21.437000000000001</v>
      </c>
      <c r="AI55" s="87">
        <v>0</v>
      </c>
      <c r="AJ55" s="87">
        <v>0</v>
      </c>
      <c r="AK55" s="87">
        <v>0</v>
      </c>
      <c r="AL55" s="87">
        <v>0</v>
      </c>
      <c r="AM55" s="87">
        <v>0</v>
      </c>
      <c r="AN55" s="87">
        <v>0</v>
      </c>
      <c r="AO55" s="87">
        <v>0</v>
      </c>
      <c r="AP55" s="87">
        <v>24.754000000000001</v>
      </c>
      <c r="AQ55" s="87">
        <v>0</v>
      </c>
      <c r="AR55" s="87">
        <v>0.85499999999999998</v>
      </c>
      <c r="AS55" s="87">
        <v>18.358000000000001</v>
      </c>
      <c r="AT55" s="87">
        <v>6.8419999999999996</v>
      </c>
      <c r="AU55" s="87">
        <v>0</v>
      </c>
      <c r="AV55" s="87">
        <v>0</v>
      </c>
      <c r="AW55" s="87">
        <v>0</v>
      </c>
      <c r="AX55" s="87">
        <v>0</v>
      </c>
      <c r="AY55" s="87">
        <v>0</v>
      </c>
      <c r="AZ55" s="87">
        <v>0</v>
      </c>
      <c r="BA55" s="87">
        <v>0</v>
      </c>
      <c r="BB55" s="87">
        <v>0</v>
      </c>
      <c r="BC55" s="87">
        <v>0</v>
      </c>
      <c r="BD55" s="87">
        <v>0</v>
      </c>
      <c r="BE55" s="87">
        <v>0</v>
      </c>
      <c r="BF55" s="87">
        <v>0</v>
      </c>
      <c r="BG55" s="87">
        <v>0</v>
      </c>
      <c r="BH55" s="87">
        <v>1179.0239999999999</v>
      </c>
      <c r="BI55" s="87">
        <v>133.989</v>
      </c>
      <c r="BJ55" s="87">
        <v>2261.7829999999999</v>
      </c>
      <c r="BK55" s="87">
        <v>50.81</v>
      </c>
      <c r="BL55" s="88"/>
      <c r="BM55" s="88"/>
    </row>
    <row r="56" spans="2:65" s="86" customFormat="1">
      <c r="B56" s="135" t="s">
        <v>458</v>
      </c>
      <c r="C56" s="136" t="s">
        <v>459</v>
      </c>
      <c r="D56" s="87">
        <v>0</v>
      </c>
      <c r="E56" s="87">
        <v>0</v>
      </c>
      <c r="F56" s="87">
        <v>0</v>
      </c>
      <c r="G56" s="87">
        <v>465.971</v>
      </c>
      <c r="H56" s="87">
        <v>0</v>
      </c>
      <c r="I56" s="87">
        <v>0</v>
      </c>
      <c r="J56" s="87">
        <v>0</v>
      </c>
      <c r="K56" s="87">
        <v>0</v>
      </c>
      <c r="L56" s="87">
        <v>0</v>
      </c>
      <c r="M56" s="87">
        <v>0</v>
      </c>
      <c r="N56" s="87">
        <v>0</v>
      </c>
      <c r="O56" s="87">
        <v>0</v>
      </c>
      <c r="P56" s="87">
        <v>0</v>
      </c>
      <c r="Q56" s="87">
        <v>0</v>
      </c>
      <c r="R56" s="87">
        <v>260.96800000000002</v>
      </c>
      <c r="S56" s="87">
        <v>0</v>
      </c>
      <c r="T56" s="87">
        <v>0</v>
      </c>
      <c r="U56" s="87">
        <v>0</v>
      </c>
      <c r="V56" s="87">
        <v>0</v>
      </c>
      <c r="W56" s="87">
        <v>0</v>
      </c>
      <c r="X56" s="87">
        <v>3.6880000000000002</v>
      </c>
      <c r="Y56" s="87">
        <v>0.218</v>
      </c>
      <c r="Z56" s="87">
        <v>8.2000000000000003E-2</v>
      </c>
      <c r="AA56" s="87">
        <v>0</v>
      </c>
      <c r="AB56" s="87">
        <v>0</v>
      </c>
      <c r="AC56" s="87">
        <v>0</v>
      </c>
      <c r="AD56" s="87">
        <v>3.323</v>
      </c>
      <c r="AE56" s="87">
        <v>3.5129999999999999</v>
      </c>
      <c r="AF56" s="87">
        <v>0.56799999999999995</v>
      </c>
      <c r="AG56" s="87">
        <v>0.60299999999999998</v>
      </c>
      <c r="AH56" s="87">
        <v>16.622</v>
      </c>
      <c r="AI56" s="87">
        <v>0</v>
      </c>
      <c r="AJ56" s="87">
        <v>0</v>
      </c>
      <c r="AK56" s="87">
        <v>0</v>
      </c>
      <c r="AL56" s="87">
        <v>0</v>
      </c>
      <c r="AM56" s="87">
        <v>0</v>
      </c>
      <c r="AN56" s="87">
        <v>0</v>
      </c>
      <c r="AO56" s="87">
        <v>0</v>
      </c>
      <c r="AP56" s="87">
        <v>27.902000000000001</v>
      </c>
      <c r="AQ56" s="87">
        <v>1.9179999999999999</v>
      </c>
      <c r="AR56" s="87">
        <v>21.628</v>
      </c>
      <c r="AS56" s="87">
        <v>53.453000000000003</v>
      </c>
      <c r="AT56" s="87">
        <v>0</v>
      </c>
      <c r="AU56" s="87">
        <v>4.7380000000000004</v>
      </c>
      <c r="AV56" s="87">
        <v>0</v>
      </c>
      <c r="AW56" s="87">
        <v>0</v>
      </c>
      <c r="AX56" s="87">
        <v>0</v>
      </c>
      <c r="AY56" s="87">
        <v>0</v>
      </c>
      <c r="AZ56" s="87">
        <v>0</v>
      </c>
      <c r="BA56" s="87">
        <v>0</v>
      </c>
      <c r="BB56" s="87">
        <v>0</v>
      </c>
      <c r="BC56" s="87">
        <v>0</v>
      </c>
      <c r="BD56" s="87">
        <v>0</v>
      </c>
      <c r="BE56" s="87">
        <v>0</v>
      </c>
      <c r="BF56" s="87">
        <v>0</v>
      </c>
      <c r="BG56" s="87">
        <v>0</v>
      </c>
      <c r="BH56" s="87">
        <v>888.39499999999998</v>
      </c>
      <c r="BI56" s="87">
        <v>253.047</v>
      </c>
      <c r="BJ56" s="87">
        <v>2006.6370000000002</v>
      </c>
      <c r="BK56" s="87">
        <v>109.64</v>
      </c>
      <c r="BL56" s="88"/>
      <c r="BM56" s="88"/>
    </row>
    <row r="57" spans="2:65" s="86" customFormat="1">
      <c r="B57" s="135" t="s">
        <v>460</v>
      </c>
      <c r="C57" s="136" t="s">
        <v>461</v>
      </c>
      <c r="D57" s="87">
        <v>0</v>
      </c>
      <c r="E57" s="87">
        <v>0</v>
      </c>
      <c r="F57" s="87">
        <v>0</v>
      </c>
      <c r="G57" s="87">
        <v>0</v>
      </c>
      <c r="H57" s="87">
        <v>0</v>
      </c>
      <c r="I57" s="87">
        <v>0</v>
      </c>
      <c r="J57" s="87">
        <v>0</v>
      </c>
      <c r="K57" s="87">
        <v>0</v>
      </c>
      <c r="L57" s="87">
        <v>0</v>
      </c>
      <c r="M57" s="87">
        <v>0</v>
      </c>
      <c r="N57" s="87">
        <v>0</v>
      </c>
      <c r="O57" s="87">
        <v>0</v>
      </c>
      <c r="P57" s="87">
        <v>0</v>
      </c>
      <c r="Q57" s="87">
        <v>0</v>
      </c>
      <c r="R57" s="87">
        <v>27</v>
      </c>
      <c r="S57" s="87">
        <v>0</v>
      </c>
      <c r="T57" s="87">
        <v>0</v>
      </c>
      <c r="U57" s="87">
        <v>0</v>
      </c>
      <c r="V57" s="87">
        <v>0</v>
      </c>
      <c r="W57" s="87">
        <v>0</v>
      </c>
      <c r="X57" s="87">
        <v>0.24099999999999999</v>
      </c>
      <c r="Y57" s="87">
        <v>0</v>
      </c>
      <c r="Z57" s="87">
        <v>2.4E-2</v>
      </c>
      <c r="AA57" s="87">
        <v>0</v>
      </c>
      <c r="AB57" s="87">
        <v>0</v>
      </c>
      <c r="AC57" s="87">
        <v>0</v>
      </c>
      <c r="AD57" s="87">
        <v>1.7999999999999999E-2</v>
      </c>
      <c r="AE57" s="87">
        <v>1.0409999999999999</v>
      </c>
      <c r="AF57" s="87">
        <v>0</v>
      </c>
      <c r="AG57" s="87">
        <v>7.3999999999999996E-2</v>
      </c>
      <c r="AH57" s="87">
        <v>1.18</v>
      </c>
      <c r="AI57" s="87">
        <v>0</v>
      </c>
      <c r="AJ57" s="87">
        <v>0</v>
      </c>
      <c r="AK57" s="87">
        <v>0</v>
      </c>
      <c r="AL57" s="87">
        <v>0</v>
      </c>
      <c r="AM57" s="87">
        <v>0</v>
      </c>
      <c r="AN57" s="87">
        <v>0</v>
      </c>
      <c r="AO57" s="87">
        <v>0</v>
      </c>
      <c r="AP57" s="87">
        <v>0</v>
      </c>
      <c r="AQ57" s="87">
        <v>0</v>
      </c>
      <c r="AR57" s="87">
        <v>5.806</v>
      </c>
      <c r="AS57" s="87">
        <v>61.811</v>
      </c>
      <c r="AT57" s="87">
        <v>0</v>
      </c>
      <c r="AU57" s="87">
        <v>0</v>
      </c>
      <c r="AV57" s="87">
        <v>0</v>
      </c>
      <c r="AW57" s="87">
        <v>0</v>
      </c>
      <c r="AX57" s="87">
        <v>0</v>
      </c>
      <c r="AY57" s="87">
        <v>0</v>
      </c>
      <c r="AZ57" s="87">
        <v>0</v>
      </c>
      <c r="BA57" s="87">
        <v>0</v>
      </c>
      <c r="BB57" s="87">
        <v>0</v>
      </c>
      <c r="BC57" s="87">
        <v>0</v>
      </c>
      <c r="BD57" s="87">
        <v>0</v>
      </c>
      <c r="BE57" s="87">
        <v>0</v>
      </c>
      <c r="BF57" s="87">
        <v>0</v>
      </c>
      <c r="BG57" s="87">
        <v>0</v>
      </c>
      <c r="BH57" s="87">
        <v>149.17099999999999</v>
      </c>
      <c r="BI57" s="87">
        <v>8.7420000000000009</v>
      </c>
      <c r="BJ57" s="87">
        <v>255.10799999999998</v>
      </c>
      <c r="BK57" s="87">
        <v>67.617000000000004</v>
      </c>
      <c r="BL57" s="88"/>
      <c r="BM57" s="88"/>
    </row>
    <row r="58" spans="2:65" s="86" customFormat="1" collapsed="1">
      <c r="B58" s="135" t="s">
        <v>462</v>
      </c>
      <c r="C58" s="136" t="s">
        <v>463</v>
      </c>
      <c r="D58" s="87">
        <v>0</v>
      </c>
      <c r="E58" s="87">
        <v>0</v>
      </c>
      <c r="F58" s="87">
        <v>0</v>
      </c>
      <c r="G58" s="87">
        <v>0</v>
      </c>
      <c r="H58" s="87">
        <v>0</v>
      </c>
      <c r="I58" s="87">
        <v>0</v>
      </c>
      <c r="J58" s="87">
        <v>0</v>
      </c>
      <c r="K58" s="87">
        <v>0</v>
      </c>
      <c r="L58" s="87">
        <v>0</v>
      </c>
      <c r="M58" s="87">
        <v>0</v>
      </c>
      <c r="N58" s="87">
        <v>0</v>
      </c>
      <c r="O58" s="87">
        <v>0</v>
      </c>
      <c r="P58" s="87">
        <v>0</v>
      </c>
      <c r="Q58" s="87">
        <v>0</v>
      </c>
      <c r="R58" s="87">
        <v>292.65300000000002</v>
      </c>
      <c r="S58" s="87">
        <v>0</v>
      </c>
      <c r="T58" s="87">
        <v>0</v>
      </c>
      <c r="U58" s="87">
        <v>0</v>
      </c>
      <c r="V58" s="87">
        <v>0</v>
      </c>
      <c r="W58" s="87">
        <v>0</v>
      </c>
      <c r="X58" s="87">
        <v>5.32</v>
      </c>
      <c r="Y58" s="87">
        <v>0</v>
      </c>
      <c r="Z58" s="87">
        <v>1.4E-2</v>
      </c>
      <c r="AA58" s="87">
        <v>0</v>
      </c>
      <c r="AB58" s="87">
        <v>0</v>
      </c>
      <c r="AC58" s="87">
        <v>0</v>
      </c>
      <c r="AD58" s="87">
        <v>0.189</v>
      </c>
      <c r="AE58" s="87">
        <v>3.1560000000000001</v>
      </c>
      <c r="AF58" s="87">
        <v>0</v>
      </c>
      <c r="AG58" s="87">
        <v>0.41099999999999998</v>
      </c>
      <c r="AH58" s="87">
        <v>17.802</v>
      </c>
      <c r="AI58" s="87">
        <v>0</v>
      </c>
      <c r="AJ58" s="87">
        <v>0</v>
      </c>
      <c r="AK58" s="87">
        <v>0</v>
      </c>
      <c r="AL58" s="87">
        <v>0</v>
      </c>
      <c r="AM58" s="87">
        <v>0</v>
      </c>
      <c r="AN58" s="87">
        <v>0</v>
      </c>
      <c r="AO58" s="87">
        <v>0</v>
      </c>
      <c r="AP58" s="87">
        <v>282.18599999999998</v>
      </c>
      <c r="AQ58" s="87">
        <v>20.359000000000002</v>
      </c>
      <c r="AR58" s="87">
        <v>116.846</v>
      </c>
      <c r="AS58" s="87">
        <v>178.86699999999999</v>
      </c>
      <c r="AT58" s="87">
        <v>1.9139999999999999</v>
      </c>
      <c r="AU58" s="87">
        <v>0</v>
      </c>
      <c r="AV58" s="87">
        <v>0</v>
      </c>
      <c r="AW58" s="87">
        <v>0</v>
      </c>
      <c r="AX58" s="87">
        <v>0</v>
      </c>
      <c r="AY58" s="87">
        <v>0</v>
      </c>
      <c r="AZ58" s="87">
        <v>0</v>
      </c>
      <c r="BA58" s="87">
        <v>0</v>
      </c>
      <c r="BB58" s="87">
        <v>0</v>
      </c>
      <c r="BC58" s="87">
        <v>0</v>
      </c>
      <c r="BD58" s="87">
        <v>0</v>
      </c>
      <c r="BE58" s="87">
        <v>0</v>
      </c>
      <c r="BF58" s="87">
        <v>0</v>
      </c>
      <c r="BG58" s="87">
        <v>0</v>
      </c>
      <c r="BH58" s="87">
        <v>851.62599999999998</v>
      </c>
      <c r="BI58" s="87">
        <v>255.476</v>
      </c>
      <c r="BJ58" s="87">
        <v>2026.819</v>
      </c>
      <c r="BK58" s="87">
        <v>600.17200000000003</v>
      </c>
      <c r="BL58" s="88"/>
      <c r="BM58" s="88"/>
    </row>
    <row r="59" spans="2:65" s="178" customFormat="1">
      <c r="B59" s="174" t="s">
        <v>464</v>
      </c>
      <c r="C59" s="175" t="s">
        <v>465</v>
      </c>
      <c r="D59" s="176">
        <v>0</v>
      </c>
      <c r="E59" s="176">
        <v>0</v>
      </c>
      <c r="F59" s="176">
        <v>0</v>
      </c>
      <c r="G59" s="176">
        <v>657.60400000000004</v>
      </c>
      <c r="H59" s="176">
        <v>0</v>
      </c>
      <c r="I59" s="176">
        <v>0</v>
      </c>
      <c r="J59" s="176">
        <v>0</v>
      </c>
      <c r="K59" s="176">
        <v>0</v>
      </c>
      <c r="L59" s="176">
        <v>0</v>
      </c>
      <c r="M59" s="176">
        <v>0</v>
      </c>
      <c r="N59" s="176">
        <v>0</v>
      </c>
      <c r="O59" s="176">
        <v>0</v>
      </c>
      <c r="P59" s="176">
        <v>0</v>
      </c>
      <c r="Q59" s="176">
        <v>0</v>
      </c>
      <c r="R59" s="176">
        <v>1788.0070000000001</v>
      </c>
      <c r="S59" s="176">
        <v>0</v>
      </c>
      <c r="T59" s="176">
        <v>0</v>
      </c>
      <c r="U59" s="176">
        <v>0</v>
      </c>
      <c r="V59" s="176">
        <v>0</v>
      </c>
      <c r="W59" s="176">
        <v>673.02599999999995</v>
      </c>
      <c r="X59" s="176">
        <v>32.597000000000001</v>
      </c>
      <c r="Y59" s="176">
        <v>83.509</v>
      </c>
      <c r="Z59" s="176">
        <v>23.651</v>
      </c>
      <c r="AA59" s="176">
        <v>0</v>
      </c>
      <c r="AB59" s="176">
        <v>0</v>
      </c>
      <c r="AC59" s="176">
        <v>0</v>
      </c>
      <c r="AD59" s="176">
        <v>9.4329999999999998</v>
      </c>
      <c r="AE59" s="176">
        <v>17.648</v>
      </c>
      <c r="AF59" s="176">
        <v>11.587999999999999</v>
      </c>
      <c r="AG59" s="176">
        <v>1.4870000000000001</v>
      </c>
      <c r="AH59" s="176">
        <v>161.374</v>
      </c>
      <c r="AI59" s="176">
        <v>0</v>
      </c>
      <c r="AJ59" s="176">
        <v>0</v>
      </c>
      <c r="AK59" s="176">
        <v>0</v>
      </c>
      <c r="AL59" s="176">
        <v>0</v>
      </c>
      <c r="AM59" s="176">
        <v>0</v>
      </c>
      <c r="AN59" s="176">
        <v>0</v>
      </c>
      <c r="AO59" s="176">
        <v>0</v>
      </c>
      <c r="AP59" s="176">
        <v>215.827</v>
      </c>
      <c r="AQ59" s="176">
        <v>6.6619999999999999</v>
      </c>
      <c r="AR59" s="176">
        <v>190.392</v>
      </c>
      <c r="AS59" s="176">
        <v>35.686999999999998</v>
      </c>
      <c r="AT59" s="176">
        <v>6.1980000000000004</v>
      </c>
      <c r="AU59" s="176">
        <v>0</v>
      </c>
      <c r="AV59" s="176">
        <v>0</v>
      </c>
      <c r="AW59" s="176">
        <v>0</v>
      </c>
      <c r="AX59" s="176">
        <v>0</v>
      </c>
      <c r="AY59" s="176">
        <v>0</v>
      </c>
      <c r="AZ59" s="176">
        <v>0</v>
      </c>
      <c r="BA59" s="176">
        <v>0</v>
      </c>
      <c r="BB59" s="176">
        <v>0</v>
      </c>
      <c r="BC59" s="176">
        <v>0</v>
      </c>
      <c r="BD59" s="176">
        <v>0</v>
      </c>
      <c r="BE59" s="176">
        <v>0</v>
      </c>
      <c r="BF59" s="176">
        <v>0</v>
      </c>
      <c r="BG59" s="176">
        <v>0</v>
      </c>
      <c r="BH59" s="176">
        <v>4716.4110000000001</v>
      </c>
      <c r="BI59" s="176">
        <v>2357.7649999999999</v>
      </c>
      <c r="BJ59" s="176">
        <v>10988.865999999998</v>
      </c>
      <c r="BK59" s="176">
        <v>1127.7929999999999</v>
      </c>
      <c r="BL59" s="177"/>
      <c r="BM59" s="177"/>
    </row>
    <row r="60" spans="2:65" s="86" customFormat="1">
      <c r="B60" s="135" t="s">
        <v>466</v>
      </c>
      <c r="C60" s="136" t="s">
        <v>467</v>
      </c>
      <c r="D60" s="87">
        <v>0</v>
      </c>
      <c r="E60" s="87">
        <v>0</v>
      </c>
      <c r="F60" s="87">
        <v>0</v>
      </c>
      <c r="G60" s="87">
        <v>2361.35</v>
      </c>
      <c r="H60" s="87">
        <v>0</v>
      </c>
      <c r="I60" s="87">
        <v>0</v>
      </c>
      <c r="J60" s="87">
        <v>0</v>
      </c>
      <c r="K60" s="87">
        <v>0</v>
      </c>
      <c r="L60" s="87">
        <v>0</v>
      </c>
      <c r="M60" s="87">
        <v>0</v>
      </c>
      <c r="N60" s="87">
        <v>0</v>
      </c>
      <c r="O60" s="87">
        <v>0</v>
      </c>
      <c r="P60" s="87">
        <v>0</v>
      </c>
      <c r="Q60" s="87">
        <v>0</v>
      </c>
      <c r="R60" s="87">
        <v>598.26900000000001</v>
      </c>
      <c r="S60" s="87">
        <v>0</v>
      </c>
      <c r="T60" s="87">
        <v>0</v>
      </c>
      <c r="U60" s="87">
        <v>0</v>
      </c>
      <c r="V60" s="87">
        <v>0</v>
      </c>
      <c r="W60" s="87">
        <v>0</v>
      </c>
      <c r="X60" s="87">
        <v>16.216000000000001</v>
      </c>
      <c r="Y60" s="87">
        <v>5.0000000000000001E-3</v>
      </c>
      <c r="Z60" s="87">
        <v>0.22900000000000001</v>
      </c>
      <c r="AA60" s="87">
        <v>0</v>
      </c>
      <c r="AB60" s="87">
        <v>0</v>
      </c>
      <c r="AC60" s="87">
        <v>0</v>
      </c>
      <c r="AD60" s="87">
        <v>1.6879999999999999</v>
      </c>
      <c r="AE60" s="87">
        <v>136.75</v>
      </c>
      <c r="AF60" s="87">
        <v>2.9169999999999998</v>
      </c>
      <c r="AG60" s="87">
        <v>4</v>
      </c>
      <c r="AH60" s="87">
        <v>257.04700000000003</v>
      </c>
      <c r="AI60" s="87">
        <v>0</v>
      </c>
      <c r="AJ60" s="87">
        <v>0</v>
      </c>
      <c r="AK60" s="87">
        <v>0</v>
      </c>
      <c r="AL60" s="87">
        <v>0</v>
      </c>
      <c r="AM60" s="87">
        <v>0</v>
      </c>
      <c r="AN60" s="87">
        <v>0</v>
      </c>
      <c r="AO60" s="87">
        <v>0</v>
      </c>
      <c r="AP60" s="87">
        <v>699.05100000000004</v>
      </c>
      <c r="AQ60" s="87">
        <v>0</v>
      </c>
      <c r="AR60" s="87">
        <v>0</v>
      </c>
      <c r="AS60" s="87">
        <v>0.44900000000000001</v>
      </c>
      <c r="AT60" s="87">
        <v>0</v>
      </c>
      <c r="AU60" s="87">
        <v>0</v>
      </c>
      <c r="AV60" s="87">
        <v>0</v>
      </c>
      <c r="AW60" s="87">
        <v>0</v>
      </c>
      <c r="AX60" s="87">
        <v>0</v>
      </c>
      <c r="AY60" s="87">
        <v>0</v>
      </c>
      <c r="AZ60" s="87">
        <v>0</v>
      </c>
      <c r="BA60" s="87">
        <v>0</v>
      </c>
      <c r="BB60" s="87">
        <v>0</v>
      </c>
      <c r="BC60" s="87">
        <v>0</v>
      </c>
      <c r="BD60" s="87">
        <v>0</v>
      </c>
      <c r="BE60" s="87">
        <v>0</v>
      </c>
      <c r="BF60" s="87">
        <v>0</v>
      </c>
      <c r="BG60" s="87">
        <v>0</v>
      </c>
      <c r="BH60" s="87">
        <v>1008.274</v>
      </c>
      <c r="BI60" s="87">
        <v>0.33400000000000002</v>
      </c>
      <c r="BJ60" s="87">
        <v>5086.5789999999997</v>
      </c>
      <c r="BK60" s="87">
        <v>699.5</v>
      </c>
      <c r="BL60" s="88"/>
      <c r="BM60" s="88"/>
    </row>
    <row r="61" spans="2:65" s="184" customFormat="1">
      <c r="B61" s="180" t="s">
        <v>194</v>
      </c>
      <c r="C61" s="181" t="s">
        <v>468</v>
      </c>
      <c r="D61" s="182">
        <v>0</v>
      </c>
      <c r="E61" s="182">
        <v>900.23</v>
      </c>
      <c r="F61" s="182">
        <v>0</v>
      </c>
      <c r="G61" s="182">
        <v>0</v>
      </c>
      <c r="H61" s="182">
        <v>0</v>
      </c>
      <c r="I61" s="182">
        <v>0</v>
      </c>
      <c r="J61" s="182">
        <v>0</v>
      </c>
      <c r="K61" s="182">
        <v>0</v>
      </c>
      <c r="L61" s="182">
        <v>719.91099999999994</v>
      </c>
      <c r="M61" s="182">
        <v>0</v>
      </c>
      <c r="N61" s="182">
        <v>1842.117</v>
      </c>
      <c r="O61" s="182">
        <v>44.777999999999999</v>
      </c>
      <c r="P61" s="182">
        <v>353.68299999999999</v>
      </c>
      <c r="Q61" s="182">
        <v>416.21199999999999</v>
      </c>
      <c r="R61" s="182">
        <v>1247.2249999999999</v>
      </c>
      <c r="S61" s="182">
        <v>0</v>
      </c>
      <c r="T61" s="182">
        <v>0</v>
      </c>
      <c r="U61" s="182">
        <v>0</v>
      </c>
      <c r="V61" s="182">
        <v>0</v>
      </c>
      <c r="W61" s="182">
        <v>0</v>
      </c>
      <c r="X61" s="182">
        <v>26.753</v>
      </c>
      <c r="Y61" s="182">
        <v>19.042999999999999</v>
      </c>
      <c r="Z61" s="182">
        <v>0.13100000000000001</v>
      </c>
      <c r="AA61" s="182">
        <v>0</v>
      </c>
      <c r="AB61" s="182">
        <v>0</v>
      </c>
      <c r="AC61" s="182">
        <v>7.0000000000000001E-3</v>
      </c>
      <c r="AD61" s="182">
        <v>0.33500000000000002</v>
      </c>
      <c r="AE61" s="182">
        <v>12.895</v>
      </c>
      <c r="AF61" s="182">
        <v>6.7489999999999997</v>
      </c>
      <c r="AG61" s="182">
        <v>3.0000000000000001E-3</v>
      </c>
      <c r="AH61" s="182">
        <v>11.083</v>
      </c>
      <c r="AI61" s="182">
        <v>0</v>
      </c>
      <c r="AJ61" s="182">
        <v>0</v>
      </c>
      <c r="AK61" s="182">
        <v>0</v>
      </c>
      <c r="AL61" s="182">
        <v>0</v>
      </c>
      <c r="AM61" s="182">
        <v>0</v>
      </c>
      <c r="AN61" s="182">
        <v>0</v>
      </c>
      <c r="AO61" s="182">
        <v>0</v>
      </c>
      <c r="AP61" s="182">
        <v>3.984</v>
      </c>
      <c r="AQ61" s="182">
        <v>0</v>
      </c>
      <c r="AR61" s="182">
        <v>0</v>
      </c>
      <c r="AS61" s="182">
        <v>7.2869999999999999</v>
      </c>
      <c r="AT61" s="182">
        <v>0</v>
      </c>
      <c r="AU61" s="182">
        <v>0</v>
      </c>
      <c r="AV61" s="182">
        <v>0</v>
      </c>
      <c r="AW61" s="182">
        <v>0</v>
      </c>
      <c r="AX61" s="182">
        <v>0</v>
      </c>
      <c r="AY61" s="182">
        <v>0</v>
      </c>
      <c r="AZ61" s="182">
        <v>0</v>
      </c>
      <c r="BA61" s="182">
        <v>0</v>
      </c>
      <c r="BB61" s="182">
        <v>0</v>
      </c>
      <c r="BC61" s="182">
        <v>0</v>
      </c>
      <c r="BD61" s="182">
        <v>0</v>
      </c>
      <c r="BE61" s="182">
        <v>0</v>
      </c>
      <c r="BF61" s="182">
        <v>0</v>
      </c>
      <c r="BG61" s="182">
        <v>0</v>
      </c>
      <c r="BH61" s="182">
        <v>4556.7380000000003</v>
      </c>
      <c r="BI61" s="182">
        <v>6.2039999999999997</v>
      </c>
      <c r="BJ61" s="182">
        <v>10175.367999999999</v>
      </c>
      <c r="BK61" s="182">
        <v>409.733</v>
      </c>
      <c r="BL61" s="183"/>
      <c r="BM61" s="183"/>
    </row>
    <row r="62" spans="2:65" s="189" customFormat="1">
      <c r="B62" s="185" t="s">
        <v>469</v>
      </c>
      <c r="C62" s="186" t="s">
        <v>470</v>
      </c>
      <c r="D62" s="187">
        <v>0</v>
      </c>
      <c r="E62" s="187">
        <v>148.309</v>
      </c>
      <c r="F62" s="187">
        <v>0</v>
      </c>
      <c r="G62" s="187">
        <v>193.52799999999999</v>
      </c>
      <c r="H62" s="187">
        <v>0</v>
      </c>
      <c r="I62" s="187">
        <v>0</v>
      </c>
      <c r="J62" s="187">
        <v>0</v>
      </c>
      <c r="K62" s="187">
        <v>0</v>
      </c>
      <c r="L62" s="187">
        <v>0</v>
      </c>
      <c r="M62" s="187">
        <v>0</v>
      </c>
      <c r="N62" s="187">
        <v>0</v>
      </c>
      <c r="O62" s="187">
        <v>0</v>
      </c>
      <c r="P62" s="187">
        <v>0</v>
      </c>
      <c r="Q62" s="187">
        <v>0</v>
      </c>
      <c r="R62" s="187">
        <v>382.57400000000001</v>
      </c>
      <c r="S62" s="187">
        <v>0</v>
      </c>
      <c r="T62" s="187">
        <v>0</v>
      </c>
      <c r="U62" s="187">
        <v>0</v>
      </c>
      <c r="V62" s="187">
        <v>0</v>
      </c>
      <c r="W62" s="187">
        <v>0</v>
      </c>
      <c r="X62" s="187">
        <v>12.01</v>
      </c>
      <c r="Y62" s="187">
        <v>0.158</v>
      </c>
      <c r="Z62" s="187">
        <v>0</v>
      </c>
      <c r="AA62" s="187">
        <v>0</v>
      </c>
      <c r="AB62" s="187">
        <v>0</v>
      </c>
      <c r="AC62" s="187">
        <v>0</v>
      </c>
      <c r="AD62" s="187">
        <v>0.10299999999999999</v>
      </c>
      <c r="AE62" s="187">
        <v>3.1560000000000001</v>
      </c>
      <c r="AF62" s="187">
        <v>0.06</v>
      </c>
      <c r="AG62" s="187">
        <v>4.5999999999999999E-2</v>
      </c>
      <c r="AH62" s="187">
        <v>12.161</v>
      </c>
      <c r="AI62" s="187">
        <v>0</v>
      </c>
      <c r="AJ62" s="187">
        <v>0</v>
      </c>
      <c r="AK62" s="187">
        <v>0</v>
      </c>
      <c r="AL62" s="187">
        <v>0</v>
      </c>
      <c r="AM62" s="187">
        <v>0</v>
      </c>
      <c r="AN62" s="187">
        <v>0</v>
      </c>
      <c r="AO62" s="187">
        <v>0</v>
      </c>
      <c r="AP62" s="187">
        <v>0</v>
      </c>
      <c r="AQ62" s="187">
        <v>0</v>
      </c>
      <c r="AR62" s="187">
        <v>0</v>
      </c>
      <c r="AS62" s="187">
        <v>0</v>
      </c>
      <c r="AT62" s="187">
        <v>0</v>
      </c>
      <c r="AU62" s="187">
        <v>0</v>
      </c>
      <c r="AV62" s="187">
        <v>0</v>
      </c>
      <c r="AW62" s="187">
        <v>0</v>
      </c>
      <c r="AX62" s="187">
        <v>0</v>
      </c>
      <c r="AY62" s="187">
        <v>0</v>
      </c>
      <c r="AZ62" s="187">
        <v>0</v>
      </c>
      <c r="BA62" s="187">
        <v>0</v>
      </c>
      <c r="BB62" s="187">
        <v>0</v>
      </c>
      <c r="BC62" s="187">
        <v>0</v>
      </c>
      <c r="BD62" s="187">
        <v>0</v>
      </c>
      <c r="BE62" s="187">
        <v>0</v>
      </c>
      <c r="BF62" s="187">
        <v>0</v>
      </c>
      <c r="BG62" s="187">
        <v>0</v>
      </c>
      <c r="BH62" s="187">
        <v>841.06600000000003</v>
      </c>
      <c r="BI62" s="187">
        <v>3.9249999999999998</v>
      </c>
      <c r="BJ62" s="187">
        <v>1597.0959999999998</v>
      </c>
      <c r="BK62" s="187">
        <v>0</v>
      </c>
      <c r="BL62" s="188"/>
      <c r="BM62" s="188"/>
    </row>
    <row r="63" spans="2:65" s="194" customFormat="1">
      <c r="B63" s="190" t="s">
        <v>190</v>
      </c>
      <c r="C63" s="191" t="s">
        <v>471</v>
      </c>
      <c r="D63" s="192">
        <v>0</v>
      </c>
      <c r="E63" s="192">
        <v>0</v>
      </c>
      <c r="F63" s="192">
        <v>0</v>
      </c>
      <c r="G63" s="192">
        <v>0</v>
      </c>
      <c r="H63" s="192">
        <v>0</v>
      </c>
      <c r="I63" s="192">
        <v>0</v>
      </c>
      <c r="J63" s="192">
        <v>0</v>
      </c>
      <c r="K63" s="192">
        <v>0</v>
      </c>
      <c r="L63" s="192">
        <v>0</v>
      </c>
      <c r="M63" s="192">
        <v>0</v>
      </c>
      <c r="N63" s="192">
        <v>0</v>
      </c>
      <c r="O63" s="192">
        <v>0</v>
      </c>
      <c r="P63" s="192">
        <v>0</v>
      </c>
      <c r="Q63" s="192">
        <v>0</v>
      </c>
      <c r="R63" s="192">
        <v>1285.3109999999999</v>
      </c>
      <c r="S63" s="192">
        <v>0</v>
      </c>
      <c r="T63" s="192">
        <v>0</v>
      </c>
      <c r="U63" s="192">
        <v>0</v>
      </c>
      <c r="V63" s="192">
        <v>0</v>
      </c>
      <c r="W63" s="192">
        <v>0</v>
      </c>
      <c r="X63" s="192">
        <v>26.971</v>
      </c>
      <c r="Y63" s="192">
        <v>0.52300000000000002</v>
      </c>
      <c r="Z63" s="192">
        <v>3.3759999999999999</v>
      </c>
      <c r="AA63" s="192">
        <v>0</v>
      </c>
      <c r="AB63" s="192">
        <v>0</v>
      </c>
      <c r="AC63" s="192">
        <v>2.8000000000000001E-2</v>
      </c>
      <c r="AD63" s="192">
        <v>5.1710000000000003</v>
      </c>
      <c r="AE63" s="192">
        <v>27.882000000000001</v>
      </c>
      <c r="AF63" s="192">
        <v>3.5649999999999999</v>
      </c>
      <c r="AG63" s="192">
        <v>0.41599999999999998</v>
      </c>
      <c r="AH63" s="192">
        <v>5.1280000000000001</v>
      </c>
      <c r="AI63" s="192">
        <v>0</v>
      </c>
      <c r="AJ63" s="192">
        <v>0</v>
      </c>
      <c r="AK63" s="192">
        <v>0</v>
      </c>
      <c r="AL63" s="192">
        <v>0</v>
      </c>
      <c r="AM63" s="192">
        <v>0</v>
      </c>
      <c r="AN63" s="192">
        <v>0</v>
      </c>
      <c r="AO63" s="192">
        <v>0</v>
      </c>
      <c r="AP63" s="192">
        <v>0</v>
      </c>
      <c r="AQ63" s="192">
        <v>0</v>
      </c>
      <c r="AR63" s="192">
        <v>1.6379999999999999</v>
      </c>
      <c r="AS63" s="192">
        <v>79.453000000000003</v>
      </c>
      <c r="AT63" s="192">
        <v>0</v>
      </c>
      <c r="AU63" s="192">
        <v>0</v>
      </c>
      <c r="AV63" s="192">
        <v>0</v>
      </c>
      <c r="AW63" s="192">
        <v>0</v>
      </c>
      <c r="AX63" s="192">
        <v>0</v>
      </c>
      <c r="AY63" s="192">
        <v>0</v>
      </c>
      <c r="AZ63" s="192">
        <v>0</v>
      </c>
      <c r="BA63" s="192">
        <v>0</v>
      </c>
      <c r="BB63" s="192">
        <v>0</v>
      </c>
      <c r="BC63" s="192">
        <v>0</v>
      </c>
      <c r="BD63" s="192">
        <v>0</v>
      </c>
      <c r="BE63" s="192">
        <v>0</v>
      </c>
      <c r="BF63" s="192">
        <v>0</v>
      </c>
      <c r="BG63" s="192">
        <v>0</v>
      </c>
      <c r="BH63" s="192">
        <v>7321.2389999999996</v>
      </c>
      <c r="BI63" s="192">
        <v>305.09800000000001</v>
      </c>
      <c r="BJ63" s="192">
        <v>9065.7989999999991</v>
      </c>
      <c r="BK63" s="192">
        <v>81.090999999999994</v>
      </c>
      <c r="BL63" s="193"/>
      <c r="BM63" s="193"/>
    </row>
    <row r="64" spans="2:65" s="194" customFormat="1">
      <c r="B64" s="190" t="s">
        <v>191</v>
      </c>
      <c r="C64" s="191" t="s">
        <v>472</v>
      </c>
      <c r="D64" s="192">
        <v>0</v>
      </c>
      <c r="E64" s="192">
        <v>0</v>
      </c>
      <c r="F64" s="192">
        <v>0</v>
      </c>
      <c r="G64" s="192">
        <v>0</v>
      </c>
      <c r="H64" s="192">
        <v>0</v>
      </c>
      <c r="I64" s="192">
        <v>0</v>
      </c>
      <c r="J64" s="192">
        <v>0</v>
      </c>
      <c r="K64" s="192">
        <v>0</v>
      </c>
      <c r="L64" s="192">
        <v>0</v>
      </c>
      <c r="M64" s="192">
        <v>0</v>
      </c>
      <c r="N64" s="192">
        <v>0</v>
      </c>
      <c r="O64" s="192">
        <v>0</v>
      </c>
      <c r="P64" s="192">
        <v>0</v>
      </c>
      <c r="Q64" s="192">
        <v>33.320999999999998</v>
      </c>
      <c r="R64" s="192">
        <v>699.03399999999999</v>
      </c>
      <c r="S64" s="192">
        <v>0</v>
      </c>
      <c r="T64" s="192">
        <v>0</v>
      </c>
      <c r="U64" s="192">
        <v>0</v>
      </c>
      <c r="V64" s="192">
        <v>0</v>
      </c>
      <c r="W64" s="192">
        <v>0</v>
      </c>
      <c r="X64" s="192">
        <v>28.260999999999999</v>
      </c>
      <c r="Y64" s="192">
        <v>1.8819999999999999</v>
      </c>
      <c r="Z64" s="192">
        <v>23.181000000000001</v>
      </c>
      <c r="AA64" s="192">
        <v>3.0000000000000001E-3</v>
      </c>
      <c r="AB64" s="192">
        <v>0</v>
      </c>
      <c r="AC64" s="192">
        <v>0</v>
      </c>
      <c r="AD64" s="192">
        <v>0.96099999999999997</v>
      </c>
      <c r="AE64" s="192">
        <v>101.648</v>
      </c>
      <c r="AF64" s="192">
        <v>12.209</v>
      </c>
      <c r="AG64" s="192">
        <v>0.27100000000000002</v>
      </c>
      <c r="AH64" s="192">
        <v>62.631999999999998</v>
      </c>
      <c r="AI64" s="192">
        <v>0</v>
      </c>
      <c r="AJ64" s="192">
        <v>0</v>
      </c>
      <c r="AK64" s="192">
        <v>0</v>
      </c>
      <c r="AL64" s="192">
        <v>0</v>
      </c>
      <c r="AM64" s="192">
        <v>0</v>
      </c>
      <c r="AN64" s="192">
        <v>0</v>
      </c>
      <c r="AO64" s="192">
        <v>0</v>
      </c>
      <c r="AP64" s="192">
        <v>0</v>
      </c>
      <c r="AQ64" s="192">
        <v>0</v>
      </c>
      <c r="AR64" s="192">
        <v>12.000999999999999</v>
      </c>
      <c r="AS64" s="192">
        <v>0.19500000000000001</v>
      </c>
      <c r="AT64" s="192">
        <v>0</v>
      </c>
      <c r="AU64" s="192">
        <v>0</v>
      </c>
      <c r="AV64" s="192">
        <v>0</v>
      </c>
      <c r="AW64" s="192">
        <v>0</v>
      </c>
      <c r="AX64" s="192">
        <v>0</v>
      </c>
      <c r="AY64" s="192">
        <v>0</v>
      </c>
      <c r="AZ64" s="192">
        <v>0</v>
      </c>
      <c r="BA64" s="192">
        <v>0</v>
      </c>
      <c r="BB64" s="192">
        <v>0</v>
      </c>
      <c r="BC64" s="192">
        <v>0</v>
      </c>
      <c r="BD64" s="192">
        <v>0</v>
      </c>
      <c r="BE64" s="192">
        <v>0</v>
      </c>
      <c r="BF64" s="192">
        <v>0</v>
      </c>
      <c r="BG64" s="192">
        <v>0</v>
      </c>
      <c r="BH64" s="192">
        <v>1881.2349999999999</v>
      </c>
      <c r="BI64" s="192">
        <v>47.548000000000002</v>
      </c>
      <c r="BJ64" s="192">
        <v>2904.3819999999996</v>
      </c>
      <c r="BK64" s="192">
        <v>12.196</v>
      </c>
      <c r="BL64" s="193"/>
      <c r="BM64" s="193"/>
    </row>
    <row r="65" spans="2:65" s="86" customFormat="1">
      <c r="B65" s="135" t="s">
        <v>473</v>
      </c>
      <c r="C65" s="136" t="s">
        <v>474</v>
      </c>
      <c r="D65" s="87">
        <v>0</v>
      </c>
      <c r="E65" s="87">
        <v>2034.8789999999999</v>
      </c>
      <c r="F65" s="87">
        <v>0</v>
      </c>
      <c r="G65" s="87">
        <v>0</v>
      </c>
      <c r="H65" s="87">
        <v>0</v>
      </c>
      <c r="I65" s="87">
        <v>0</v>
      </c>
      <c r="J65" s="87">
        <v>0</v>
      </c>
      <c r="K65" s="87">
        <v>1.123</v>
      </c>
      <c r="L65" s="87">
        <v>0</v>
      </c>
      <c r="M65" s="87">
        <v>0</v>
      </c>
      <c r="N65" s="87">
        <v>0</v>
      </c>
      <c r="O65" s="87">
        <v>0</v>
      </c>
      <c r="P65" s="87">
        <v>0</v>
      </c>
      <c r="Q65" s="87">
        <v>230.262</v>
      </c>
      <c r="R65" s="87">
        <v>152.13300000000001</v>
      </c>
      <c r="S65" s="87">
        <v>0</v>
      </c>
      <c r="T65" s="87">
        <v>0</v>
      </c>
      <c r="U65" s="87">
        <v>0</v>
      </c>
      <c r="V65" s="87">
        <v>0</v>
      </c>
      <c r="W65" s="87">
        <v>85.884</v>
      </c>
      <c r="X65" s="87">
        <v>637.08000000000004</v>
      </c>
      <c r="Y65" s="87">
        <v>137.50700000000001</v>
      </c>
      <c r="Z65" s="87">
        <v>4.2539999999999996</v>
      </c>
      <c r="AA65" s="87">
        <v>0</v>
      </c>
      <c r="AB65" s="87">
        <v>0</v>
      </c>
      <c r="AC65" s="87">
        <v>0</v>
      </c>
      <c r="AD65" s="87">
        <v>42.588999999999999</v>
      </c>
      <c r="AE65" s="87">
        <v>154.76</v>
      </c>
      <c r="AF65" s="87">
        <v>3.5979999999999999</v>
      </c>
      <c r="AG65" s="87">
        <v>1.427</v>
      </c>
      <c r="AH65" s="87">
        <v>150.268</v>
      </c>
      <c r="AI65" s="87">
        <v>0</v>
      </c>
      <c r="AJ65" s="87">
        <v>0</v>
      </c>
      <c r="AK65" s="87">
        <v>0</v>
      </c>
      <c r="AL65" s="87">
        <v>0</v>
      </c>
      <c r="AM65" s="87">
        <v>0</v>
      </c>
      <c r="AN65" s="87">
        <v>0</v>
      </c>
      <c r="AO65" s="87">
        <v>0</v>
      </c>
      <c r="AP65" s="87">
        <v>212.33500000000001</v>
      </c>
      <c r="AQ65" s="87">
        <v>82.855000000000004</v>
      </c>
      <c r="AR65" s="87">
        <v>33.439</v>
      </c>
      <c r="AS65" s="87">
        <v>44.372999999999998</v>
      </c>
      <c r="AT65" s="87">
        <v>3.702</v>
      </c>
      <c r="AU65" s="87">
        <v>0</v>
      </c>
      <c r="AV65" s="87">
        <v>0</v>
      </c>
      <c r="AW65" s="87">
        <v>0</v>
      </c>
      <c r="AX65" s="87">
        <v>0</v>
      </c>
      <c r="AY65" s="87">
        <v>0</v>
      </c>
      <c r="AZ65" s="87">
        <v>0</v>
      </c>
      <c r="BA65" s="87">
        <v>0</v>
      </c>
      <c r="BB65" s="87">
        <v>4.5010000000000003</v>
      </c>
      <c r="BC65" s="87">
        <v>0</v>
      </c>
      <c r="BD65" s="87">
        <v>1</v>
      </c>
      <c r="BE65" s="87">
        <v>0</v>
      </c>
      <c r="BF65" s="87">
        <v>0</v>
      </c>
      <c r="BG65" s="87">
        <v>0</v>
      </c>
      <c r="BH65" s="87">
        <v>375.76600000000002</v>
      </c>
      <c r="BI65" s="87">
        <v>4.9000000000000002E-2</v>
      </c>
      <c r="BJ65" s="87">
        <v>4393.7839999999997</v>
      </c>
      <c r="BK65" s="87">
        <v>468.089</v>
      </c>
      <c r="BL65" s="88"/>
      <c r="BM65" s="88"/>
    </row>
    <row r="66" spans="2:65" s="86" customFormat="1">
      <c r="B66" s="89" t="s">
        <v>475</v>
      </c>
      <c r="C66" s="134" t="s">
        <v>476</v>
      </c>
      <c r="D66" s="87">
        <v>0</v>
      </c>
      <c r="E66" s="87">
        <v>0</v>
      </c>
      <c r="F66" s="87">
        <v>0</v>
      </c>
      <c r="G66" s="87">
        <v>0</v>
      </c>
      <c r="H66" s="87">
        <v>0</v>
      </c>
      <c r="I66" s="87">
        <v>3.1E-2</v>
      </c>
      <c r="J66" s="87">
        <v>0</v>
      </c>
      <c r="K66" s="87">
        <v>0.54600000000000004</v>
      </c>
      <c r="L66" s="87">
        <v>0</v>
      </c>
      <c r="M66" s="87">
        <v>0</v>
      </c>
      <c r="N66" s="87">
        <v>0</v>
      </c>
      <c r="O66" s="87">
        <v>0</v>
      </c>
      <c r="P66" s="87">
        <v>0</v>
      </c>
      <c r="Q66" s="87">
        <v>0</v>
      </c>
      <c r="R66" s="87">
        <v>0.13</v>
      </c>
      <c r="S66" s="87">
        <v>0</v>
      </c>
      <c r="T66" s="87">
        <v>0</v>
      </c>
      <c r="U66" s="87">
        <v>0</v>
      </c>
      <c r="V66" s="87">
        <v>0</v>
      </c>
      <c r="W66" s="87">
        <v>0</v>
      </c>
      <c r="X66" s="87">
        <v>20.148</v>
      </c>
      <c r="Y66" s="87">
        <v>0</v>
      </c>
      <c r="Z66" s="87">
        <v>10.747</v>
      </c>
      <c r="AA66" s="87">
        <v>0</v>
      </c>
      <c r="AB66" s="87">
        <v>0</v>
      </c>
      <c r="AC66" s="87">
        <v>0</v>
      </c>
      <c r="AD66" s="87">
        <v>3.8650000000000002</v>
      </c>
      <c r="AE66" s="87">
        <v>705.48800000000006</v>
      </c>
      <c r="AF66" s="87">
        <v>8.4380000000000006</v>
      </c>
      <c r="AG66" s="87">
        <v>6.1130000000000004</v>
      </c>
      <c r="AH66" s="87">
        <v>4.1440000000000001</v>
      </c>
      <c r="AI66" s="87">
        <v>0</v>
      </c>
      <c r="AJ66" s="87">
        <v>0</v>
      </c>
      <c r="AK66" s="87">
        <v>0</v>
      </c>
      <c r="AL66" s="87">
        <v>0</v>
      </c>
      <c r="AM66" s="87">
        <v>0</v>
      </c>
      <c r="AN66" s="87">
        <v>0</v>
      </c>
      <c r="AO66" s="87">
        <v>0</v>
      </c>
      <c r="AP66" s="87">
        <v>12.077</v>
      </c>
      <c r="AQ66" s="87">
        <v>21.359000000000002</v>
      </c>
      <c r="AR66" s="87">
        <v>0</v>
      </c>
      <c r="AS66" s="87">
        <v>0</v>
      </c>
      <c r="AT66" s="87">
        <v>3.4000000000000002E-2</v>
      </c>
      <c r="AU66" s="87">
        <v>0</v>
      </c>
      <c r="AV66" s="87">
        <v>0</v>
      </c>
      <c r="AW66" s="87">
        <v>0</v>
      </c>
      <c r="AX66" s="87">
        <v>0</v>
      </c>
      <c r="AY66" s="87">
        <v>0</v>
      </c>
      <c r="AZ66" s="87">
        <v>0</v>
      </c>
      <c r="BA66" s="87">
        <v>0</v>
      </c>
      <c r="BB66" s="87">
        <v>0</v>
      </c>
      <c r="BC66" s="87">
        <v>0</v>
      </c>
      <c r="BD66" s="87">
        <v>0</v>
      </c>
      <c r="BE66" s="87">
        <v>0</v>
      </c>
      <c r="BF66" s="87">
        <v>0</v>
      </c>
      <c r="BG66" s="87">
        <v>0</v>
      </c>
      <c r="BH66" s="87">
        <v>0.83599999999999997</v>
      </c>
      <c r="BI66" s="87">
        <v>0</v>
      </c>
      <c r="BJ66" s="87">
        <v>793.95600000000013</v>
      </c>
      <c r="BK66" s="87">
        <v>33.47</v>
      </c>
      <c r="BL66" s="88"/>
      <c r="BM66" s="88"/>
    </row>
    <row r="67" spans="2:65">
      <c r="B67" s="114" t="s">
        <v>172</v>
      </c>
      <c r="C67" s="115" t="s">
        <v>477</v>
      </c>
      <c r="D67" s="100">
        <v>0</v>
      </c>
      <c r="E67" s="100">
        <v>0</v>
      </c>
      <c r="F67" s="100">
        <v>0</v>
      </c>
      <c r="G67" s="100">
        <v>0</v>
      </c>
      <c r="H67" s="100">
        <v>0</v>
      </c>
      <c r="I67" s="100">
        <v>0</v>
      </c>
      <c r="J67" s="100">
        <v>0</v>
      </c>
      <c r="K67" s="100">
        <v>0</v>
      </c>
      <c r="L67" s="100">
        <v>0</v>
      </c>
      <c r="M67" s="100">
        <v>0</v>
      </c>
      <c r="N67" s="100">
        <v>0</v>
      </c>
      <c r="O67" s="100">
        <v>0</v>
      </c>
      <c r="P67" s="100">
        <v>0</v>
      </c>
      <c r="Q67" s="100">
        <v>0</v>
      </c>
      <c r="R67" s="100">
        <v>1215.556</v>
      </c>
      <c r="S67" s="100">
        <v>0</v>
      </c>
      <c r="T67" s="100">
        <v>0</v>
      </c>
      <c r="U67" s="100">
        <v>0</v>
      </c>
      <c r="V67" s="100">
        <v>0</v>
      </c>
      <c r="W67" s="100">
        <v>0</v>
      </c>
      <c r="X67" s="100">
        <v>5.2140000000000004</v>
      </c>
      <c r="Y67" s="100">
        <v>3586.989</v>
      </c>
      <c r="Z67" s="100">
        <v>10007.453</v>
      </c>
      <c r="AA67" s="100">
        <v>0.01</v>
      </c>
      <c r="AB67" s="100">
        <v>0</v>
      </c>
      <c r="AC67" s="100">
        <v>2657.922</v>
      </c>
      <c r="AD67" s="100">
        <v>24.895</v>
      </c>
      <c r="AE67" s="100">
        <v>19447.017</v>
      </c>
      <c r="AF67" s="100">
        <v>81.055999999999997</v>
      </c>
      <c r="AG67" s="100">
        <v>14.747999999999999</v>
      </c>
      <c r="AH67" s="100">
        <v>130.364</v>
      </c>
      <c r="AI67" s="100">
        <v>0</v>
      </c>
      <c r="AJ67" s="100">
        <v>0</v>
      </c>
      <c r="AK67" s="100">
        <v>0</v>
      </c>
      <c r="AL67" s="100">
        <v>0</v>
      </c>
      <c r="AM67" s="100">
        <v>0</v>
      </c>
      <c r="AN67" s="100">
        <v>0</v>
      </c>
      <c r="AO67" s="100">
        <v>0</v>
      </c>
      <c r="AP67" s="100">
        <v>0</v>
      </c>
      <c r="AQ67" s="100">
        <v>0</v>
      </c>
      <c r="AR67" s="100">
        <v>0</v>
      </c>
      <c r="AS67" s="100">
        <v>0</v>
      </c>
      <c r="AT67" s="100">
        <v>0</v>
      </c>
      <c r="AU67" s="100">
        <v>0</v>
      </c>
      <c r="AV67" s="100">
        <v>0</v>
      </c>
      <c r="AW67" s="100">
        <v>685.42399999999998</v>
      </c>
      <c r="AX67" s="100">
        <v>0</v>
      </c>
      <c r="AY67" s="100">
        <v>0</v>
      </c>
      <c r="AZ67" s="100">
        <v>0</v>
      </c>
      <c r="BA67" s="100">
        <v>0</v>
      </c>
      <c r="BB67" s="100">
        <v>0</v>
      </c>
      <c r="BC67" s="100">
        <v>0</v>
      </c>
      <c r="BD67" s="100">
        <v>0</v>
      </c>
      <c r="BE67" s="100">
        <v>0</v>
      </c>
      <c r="BF67" s="100">
        <v>0</v>
      </c>
      <c r="BG67" s="100">
        <v>0</v>
      </c>
      <c r="BH67" s="100">
        <v>250.14599999999999</v>
      </c>
      <c r="BI67" s="100">
        <v>0</v>
      </c>
      <c r="BJ67" s="100">
        <v>38106.793999999994</v>
      </c>
      <c r="BK67" s="100">
        <v>685.42399999999998</v>
      </c>
      <c r="BL67" s="102"/>
      <c r="BM67" s="102"/>
    </row>
    <row r="68" spans="2:65">
      <c r="B68" s="122" t="s">
        <v>478</v>
      </c>
      <c r="C68" s="124" t="s">
        <v>479</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7.0000000000000001E-3</v>
      </c>
      <c r="Y68" s="100">
        <v>0</v>
      </c>
      <c r="Z68" s="100">
        <v>0</v>
      </c>
      <c r="AA68" s="100">
        <v>0</v>
      </c>
      <c r="AB68" s="100">
        <v>0</v>
      </c>
      <c r="AC68" s="100">
        <v>0</v>
      </c>
      <c r="AD68" s="100">
        <v>0</v>
      </c>
      <c r="AE68" s="100">
        <v>95.352000000000004</v>
      </c>
      <c r="AF68" s="100">
        <v>0</v>
      </c>
      <c r="AG68" s="100">
        <v>0</v>
      </c>
      <c r="AH68" s="100">
        <v>0</v>
      </c>
      <c r="AI68" s="100">
        <v>0</v>
      </c>
      <c r="AJ68" s="100">
        <v>0</v>
      </c>
      <c r="AK68" s="100">
        <v>0</v>
      </c>
      <c r="AL68" s="100">
        <v>0</v>
      </c>
      <c r="AM68" s="100">
        <v>0</v>
      </c>
      <c r="AN68" s="100">
        <v>0</v>
      </c>
      <c r="AO68" s="100">
        <v>0</v>
      </c>
      <c r="AP68" s="100">
        <v>0</v>
      </c>
      <c r="AQ68" s="100">
        <v>0</v>
      </c>
      <c r="AR68" s="100">
        <v>0</v>
      </c>
      <c r="AS68" s="100">
        <v>0</v>
      </c>
      <c r="AT68" s="100">
        <v>0</v>
      </c>
      <c r="AU68" s="100">
        <v>0</v>
      </c>
      <c r="AV68" s="100">
        <v>0</v>
      </c>
      <c r="AW68" s="100">
        <v>0</v>
      </c>
      <c r="AX68" s="100">
        <v>0</v>
      </c>
      <c r="AY68" s="100">
        <v>0</v>
      </c>
      <c r="AZ68" s="100">
        <v>0</v>
      </c>
      <c r="BA68" s="100">
        <v>0</v>
      </c>
      <c r="BB68" s="100">
        <v>0</v>
      </c>
      <c r="BC68" s="100">
        <v>0</v>
      </c>
      <c r="BD68" s="100">
        <v>0</v>
      </c>
      <c r="BE68" s="100">
        <v>0</v>
      </c>
      <c r="BF68" s="100">
        <v>0</v>
      </c>
      <c r="BG68" s="100">
        <v>0</v>
      </c>
      <c r="BH68" s="100">
        <v>250.14599999999999</v>
      </c>
      <c r="BI68" s="100">
        <v>0</v>
      </c>
      <c r="BJ68" s="100">
        <v>345.505</v>
      </c>
      <c r="BK68" s="100">
        <v>0</v>
      </c>
      <c r="BL68" s="102"/>
      <c r="BM68" s="102"/>
    </row>
    <row r="69" spans="2:65">
      <c r="B69" s="122" t="s">
        <v>480</v>
      </c>
      <c r="C69" s="124" t="s">
        <v>481</v>
      </c>
      <c r="D69" s="100">
        <v>0</v>
      </c>
      <c r="E69" s="100">
        <v>0</v>
      </c>
      <c r="F69" s="100">
        <v>0</v>
      </c>
      <c r="G69" s="100">
        <v>0</v>
      </c>
      <c r="H69" s="100">
        <v>0</v>
      </c>
      <c r="I69" s="100">
        <v>0</v>
      </c>
      <c r="J69" s="100">
        <v>0</v>
      </c>
      <c r="K69" s="100">
        <v>0</v>
      </c>
      <c r="L69" s="100">
        <v>0</v>
      </c>
      <c r="M69" s="100">
        <v>0</v>
      </c>
      <c r="N69" s="100">
        <v>0</v>
      </c>
      <c r="O69" s="100">
        <v>0</v>
      </c>
      <c r="P69" s="100">
        <v>0</v>
      </c>
      <c r="Q69" s="100">
        <v>0</v>
      </c>
      <c r="R69" s="100">
        <v>1215.556</v>
      </c>
      <c r="S69" s="100">
        <v>0</v>
      </c>
      <c r="T69" s="100">
        <v>0</v>
      </c>
      <c r="U69" s="100">
        <v>0</v>
      </c>
      <c r="V69" s="100">
        <v>0</v>
      </c>
      <c r="W69" s="100">
        <v>0</v>
      </c>
      <c r="X69" s="100">
        <v>3.9460000000000002</v>
      </c>
      <c r="Y69" s="100">
        <v>3586.989</v>
      </c>
      <c r="Z69" s="100">
        <v>10004.41</v>
      </c>
      <c r="AA69" s="100">
        <v>0</v>
      </c>
      <c r="AB69" s="100">
        <v>0</v>
      </c>
      <c r="AC69" s="100">
        <v>0</v>
      </c>
      <c r="AD69" s="100">
        <v>20.71</v>
      </c>
      <c r="AE69" s="100">
        <v>19211.644</v>
      </c>
      <c r="AF69" s="100">
        <v>0.97299999999999998</v>
      </c>
      <c r="AG69" s="100">
        <v>3.6999999999999998E-2</v>
      </c>
      <c r="AH69" s="100">
        <v>3.6339999999999999</v>
      </c>
      <c r="AI69" s="100">
        <v>0</v>
      </c>
      <c r="AJ69" s="100">
        <v>0</v>
      </c>
      <c r="AK69" s="100">
        <v>0</v>
      </c>
      <c r="AL69" s="100">
        <v>0</v>
      </c>
      <c r="AM69" s="100">
        <v>0</v>
      </c>
      <c r="AN69" s="100">
        <v>0</v>
      </c>
      <c r="AO69" s="100">
        <v>0</v>
      </c>
      <c r="AP69" s="100">
        <v>0</v>
      </c>
      <c r="AQ69" s="100">
        <v>0</v>
      </c>
      <c r="AR69" s="100">
        <v>0</v>
      </c>
      <c r="AS69" s="100">
        <v>0</v>
      </c>
      <c r="AT69" s="100">
        <v>0</v>
      </c>
      <c r="AU69" s="100">
        <v>0</v>
      </c>
      <c r="AV69" s="100">
        <v>0</v>
      </c>
      <c r="AW69" s="100">
        <v>685.42399999999998</v>
      </c>
      <c r="AX69" s="100">
        <v>0</v>
      </c>
      <c r="AY69" s="100">
        <v>0</v>
      </c>
      <c r="AZ69" s="100">
        <v>0</v>
      </c>
      <c r="BA69" s="100">
        <v>0</v>
      </c>
      <c r="BB69" s="100">
        <v>0</v>
      </c>
      <c r="BC69" s="100">
        <v>0</v>
      </c>
      <c r="BD69" s="100">
        <v>0</v>
      </c>
      <c r="BE69" s="100">
        <v>0</v>
      </c>
      <c r="BF69" s="100">
        <v>0</v>
      </c>
      <c r="BG69" s="100">
        <v>0</v>
      </c>
      <c r="BH69" s="100">
        <v>0</v>
      </c>
      <c r="BI69" s="100">
        <v>0</v>
      </c>
      <c r="BJ69" s="100">
        <v>34733.322999999989</v>
      </c>
      <c r="BK69" s="100">
        <v>685.42399999999998</v>
      </c>
      <c r="BL69" s="102"/>
      <c r="BM69" s="102"/>
    </row>
    <row r="70" spans="2:65">
      <c r="B70" s="122" t="s">
        <v>482</v>
      </c>
      <c r="C70" s="124" t="s">
        <v>483</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0.93899999999999995</v>
      </c>
      <c r="Y70" s="100">
        <v>0</v>
      </c>
      <c r="Z70" s="100">
        <v>3.04</v>
      </c>
      <c r="AA70" s="100">
        <v>0</v>
      </c>
      <c r="AB70" s="100">
        <v>0</v>
      </c>
      <c r="AC70" s="100">
        <v>0</v>
      </c>
      <c r="AD70" s="100">
        <v>3.9990000000000001</v>
      </c>
      <c r="AE70" s="100">
        <v>138.947</v>
      </c>
      <c r="AF70" s="100">
        <v>80.082999999999998</v>
      </c>
      <c r="AG70" s="100">
        <v>14.711</v>
      </c>
      <c r="AH70" s="100">
        <v>126.73</v>
      </c>
      <c r="AI70" s="100">
        <v>0</v>
      </c>
      <c r="AJ70" s="100">
        <v>0</v>
      </c>
      <c r="AK70" s="100">
        <v>0</v>
      </c>
      <c r="AL70" s="100">
        <v>0</v>
      </c>
      <c r="AM70" s="100">
        <v>0</v>
      </c>
      <c r="AN70" s="100">
        <v>0</v>
      </c>
      <c r="AO70" s="100">
        <v>0</v>
      </c>
      <c r="AP70" s="100">
        <v>0</v>
      </c>
      <c r="AQ70" s="100">
        <v>0</v>
      </c>
      <c r="AR70" s="100">
        <v>0</v>
      </c>
      <c r="AS70" s="100">
        <v>0</v>
      </c>
      <c r="AT70" s="100">
        <v>0</v>
      </c>
      <c r="AU70" s="100">
        <v>0</v>
      </c>
      <c r="AV70" s="100">
        <v>0</v>
      </c>
      <c r="AW70" s="100">
        <v>0</v>
      </c>
      <c r="AX70" s="100">
        <v>0</v>
      </c>
      <c r="AY70" s="100">
        <v>0</v>
      </c>
      <c r="AZ70" s="100">
        <v>0</v>
      </c>
      <c r="BA70" s="100">
        <v>0</v>
      </c>
      <c r="BB70" s="100">
        <v>0</v>
      </c>
      <c r="BC70" s="100">
        <v>0</v>
      </c>
      <c r="BD70" s="100">
        <v>0</v>
      </c>
      <c r="BE70" s="100">
        <v>0</v>
      </c>
      <c r="BF70" s="100">
        <v>0</v>
      </c>
      <c r="BG70" s="100">
        <v>0</v>
      </c>
      <c r="BH70" s="100">
        <v>0</v>
      </c>
      <c r="BI70" s="100">
        <v>0</v>
      </c>
      <c r="BJ70" s="100">
        <v>368.44900000000001</v>
      </c>
      <c r="BK70" s="100">
        <v>0</v>
      </c>
      <c r="BL70" s="102"/>
      <c r="BM70" s="102"/>
    </row>
    <row r="71" spans="2:65">
      <c r="B71" s="122" t="s">
        <v>484</v>
      </c>
      <c r="C71" s="124" t="s">
        <v>485</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0.32200000000000001</v>
      </c>
      <c r="Y71" s="100">
        <v>0</v>
      </c>
      <c r="Z71" s="100">
        <v>3.0000000000000001E-3</v>
      </c>
      <c r="AA71" s="100">
        <v>0.01</v>
      </c>
      <c r="AB71" s="100">
        <v>0</v>
      </c>
      <c r="AC71" s="100">
        <v>2657.922</v>
      </c>
      <c r="AD71" s="100">
        <v>0.186</v>
      </c>
      <c r="AE71" s="100">
        <v>1.075</v>
      </c>
      <c r="AF71" s="100">
        <v>0</v>
      </c>
      <c r="AG71" s="100">
        <v>0</v>
      </c>
      <c r="AH71" s="100">
        <v>0</v>
      </c>
      <c r="AI71" s="100">
        <v>0</v>
      </c>
      <c r="AJ71" s="100">
        <v>0</v>
      </c>
      <c r="AK71" s="100">
        <v>0</v>
      </c>
      <c r="AL71" s="100">
        <v>0</v>
      </c>
      <c r="AM71" s="100">
        <v>0</v>
      </c>
      <c r="AN71" s="100">
        <v>0</v>
      </c>
      <c r="AO71" s="100">
        <v>0</v>
      </c>
      <c r="AP71" s="100">
        <v>0</v>
      </c>
      <c r="AQ71" s="100">
        <v>0</v>
      </c>
      <c r="AR71" s="100">
        <v>0</v>
      </c>
      <c r="AS71" s="100">
        <v>0</v>
      </c>
      <c r="AT71" s="100">
        <v>0</v>
      </c>
      <c r="AU71" s="100">
        <v>0</v>
      </c>
      <c r="AV71" s="100">
        <v>0</v>
      </c>
      <c r="AW71" s="100">
        <v>0</v>
      </c>
      <c r="AX71" s="100">
        <v>0</v>
      </c>
      <c r="AY71" s="100">
        <v>0</v>
      </c>
      <c r="AZ71" s="100">
        <v>0</v>
      </c>
      <c r="BA71" s="100">
        <v>0</v>
      </c>
      <c r="BB71" s="100">
        <v>0</v>
      </c>
      <c r="BC71" s="100">
        <v>0</v>
      </c>
      <c r="BD71" s="100">
        <v>0</v>
      </c>
      <c r="BE71" s="100">
        <v>0</v>
      </c>
      <c r="BF71" s="100">
        <v>0</v>
      </c>
      <c r="BG71" s="100">
        <v>0</v>
      </c>
      <c r="BH71" s="100">
        <v>0</v>
      </c>
      <c r="BI71" s="100">
        <v>0</v>
      </c>
      <c r="BJ71" s="100">
        <v>2659.518</v>
      </c>
      <c r="BK71" s="100">
        <v>0</v>
      </c>
      <c r="BL71" s="102"/>
      <c r="BM71" s="102"/>
    </row>
    <row r="72" spans="2:65">
      <c r="B72" s="114" t="s">
        <v>173</v>
      </c>
      <c r="C72" s="121" t="s">
        <v>486</v>
      </c>
      <c r="D72" s="100">
        <v>0</v>
      </c>
      <c r="E72" s="100">
        <v>0</v>
      </c>
      <c r="F72" s="100">
        <v>0</v>
      </c>
      <c r="G72" s="100">
        <v>0</v>
      </c>
      <c r="H72" s="100">
        <v>0</v>
      </c>
      <c r="I72" s="100">
        <v>0</v>
      </c>
      <c r="J72" s="100">
        <v>0</v>
      </c>
      <c r="K72" s="100">
        <v>285.10599999999999</v>
      </c>
      <c r="L72" s="100">
        <v>0</v>
      </c>
      <c r="M72" s="100">
        <v>0</v>
      </c>
      <c r="N72" s="100">
        <v>0</v>
      </c>
      <c r="O72" s="100">
        <v>0</v>
      </c>
      <c r="P72" s="100">
        <v>0</v>
      </c>
      <c r="Q72" s="100">
        <v>0</v>
      </c>
      <c r="R72" s="100">
        <v>10475.422</v>
      </c>
      <c r="S72" s="100">
        <v>0</v>
      </c>
      <c r="T72" s="100">
        <v>0</v>
      </c>
      <c r="U72" s="100">
        <v>0</v>
      </c>
      <c r="V72" s="100">
        <v>0</v>
      </c>
      <c r="W72" s="100">
        <v>0</v>
      </c>
      <c r="X72" s="100">
        <v>561.08600000000001</v>
      </c>
      <c r="Y72" s="100">
        <v>21.033999999999999</v>
      </c>
      <c r="Z72" s="100">
        <v>3.1459999999999999</v>
      </c>
      <c r="AA72" s="100">
        <v>0</v>
      </c>
      <c r="AB72" s="100">
        <v>0</v>
      </c>
      <c r="AC72" s="100">
        <v>0</v>
      </c>
      <c r="AD72" s="100">
        <v>1491.3879999999999</v>
      </c>
      <c r="AE72" s="100">
        <v>37.040999999999997</v>
      </c>
      <c r="AF72" s="100">
        <v>0.85799999999999998</v>
      </c>
      <c r="AG72" s="100">
        <v>1.7000000000000001E-2</v>
      </c>
      <c r="AH72" s="100">
        <v>25.635000000000002</v>
      </c>
      <c r="AI72" s="100">
        <v>0</v>
      </c>
      <c r="AJ72" s="100">
        <v>0</v>
      </c>
      <c r="AK72" s="100">
        <v>0</v>
      </c>
      <c r="AL72" s="100">
        <v>0</v>
      </c>
      <c r="AM72" s="100">
        <v>0</v>
      </c>
      <c r="AN72" s="100">
        <v>0</v>
      </c>
      <c r="AO72" s="100">
        <v>0</v>
      </c>
      <c r="AP72" s="100">
        <v>0</v>
      </c>
      <c r="AQ72" s="100">
        <v>0</v>
      </c>
      <c r="AR72" s="100">
        <v>0</v>
      </c>
      <c r="AS72" s="100">
        <v>126.70699999999999</v>
      </c>
      <c r="AT72" s="100">
        <v>3.9140000000000001</v>
      </c>
      <c r="AU72" s="100">
        <v>1.96</v>
      </c>
      <c r="AV72" s="100">
        <v>0</v>
      </c>
      <c r="AW72" s="100">
        <v>0</v>
      </c>
      <c r="AX72" s="100">
        <v>0</v>
      </c>
      <c r="AY72" s="100">
        <v>0</v>
      </c>
      <c r="AZ72" s="100">
        <v>0</v>
      </c>
      <c r="BA72" s="100">
        <v>0</v>
      </c>
      <c r="BB72" s="100">
        <v>36.151000000000003</v>
      </c>
      <c r="BC72" s="100">
        <v>0</v>
      </c>
      <c r="BD72" s="100">
        <v>11.957000000000001</v>
      </c>
      <c r="BE72" s="100">
        <v>0</v>
      </c>
      <c r="BF72" s="100">
        <v>0</v>
      </c>
      <c r="BG72" s="100">
        <v>0</v>
      </c>
      <c r="BH72" s="100">
        <v>6114.9340000000002</v>
      </c>
      <c r="BI72" s="100">
        <v>2136.1489999999999</v>
      </c>
      <c r="BJ72" s="100">
        <v>21332.505000000001</v>
      </c>
      <c r="BK72" s="100">
        <v>180.68899999999999</v>
      </c>
      <c r="BL72" s="102"/>
      <c r="BM72" s="102"/>
    </row>
    <row r="73" spans="2:65">
      <c r="B73" s="114" t="s">
        <v>487</v>
      </c>
      <c r="C73" s="115" t="s">
        <v>488</v>
      </c>
      <c r="D73" s="100">
        <v>0</v>
      </c>
      <c r="E73" s="100">
        <v>0</v>
      </c>
      <c r="F73" s="100">
        <v>0</v>
      </c>
      <c r="G73" s="100">
        <v>0</v>
      </c>
      <c r="H73" s="100">
        <v>0</v>
      </c>
      <c r="I73" s="100">
        <v>0</v>
      </c>
      <c r="J73" s="100">
        <v>0</v>
      </c>
      <c r="K73" s="100">
        <v>116.02500000000001</v>
      </c>
      <c r="L73" s="100">
        <v>0</v>
      </c>
      <c r="M73" s="100">
        <v>0</v>
      </c>
      <c r="N73" s="100">
        <v>0</v>
      </c>
      <c r="O73" s="100">
        <v>0</v>
      </c>
      <c r="P73" s="100">
        <v>0</v>
      </c>
      <c r="Q73" s="100">
        <v>0</v>
      </c>
      <c r="R73" s="100">
        <v>3622.4290000000001</v>
      </c>
      <c r="S73" s="100">
        <v>0</v>
      </c>
      <c r="T73" s="100">
        <v>0</v>
      </c>
      <c r="U73" s="100">
        <v>0</v>
      </c>
      <c r="V73" s="100">
        <v>0</v>
      </c>
      <c r="W73" s="100">
        <v>39.645000000000003</v>
      </c>
      <c r="X73" s="100">
        <v>1155.1479999999999</v>
      </c>
      <c r="Y73" s="100">
        <v>110.038</v>
      </c>
      <c r="Z73" s="100">
        <v>45.99</v>
      </c>
      <c r="AA73" s="100">
        <v>0.78</v>
      </c>
      <c r="AB73" s="100">
        <v>0</v>
      </c>
      <c r="AC73" s="100">
        <v>13.807</v>
      </c>
      <c r="AD73" s="100">
        <v>508.43400000000003</v>
      </c>
      <c r="AE73" s="100">
        <v>1023.514</v>
      </c>
      <c r="AF73" s="100">
        <v>35.231999999999999</v>
      </c>
      <c r="AG73" s="100">
        <v>16.95</v>
      </c>
      <c r="AH73" s="100">
        <v>79.638999999999996</v>
      </c>
      <c r="AI73" s="100">
        <v>0</v>
      </c>
      <c r="AJ73" s="100">
        <v>0</v>
      </c>
      <c r="AK73" s="100">
        <v>0</v>
      </c>
      <c r="AL73" s="100">
        <v>0</v>
      </c>
      <c r="AM73" s="100">
        <v>0</v>
      </c>
      <c r="AN73" s="100">
        <v>0</v>
      </c>
      <c r="AO73" s="100">
        <v>0</v>
      </c>
      <c r="AP73" s="100">
        <v>32.323999999999998</v>
      </c>
      <c r="AQ73" s="100">
        <v>19.146999999999998</v>
      </c>
      <c r="AR73" s="100">
        <v>15.054</v>
      </c>
      <c r="AS73" s="100">
        <v>52.610999999999997</v>
      </c>
      <c r="AT73" s="100">
        <v>0</v>
      </c>
      <c r="AU73" s="100">
        <v>0</v>
      </c>
      <c r="AV73" s="100">
        <v>0</v>
      </c>
      <c r="AW73" s="100">
        <v>0</v>
      </c>
      <c r="AX73" s="100">
        <v>0</v>
      </c>
      <c r="AY73" s="100">
        <v>0</v>
      </c>
      <c r="AZ73" s="100">
        <v>0</v>
      </c>
      <c r="BA73" s="100">
        <v>0</v>
      </c>
      <c r="BB73" s="100">
        <v>3.8450000000000002</v>
      </c>
      <c r="BC73" s="100">
        <v>0</v>
      </c>
      <c r="BD73" s="100">
        <v>1.796</v>
      </c>
      <c r="BE73" s="100">
        <v>0</v>
      </c>
      <c r="BF73" s="100">
        <v>0</v>
      </c>
      <c r="BG73" s="100">
        <v>0</v>
      </c>
      <c r="BH73" s="100">
        <v>12392.861999999999</v>
      </c>
      <c r="BI73" s="100">
        <v>326.06700000000001</v>
      </c>
      <c r="BJ73" s="100">
        <v>19611.336999999996</v>
      </c>
      <c r="BK73" s="100">
        <v>164.423</v>
      </c>
      <c r="BL73" s="102"/>
      <c r="BM73" s="102"/>
    </row>
    <row r="74" spans="2:65" s="263" customFormat="1">
      <c r="B74" s="259" t="s">
        <v>489</v>
      </c>
      <c r="C74" s="260" t="s">
        <v>490</v>
      </c>
      <c r="D74" s="261">
        <v>0</v>
      </c>
      <c r="E74" s="261">
        <v>0</v>
      </c>
      <c r="F74" s="261">
        <v>0</v>
      </c>
      <c r="G74" s="261">
        <v>0</v>
      </c>
      <c r="H74" s="261">
        <v>0</v>
      </c>
      <c r="I74" s="261">
        <v>0</v>
      </c>
      <c r="J74" s="261">
        <v>0</v>
      </c>
      <c r="K74" s="261">
        <v>14.728999999999999</v>
      </c>
      <c r="L74" s="261">
        <v>0</v>
      </c>
      <c r="M74" s="261">
        <v>0</v>
      </c>
      <c r="N74" s="261">
        <v>0</v>
      </c>
      <c r="O74" s="261">
        <v>0</v>
      </c>
      <c r="P74" s="261">
        <v>0</v>
      </c>
      <c r="Q74" s="261">
        <v>0</v>
      </c>
      <c r="R74" s="261">
        <v>77.927000000000007</v>
      </c>
      <c r="S74" s="261">
        <v>0</v>
      </c>
      <c r="T74" s="261">
        <v>0</v>
      </c>
      <c r="U74" s="261">
        <v>0</v>
      </c>
      <c r="V74" s="261">
        <v>0</v>
      </c>
      <c r="W74" s="261">
        <v>0</v>
      </c>
      <c r="X74" s="261">
        <v>23.475999999999999</v>
      </c>
      <c r="Y74" s="261">
        <v>0.17699999999999999</v>
      </c>
      <c r="Z74" s="261">
        <v>37.881</v>
      </c>
      <c r="AA74" s="261">
        <v>2.335</v>
      </c>
      <c r="AB74" s="261">
        <v>0</v>
      </c>
      <c r="AC74" s="261">
        <v>439.14600000000002</v>
      </c>
      <c r="AD74" s="261">
        <v>137.20500000000001</v>
      </c>
      <c r="AE74" s="261">
        <v>694.94399999999996</v>
      </c>
      <c r="AF74" s="261">
        <v>2.8450000000000002</v>
      </c>
      <c r="AG74" s="261">
        <v>0.20599999999999999</v>
      </c>
      <c r="AH74" s="261">
        <v>6.9240000000000004</v>
      </c>
      <c r="AI74" s="261">
        <v>0</v>
      </c>
      <c r="AJ74" s="261">
        <v>0</v>
      </c>
      <c r="AK74" s="261">
        <v>0</v>
      </c>
      <c r="AL74" s="261">
        <v>0</v>
      </c>
      <c r="AM74" s="261">
        <v>0</v>
      </c>
      <c r="AN74" s="261">
        <v>0</v>
      </c>
      <c r="AO74" s="261">
        <v>0</v>
      </c>
      <c r="AP74" s="261">
        <v>61.4</v>
      </c>
      <c r="AQ74" s="261">
        <v>684.85500000000002</v>
      </c>
      <c r="AR74" s="261">
        <v>15.536</v>
      </c>
      <c r="AS74" s="261">
        <v>27.611000000000001</v>
      </c>
      <c r="AT74" s="261">
        <v>30.202999999999999</v>
      </c>
      <c r="AU74" s="261">
        <v>0</v>
      </c>
      <c r="AV74" s="261">
        <v>0</v>
      </c>
      <c r="AW74" s="261">
        <v>0</v>
      </c>
      <c r="AX74" s="261">
        <v>0</v>
      </c>
      <c r="AY74" s="261">
        <v>0</v>
      </c>
      <c r="AZ74" s="261">
        <v>0</v>
      </c>
      <c r="BA74" s="261">
        <v>0</v>
      </c>
      <c r="BB74" s="261">
        <v>150.899</v>
      </c>
      <c r="BC74" s="261">
        <v>0</v>
      </c>
      <c r="BD74" s="261">
        <v>12.157999999999999</v>
      </c>
      <c r="BE74" s="261">
        <v>0</v>
      </c>
      <c r="BF74" s="261">
        <v>0</v>
      </c>
      <c r="BG74" s="261">
        <v>0</v>
      </c>
      <c r="BH74" s="261">
        <v>2221.5479999999998</v>
      </c>
      <c r="BI74" s="261">
        <v>69.474000000000004</v>
      </c>
      <c r="BJ74" s="261">
        <v>4711.4789999999994</v>
      </c>
      <c r="BK74" s="261">
        <v>982.66200000000003</v>
      </c>
      <c r="BL74" s="262"/>
      <c r="BM74" s="262"/>
    </row>
    <row r="75" spans="2:65">
      <c r="B75" s="125" t="s">
        <v>491</v>
      </c>
      <c r="C75" s="126" t="s">
        <v>492</v>
      </c>
      <c r="D75" s="127">
        <v>0</v>
      </c>
      <c r="E75" s="127">
        <v>0</v>
      </c>
      <c r="F75" s="127">
        <v>0</v>
      </c>
      <c r="G75" s="127">
        <v>0</v>
      </c>
      <c r="H75" s="127">
        <v>0</v>
      </c>
      <c r="I75" s="127">
        <v>0</v>
      </c>
      <c r="J75" s="127">
        <v>15.398999999999999</v>
      </c>
      <c r="K75" s="127">
        <v>0</v>
      </c>
      <c r="L75" s="127">
        <v>0</v>
      </c>
      <c r="M75" s="127">
        <v>560.74099999999999</v>
      </c>
      <c r="N75" s="127">
        <v>0</v>
      </c>
      <c r="O75" s="127">
        <v>0</v>
      </c>
      <c r="P75" s="127">
        <v>0</v>
      </c>
      <c r="Q75" s="127">
        <v>332.553</v>
      </c>
      <c r="R75" s="127">
        <v>0</v>
      </c>
      <c r="S75" s="127">
        <v>0</v>
      </c>
      <c r="T75" s="127">
        <v>0</v>
      </c>
      <c r="U75" s="127">
        <v>0</v>
      </c>
      <c r="V75" s="127">
        <v>0</v>
      </c>
      <c r="W75" s="127">
        <v>0</v>
      </c>
      <c r="X75" s="127">
        <v>3875.25</v>
      </c>
      <c r="Y75" s="127">
        <v>769.23800000000006</v>
      </c>
      <c r="Z75" s="127">
        <v>0</v>
      </c>
      <c r="AA75" s="127">
        <v>0</v>
      </c>
      <c r="AB75" s="127">
        <v>0</v>
      </c>
      <c r="AC75" s="127">
        <v>0</v>
      </c>
      <c r="AD75" s="127">
        <v>0</v>
      </c>
      <c r="AE75" s="127">
        <v>0</v>
      </c>
      <c r="AF75" s="127">
        <v>0</v>
      </c>
      <c r="AG75" s="127">
        <v>0</v>
      </c>
      <c r="AH75" s="127">
        <v>0</v>
      </c>
      <c r="AI75" s="127">
        <v>43804.417999999998</v>
      </c>
      <c r="AJ75" s="127">
        <v>211.721</v>
      </c>
      <c r="AK75" s="127">
        <v>850.15899999999999</v>
      </c>
      <c r="AL75" s="127">
        <v>1684.0940000000001</v>
      </c>
      <c r="AM75" s="127">
        <v>19.649000000000001</v>
      </c>
      <c r="AN75" s="127">
        <v>796.53300000000002</v>
      </c>
      <c r="AO75" s="127">
        <v>1104.4090000000001</v>
      </c>
      <c r="AP75" s="127">
        <v>0</v>
      </c>
      <c r="AQ75" s="127">
        <v>0</v>
      </c>
      <c r="AR75" s="127">
        <v>0</v>
      </c>
      <c r="AS75" s="127">
        <v>0</v>
      </c>
      <c r="AT75" s="127">
        <v>0</v>
      </c>
      <c r="AU75" s="127">
        <v>0</v>
      </c>
      <c r="AV75" s="127">
        <v>0</v>
      </c>
      <c r="AW75" s="127">
        <v>0</v>
      </c>
      <c r="AX75" s="127">
        <v>0</v>
      </c>
      <c r="AY75" s="127">
        <v>0</v>
      </c>
      <c r="AZ75" s="127">
        <v>0</v>
      </c>
      <c r="BA75" s="127">
        <v>0</v>
      </c>
      <c r="BB75" s="127">
        <v>0</v>
      </c>
      <c r="BC75" s="127">
        <v>0</v>
      </c>
      <c r="BD75" s="127">
        <v>0</v>
      </c>
      <c r="BE75" s="127">
        <v>0</v>
      </c>
      <c r="BF75" s="127">
        <v>0</v>
      </c>
      <c r="BG75" s="127">
        <v>0</v>
      </c>
      <c r="BH75" s="127">
        <v>0</v>
      </c>
      <c r="BI75" s="127">
        <v>0</v>
      </c>
      <c r="BJ75" s="127">
        <v>54024.163999999997</v>
      </c>
      <c r="BK75" s="127">
        <v>0</v>
      </c>
      <c r="BL75" s="102"/>
      <c r="BM75" s="102"/>
    </row>
    <row r="76" spans="2:65" collapsed="1">
      <c r="B76" s="114" t="s">
        <v>493</v>
      </c>
      <c r="C76" s="128" t="s">
        <v>494</v>
      </c>
      <c r="D76" s="100">
        <v>0</v>
      </c>
      <c r="E76" s="100">
        <v>0</v>
      </c>
      <c r="F76" s="100">
        <v>0</v>
      </c>
      <c r="G76" s="100">
        <v>0</v>
      </c>
      <c r="H76" s="100">
        <v>0</v>
      </c>
      <c r="I76" s="100">
        <v>0</v>
      </c>
      <c r="J76" s="100">
        <v>15.398999999999999</v>
      </c>
      <c r="K76" s="100">
        <v>0</v>
      </c>
      <c r="L76" s="100">
        <v>0</v>
      </c>
      <c r="M76" s="100">
        <v>560.74099999999999</v>
      </c>
      <c r="N76" s="100">
        <v>0</v>
      </c>
      <c r="O76" s="100">
        <v>0</v>
      </c>
      <c r="P76" s="100">
        <v>0</v>
      </c>
      <c r="Q76" s="100">
        <v>332.553</v>
      </c>
      <c r="R76" s="100">
        <v>0</v>
      </c>
      <c r="S76" s="100">
        <v>0</v>
      </c>
      <c r="T76" s="100">
        <v>0</v>
      </c>
      <c r="U76" s="100">
        <v>0</v>
      </c>
      <c r="V76" s="100">
        <v>0</v>
      </c>
      <c r="W76" s="100">
        <v>0</v>
      </c>
      <c r="X76" s="100">
        <v>3875.25</v>
      </c>
      <c r="Y76" s="100">
        <v>769.23800000000006</v>
      </c>
      <c r="Z76" s="100">
        <v>0</v>
      </c>
      <c r="AA76" s="100">
        <v>0</v>
      </c>
      <c r="AB76" s="100">
        <v>0</v>
      </c>
      <c r="AC76" s="100">
        <v>0</v>
      </c>
      <c r="AD76" s="100">
        <v>0</v>
      </c>
      <c r="AE76" s="100">
        <v>0</v>
      </c>
      <c r="AF76" s="100">
        <v>0</v>
      </c>
      <c r="AG76" s="100">
        <v>0</v>
      </c>
      <c r="AH76" s="100">
        <v>0</v>
      </c>
      <c r="AI76" s="100">
        <v>43804.417999999998</v>
      </c>
      <c r="AJ76" s="100">
        <v>181.26</v>
      </c>
      <c r="AK76" s="100">
        <v>850.15899999999999</v>
      </c>
      <c r="AL76" s="100">
        <v>1684.0940000000001</v>
      </c>
      <c r="AM76" s="100">
        <v>19.649000000000001</v>
      </c>
      <c r="AN76" s="100">
        <v>796.53300000000002</v>
      </c>
      <c r="AO76" s="100">
        <v>1016.807</v>
      </c>
      <c r="AP76" s="100">
        <v>0</v>
      </c>
      <c r="AQ76" s="100">
        <v>0</v>
      </c>
      <c r="AR76" s="100">
        <v>0</v>
      </c>
      <c r="AS76" s="100">
        <v>0</v>
      </c>
      <c r="AT76" s="100">
        <v>0</v>
      </c>
      <c r="AU76" s="100">
        <v>0</v>
      </c>
      <c r="AV76" s="100">
        <v>0</v>
      </c>
      <c r="AW76" s="100">
        <v>0</v>
      </c>
      <c r="AX76" s="100">
        <v>0</v>
      </c>
      <c r="AY76" s="100">
        <v>0</v>
      </c>
      <c r="AZ76" s="100">
        <v>0</v>
      </c>
      <c r="BA76" s="100">
        <v>0</v>
      </c>
      <c r="BB76" s="100">
        <v>0</v>
      </c>
      <c r="BC76" s="100">
        <v>0</v>
      </c>
      <c r="BD76" s="100">
        <v>0</v>
      </c>
      <c r="BE76" s="100">
        <v>0</v>
      </c>
      <c r="BF76" s="100">
        <v>0</v>
      </c>
      <c r="BG76" s="100">
        <v>0</v>
      </c>
      <c r="BH76" s="100">
        <v>0</v>
      </c>
      <c r="BI76" s="100">
        <v>0</v>
      </c>
      <c r="BJ76" s="100">
        <v>53906.101000000002</v>
      </c>
      <c r="BK76" s="100">
        <v>0</v>
      </c>
      <c r="BL76" s="102"/>
      <c r="BM76" s="102"/>
    </row>
    <row r="77" spans="2:65">
      <c r="B77" s="114" t="s">
        <v>495</v>
      </c>
      <c r="C77" s="128" t="s">
        <v>496</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0">
        <v>0</v>
      </c>
      <c r="AH77" s="100">
        <v>0</v>
      </c>
      <c r="AI77" s="100">
        <v>0</v>
      </c>
      <c r="AJ77" s="100">
        <v>1E-3</v>
      </c>
      <c r="AK77" s="100">
        <v>0</v>
      </c>
      <c r="AL77" s="100">
        <v>0</v>
      </c>
      <c r="AM77" s="100">
        <v>0</v>
      </c>
      <c r="AN77" s="100">
        <v>0</v>
      </c>
      <c r="AO77" s="100">
        <v>0</v>
      </c>
      <c r="AP77" s="100">
        <v>0</v>
      </c>
      <c r="AQ77" s="100">
        <v>0</v>
      </c>
      <c r="AR77" s="100">
        <v>0</v>
      </c>
      <c r="AS77" s="100">
        <v>0</v>
      </c>
      <c r="AT77" s="100">
        <v>0</v>
      </c>
      <c r="AU77" s="100">
        <v>0</v>
      </c>
      <c r="AV77" s="100">
        <v>0</v>
      </c>
      <c r="AW77" s="100">
        <v>0</v>
      </c>
      <c r="AX77" s="100">
        <v>0</v>
      </c>
      <c r="AY77" s="100">
        <v>0</v>
      </c>
      <c r="AZ77" s="100">
        <v>0</v>
      </c>
      <c r="BA77" s="100">
        <v>0</v>
      </c>
      <c r="BB77" s="100">
        <v>0</v>
      </c>
      <c r="BC77" s="100">
        <v>0</v>
      </c>
      <c r="BD77" s="100">
        <v>0</v>
      </c>
      <c r="BE77" s="100">
        <v>0</v>
      </c>
      <c r="BF77" s="100">
        <v>0</v>
      </c>
      <c r="BG77" s="100">
        <v>0</v>
      </c>
      <c r="BH77" s="100">
        <v>0</v>
      </c>
      <c r="BI77" s="100">
        <v>0</v>
      </c>
      <c r="BJ77" s="100">
        <v>1E-3</v>
      </c>
      <c r="BK77" s="100">
        <v>0</v>
      </c>
      <c r="BL77" s="102"/>
      <c r="BM77" s="102"/>
    </row>
    <row r="78" spans="2:65">
      <c r="B78" s="114" t="s">
        <v>497</v>
      </c>
      <c r="C78" s="128" t="s">
        <v>498</v>
      </c>
      <c r="D78" s="100">
        <v>0</v>
      </c>
      <c r="E78" s="100">
        <v>0</v>
      </c>
      <c r="F78" s="100">
        <v>0</v>
      </c>
      <c r="G78" s="100">
        <v>0</v>
      </c>
      <c r="H78" s="100">
        <v>0</v>
      </c>
      <c r="I78" s="100">
        <v>0</v>
      </c>
      <c r="J78" s="100">
        <v>0</v>
      </c>
      <c r="K78" s="100">
        <v>0</v>
      </c>
      <c r="L78" s="100">
        <v>0</v>
      </c>
      <c r="M78" s="100">
        <v>0</v>
      </c>
      <c r="N78" s="100">
        <v>0</v>
      </c>
      <c r="O78" s="100">
        <v>0</v>
      </c>
      <c r="P78" s="100">
        <v>0</v>
      </c>
      <c r="Q78" s="100">
        <v>0</v>
      </c>
      <c r="R78" s="100">
        <v>0</v>
      </c>
      <c r="S78" s="100">
        <v>0</v>
      </c>
      <c r="T78" s="100">
        <v>0</v>
      </c>
      <c r="U78" s="100">
        <v>0</v>
      </c>
      <c r="V78" s="100">
        <v>0</v>
      </c>
      <c r="W78" s="100">
        <v>0</v>
      </c>
      <c r="X78" s="100">
        <v>0</v>
      </c>
      <c r="Y78" s="100">
        <v>0</v>
      </c>
      <c r="Z78" s="100">
        <v>0</v>
      </c>
      <c r="AA78" s="100">
        <v>0</v>
      </c>
      <c r="AB78" s="100">
        <v>0</v>
      </c>
      <c r="AC78" s="100">
        <v>0</v>
      </c>
      <c r="AD78" s="100">
        <v>0</v>
      </c>
      <c r="AE78" s="100">
        <v>0</v>
      </c>
      <c r="AF78" s="100">
        <v>0</v>
      </c>
      <c r="AG78" s="100">
        <v>0</v>
      </c>
      <c r="AH78" s="100">
        <v>0</v>
      </c>
      <c r="AI78" s="100">
        <v>0</v>
      </c>
      <c r="AJ78" s="100">
        <v>0</v>
      </c>
      <c r="AK78" s="100">
        <v>0</v>
      </c>
      <c r="AL78" s="100">
        <v>0</v>
      </c>
      <c r="AM78" s="100">
        <v>0</v>
      </c>
      <c r="AN78" s="100">
        <v>0</v>
      </c>
      <c r="AO78" s="100">
        <v>0</v>
      </c>
      <c r="AP78" s="100">
        <v>0</v>
      </c>
      <c r="AQ78" s="100">
        <v>0</v>
      </c>
      <c r="AR78" s="100">
        <v>0</v>
      </c>
      <c r="AS78" s="100">
        <v>0</v>
      </c>
      <c r="AT78" s="100">
        <v>0</v>
      </c>
      <c r="AU78" s="100">
        <v>0</v>
      </c>
      <c r="AV78" s="100">
        <v>0</v>
      </c>
      <c r="AW78" s="100">
        <v>0</v>
      </c>
      <c r="AX78" s="100">
        <v>0</v>
      </c>
      <c r="AY78" s="100">
        <v>0</v>
      </c>
      <c r="AZ78" s="100">
        <v>0</v>
      </c>
      <c r="BA78" s="100">
        <v>0</v>
      </c>
      <c r="BB78" s="100">
        <v>0</v>
      </c>
      <c r="BC78" s="100">
        <v>0</v>
      </c>
      <c r="BD78" s="100">
        <v>0</v>
      </c>
      <c r="BE78" s="100">
        <v>0</v>
      </c>
      <c r="BF78" s="100">
        <v>0</v>
      </c>
      <c r="BG78" s="100">
        <v>0</v>
      </c>
      <c r="BH78" s="100">
        <v>0</v>
      </c>
      <c r="BI78" s="100">
        <v>0</v>
      </c>
      <c r="BJ78" s="100">
        <v>0</v>
      </c>
      <c r="BK78" s="100">
        <v>0</v>
      </c>
      <c r="BL78" s="102"/>
      <c r="BM78" s="102"/>
    </row>
    <row r="79" spans="2:65">
      <c r="B79" s="114" t="s">
        <v>499</v>
      </c>
      <c r="C79" s="128" t="s">
        <v>500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0">
        <v>0</v>
      </c>
      <c r="AH79" s="100">
        <v>0</v>
      </c>
      <c r="AI79" s="100">
        <v>0</v>
      </c>
      <c r="AJ79" s="100">
        <v>30.202999999999999</v>
      </c>
      <c r="AK79" s="100">
        <v>0</v>
      </c>
      <c r="AL79" s="100">
        <v>0</v>
      </c>
      <c r="AM79" s="100">
        <v>0</v>
      </c>
      <c r="AN79" s="100">
        <v>0</v>
      </c>
      <c r="AO79" s="100">
        <v>87.602000000000004</v>
      </c>
      <c r="AP79" s="100">
        <v>0</v>
      </c>
      <c r="AQ79" s="100">
        <v>0</v>
      </c>
      <c r="AR79" s="100">
        <v>0</v>
      </c>
      <c r="AS79" s="100">
        <v>0</v>
      </c>
      <c r="AT79" s="100">
        <v>0</v>
      </c>
      <c r="AU79" s="100">
        <v>0</v>
      </c>
      <c r="AV79" s="100">
        <v>0</v>
      </c>
      <c r="AW79" s="100">
        <v>0</v>
      </c>
      <c r="AX79" s="100">
        <v>0</v>
      </c>
      <c r="AY79" s="100">
        <v>0</v>
      </c>
      <c r="AZ79" s="100">
        <v>0</v>
      </c>
      <c r="BA79" s="100">
        <v>0</v>
      </c>
      <c r="BB79" s="100">
        <v>0</v>
      </c>
      <c r="BC79" s="100">
        <v>0</v>
      </c>
      <c r="BD79" s="100">
        <v>0</v>
      </c>
      <c r="BE79" s="100">
        <v>0</v>
      </c>
      <c r="BF79" s="100">
        <v>0</v>
      </c>
      <c r="BG79" s="100">
        <v>0</v>
      </c>
      <c r="BH79" s="100">
        <v>0</v>
      </c>
      <c r="BI79" s="100">
        <v>0</v>
      </c>
      <c r="BJ79" s="100">
        <v>117.80500000000001</v>
      </c>
      <c r="BK79" s="100">
        <v>0</v>
      </c>
      <c r="BL79" s="102"/>
      <c r="BM79" s="102"/>
    </row>
    <row r="80" spans="2:65" collapsed="1">
      <c r="B80" s="114" t="s">
        <v>501</v>
      </c>
      <c r="C80" s="128" t="s">
        <v>502</v>
      </c>
      <c r="D80" s="100">
        <v>0</v>
      </c>
      <c r="E80" s="100">
        <v>0</v>
      </c>
      <c r="F80" s="100">
        <v>0</v>
      </c>
      <c r="G80" s="100">
        <v>0</v>
      </c>
      <c r="H80" s="100">
        <v>0</v>
      </c>
      <c r="I80" s="100">
        <v>0</v>
      </c>
      <c r="J80" s="100">
        <v>0</v>
      </c>
      <c r="K80" s="100">
        <v>0</v>
      </c>
      <c r="L80" s="100">
        <v>0</v>
      </c>
      <c r="M80" s="100">
        <v>0</v>
      </c>
      <c r="N80" s="100">
        <v>0</v>
      </c>
      <c r="O80" s="100">
        <v>0</v>
      </c>
      <c r="P80" s="100">
        <v>0</v>
      </c>
      <c r="Q80" s="100">
        <v>0</v>
      </c>
      <c r="R80" s="100">
        <v>0</v>
      </c>
      <c r="S80" s="100">
        <v>0</v>
      </c>
      <c r="T80" s="100">
        <v>0</v>
      </c>
      <c r="U80" s="100">
        <v>0</v>
      </c>
      <c r="V80" s="100">
        <v>0</v>
      </c>
      <c r="W80" s="100">
        <v>0</v>
      </c>
      <c r="X80" s="100">
        <v>0</v>
      </c>
      <c r="Y80" s="100">
        <v>0</v>
      </c>
      <c r="Z80" s="100">
        <v>0</v>
      </c>
      <c r="AA80" s="100">
        <v>0</v>
      </c>
      <c r="AB80" s="100">
        <v>0</v>
      </c>
      <c r="AC80" s="100">
        <v>0</v>
      </c>
      <c r="AD80" s="100">
        <v>0</v>
      </c>
      <c r="AE80" s="100">
        <v>0</v>
      </c>
      <c r="AF80" s="100">
        <v>0</v>
      </c>
      <c r="AG80" s="100">
        <v>0</v>
      </c>
      <c r="AH80" s="100">
        <v>0</v>
      </c>
      <c r="AI80" s="100">
        <v>0</v>
      </c>
      <c r="AJ80" s="100">
        <v>0.25600000000000001</v>
      </c>
      <c r="AK80" s="100">
        <v>0</v>
      </c>
      <c r="AL80" s="100">
        <v>0</v>
      </c>
      <c r="AM80" s="100">
        <v>0</v>
      </c>
      <c r="AN80" s="100">
        <v>0</v>
      </c>
      <c r="AO80" s="100">
        <v>0</v>
      </c>
      <c r="AP80" s="100">
        <v>0</v>
      </c>
      <c r="AQ80" s="100">
        <v>0</v>
      </c>
      <c r="AR80" s="100">
        <v>0</v>
      </c>
      <c r="AS80" s="100">
        <v>0</v>
      </c>
      <c r="AT80" s="100">
        <v>0</v>
      </c>
      <c r="AU80" s="100">
        <v>0</v>
      </c>
      <c r="AV80" s="100">
        <v>0</v>
      </c>
      <c r="AW80" s="100">
        <v>0</v>
      </c>
      <c r="AX80" s="100">
        <v>0</v>
      </c>
      <c r="AY80" s="100">
        <v>0</v>
      </c>
      <c r="AZ80" s="100">
        <v>0</v>
      </c>
      <c r="BA80" s="100">
        <v>0</v>
      </c>
      <c r="BB80" s="100">
        <v>0</v>
      </c>
      <c r="BC80" s="100">
        <v>0</v>
      </c>
      <c r="BD80" s="100">
        <v>0</v>
      </c>
      <c r="BE80" s="100">
        <v>0</v>
      </c>
      <c r="BF80" s="100">
        <v>0</v>
      </c>
      <c r="BG80" s="100">
        <v>0</v>
      </c>
      <c r="BH80" s="100">
        <v>0</v>
      </c>
      <c r="BI80" s="100">
        <v>0</v>
      </c>
      <c r="BJ80" s="100">
        <v>0.25600000000000001</v>
      </c>
      <c r="BK80" s="100">
        <v>0</v>
      </c>
      <c r="BL80" s="102"/>
      <c r="BM80" s="102"/>
    </row>
    <row r="81" spans="2:65">
      <c r="B81" s="114" t="s">
        <v>503</v>
      </c>
      <c r="C81" s="128" t="s">
        <v>504</v>
      </c>
      <c r="D81" s="100">
        <v>0</v>
      </c>
      <c r="E81" s="100">
        <v>0</v>
      </c>
      <c r="F81" s="100">
        <v>0</v>
      </c>
      <c r="G81" s="100">
        <v>0</v>
      </c>
      <c r="H81" s="100">
        <v>0</v>
      </c>
      <c r="I81" s="100">
        <v>0</v>
      </c>
      <c r="J81" s="100">
        <v>0</v>
      </c>
      <c r="K81" s="100">
        <v>0</v>
      </c>
      <c r="L81" s="100">
        <v>0</v>
      </c>
      <c r="M81" s="100">
        <v>560.74099999999999</v>
      </c>
      <c r="N81" s="100">
        <v>0</v>
      </c>
      <c r="O81" s="100">
        <v>0</v>
      </c>
      <c r="P81" s="100">
        <v>0</v>
      </c>
      <c r="Q81" s="100">
        <v>0</v>
      </c>
      <c r="R81" s="100">
        <v>0</v>
      </c>
      <c r="S81" s="100">
        <v>0</v>
      </c>
      <c r="T81" s="100">
        <v>0</v>
      </c>
      <c r="U81" s="100">
        <v>0</v>
      </c>
      <c r="V81" s="100">
        <v>0</v>
      </c>
      <c r="W81" s="100">
        <v>0</v>
      </c>
      <c r="X81" s="100">
        <v>3875.25</v>
      </c>
      <c r="Y81" s="100">
        <v>769.23800000000006</v>
      </c>
      <c r="Z81" s="100">
        <v>0</v>
      </c>
      <c r="AA81" s="100">
        <v>0</v>
      </c>
      <c r="AB81" s="100">
        <v>0</v>
      </c>
      <c r="AC81" s="100">
        <v>0</v>
      </c>
      <c r="AD81" s="100">
        <v>0</v>
      </c>
      <c r="AE81" s="100">
        <v>0</v>
      </c>
      <c r="AF81" s="100">
        <v>0</v>
      </c>
      <c r="AG81" s="100">
        <v>0</v>
      </c>
      <c r="AH81" s="100">
        <v>0</v>
      </c>
      <c r="AI81" s="100">
        <v>44795.69</v>
      </c>
      <c r="AJ81" s="100">
        <v>0</v>
      </c>
      <c r="AK81" s="100">
        <v>0</v>
      </c>
      <c r="AL81" s="100">
        <v>0</v>
      </c>
      <c r="AM81" s="100">
        <v>0</v>
      </c>
      <c r="AN81" s="100">
        <v>0</v>
      </c>
      <c r="AO81" s="100">
        <v>0</v>
      </c>
      <c r="AP81" s="100">
        <v>0</v>
      </c>
      <c r="AQ81" s="100">
        <v>0</v>
      </c>
      <c r="AR81" s="100">
        <v>0</v>
      </c>
      <c r="AS81" s="100">
        <v>0</v>
      </c>
      <c r="AT81" s="100">
        <v>0</v>
      </c>
      <c r="AU81" s="100">
        <v>0</v>
      </c>
      <c r="AV81" s="100">
        <v>0</v>
      </c>
      <c r="AW81" s="100">
        <v>0</v>
      </c>
      <c r="AX81" s="100">
        <v>0</v>
      </c>
      <c r="AY81" s="100">
        <v>0</v>
      </c>
      <c r="AZ81" s="100">
        <v>0</v>
      </c>
      <c r="BA81" s="100">
        <v>0</v>
      </c>
      <c r="BB81" s="100">
        <v>0</v>
      </c>
      <c r="BC81" s="100">
        <v>0</v>
      </c>
      <c r="BD81" s="100">
        <v>0</v>
      </c>
      <c r="BE81" s="100">
        <v>0</v>
      </c>
      <c r="BF81" s="100">
        <v>0</v>
      </c>
      <c r="BG81" s="100">
        <v>0</v>
      </c>
      <c r="BH81" s="100">
        <v>0</v>
      </c>
      <c r="BI81" s="100">
        <v>0</v>
      </c>
      <c r="BJ81" s="100">
        <v>50000.919000000002</v>
      </c>
      <c r="BK81" s="100">
        <v>0</v>
      </c>
      <c r="BL81" s="102"/>
      <c r="BM81" s="102"/>
    </row>
    <row r="82" spans="2:65">
      <c r="B82" s="129" t="s">
        <v>505</v>
      </c>
      <c r="C82" s="130" t="s">
        <v>506</v>
      </c>
      <c r="D82" s="131">
        <v>817.97</v>
      </c>
      <c r="E82" s="131">
        <v>1671.86</v>
      </c>
      <c r="F82" s="131">
        <v>0</v>
      </c>
      <c r="G82" s="131">
        <v>222875.106</v>
      </c>
      <c r="H82" s="131">
        <v>3969.067</v>
      </c>
      <c r="I82" s="131">
        <v>0</v>
      </c>
      <c r="J82" s="131">
        <v>0</v>
      </c>
      <c r="K82" s="131">
        <v>0</v>
      </c>
      <c r="L82" s="131">
        <v>0</v>
      </c>
      <c r="M82" s="131">
        <v>0</v>
      </c>
      <c r="N82" s="131">
        <v>4061.6709999999998</v>
      </c>
      <c r="O82" s="131">
        <v>16735.858</v>
      </c>
      <c r="P82" s="131">
        <v>4202.3329999999996</v>
      </c>
      <c r="Q82" s="131">
        <v>148751.098</v>
      </c>
      <c r="R82" s="131">
        <v>1401.6759999999999</v>
      </c>
      <c r="S82" s="131">
        <v>0</v>
      </c>
      <c r="T82" s="131">
        <v>0</v>
      </c>
      <c r="U82" s="131">
        <v>0</v>
      </c>
      <c r="V82" s="131">
        <v>0</v>
      </c>
      <c r="W82" s="131">
        <v>806.94399999999996</v>
      </c>
      <c r="X82" s="131">
        <v>74.757000000000005</v>
      </c>
      <c r="Y82" s="131">
        <v>0</v>
      </c>
      <c r="Z82" s="131">
        <v>0</v>
      </c>
      <c r="AA82" s="131">
        <v>0</v>
      </c>
      <c r="AB82" s="131">
        <v>0</v>
      </c>
      <c r="AC82" s="131">
        <v>0</v>
      </c>
      <c r="AD82" s="131">
        <v>2.1589999999999998</v>
      </c>
      <c r="AE82" s="131">
        <v>1294.366</v>
      </c>
      <c r="AF82" s="131">
        <v>0</v>
      </c>
      <c r="AG82" s="131">
        <v>0</v>
      </c>
      <c r="AH82" s="131">
        <v>2423.366</v>
      </c>
      <c r="AI82" s="131">
        <v>4691.8599999999997</v>
      </c>
      <c r="AJ82" s="131">
        <v>0</v>
      </c>
      <c r="AK82" s="131">
        <v>0</v>
      </c>
      <c r="AL82" s="131">
        <v>0</v>
      </c>
      <c r="AM82" s="131">
        <v>0</v>
      </c>
      <c r="AN82" s="131">
        <v>0</v>
      </c>
      <c r="AO82" s="131">
        <v>332.53</v>
      </c>
      <c r="AP82" s="131">
        <v>398.06400000000002</v>
      </c>
      <c r="AQ82" s="131">
        <v>362.12700000000001</v>
      </c>
      <c r="AR82" s="131">
        <v>490.59899999999999</v>
      </c>
      <c r="AS82" s="131">
        <v>7473.0770000000002</v>
      </c>
      <c r="AT82" s="131">
        <v>195.24700000000001</v>
      </c>
      <c r="AU82" s="131">
        <v>239.52699999999999</v>
      </c>
      <c r="AV82" s="131">
        <v>0</v>
      </c>
      <c r="AW82" s="131">
        <v>0</v>
      </c>
      <c r="AX82" s="131">
        <v>2295.1979999999999</v>
      </c>
      <c r="AY82" s="131">
        <v>0</v>
      </c>
      <c r="AZ82" s="131">
        <v>145909.66899999999</v>
      </c>
      <c r="BA82" s="131">
        <v>2791.076</v>
      </c>
      <c r="BB82" s="131">
        <v>0</v>
      </c>
      <c r="BC82" s="131">
        <v>12996.018</v>
      </c>
      <c r="BD82" s="131">
        <v>0</v>
      </c>
      <c r="BE82" s="131">
        <v>474.32100000000003</v>
      </c>
      <c r="BF82" s="131">
        <v>2679.1579999999999</v>
      </c>
      <c r="BG82" s="131">
        <v>2284.5709999999999</v>
      </c>
      <c r="BH82" s="131">
        <v>0</v>
      </c>
      <c r="BI82" s="131">
        <v>161.815</v>
      </c>
      <c r="BJ82" s="131">
        <v>592863.08799999987</v>
      </c>
      <c r="BK82" s="131">
        <v>57739.961000000003</v>
      </c>
      <c r="BL82" s="102"/>
      <c r="BM82" s="102"/>
    </row>
    <row r="83" spans="2:65" collapsed="1">
      <c r="B83" s="112" t="s">
        <v>507</v>
      </c>
      <c r="C83" s="113" t="s">
        <v>508</v>
      </c>
      <c r="D83" s="100">
        <v>817.97</v>
      </c>
      <c r="E83" s="100">
        <v>1671.86</v>
      </c>
      <c r="F83" s="100">
        <v>0</v>
      </c>
      <c r="G83" s="100">
        <v>211591.46799999999</v>
      </c>
      <c r="H83" s="100">
        <v>3969.067</v>
      </c>
      <c r="I83" s="100">
        <v>0</v>
      </c>
      <c r="J83" s="100">
        <v>0</v>
      </c>
      <c r="K83" s="100">
        <v>0</v>
      </c>
      <c r="L83" s="100">
        <v>0</v>
      </c>
      <c r="M83" s="100">
        <v>0</v>
      </c>
      <c r="N83" s="100">
        <v>1850.5029999999999</v>
      </c>
      <c r="O83" s="100">
        <v>5086.2160000000003</v>
      </c>
      <c r="P83" s="100">
        <v>1740.922</v>
      </c>
      <c r="Q83" s="100">
        <v>111870.136</v>
      </c>
      <c r="R83" s="100">
        <v>0</v>
      </c>
      <c r="S83" s="100">
        <v>0</v>
      </c>
      <c r="T83" s="100">
        <v>0</v>
      </c>
      <c r="U83" s="100">
        <v>0</v>
      </c>
      <c r="V83" s="100">
        <v>0</v>
      </c>
      <c r="W83" s="100">
        <v>0</v>
      </c>
      <c r="X83" s="100">
        <v>0</v>
      </c>
      <c r="Y83" s="100">
        <v>0</v>
      </c>
      <c r="Z83" s="100">
        <v>0</v>
      </c>
      <c r="AA83" s="100">
        <v>0</v>
      </c>
      <c r="AB83" s="100">
        <v>0</v>
      </c>
      <c r="AC83" s="100">
        <v>0</v>
      </c>
      <c r="AD83" s="100">
        <v>0</v>
      </c>
      <c r="AE83" s="100">
        <v>1293.652</v>
      </c>
      <c r="AF83" s="100">
        <v>0</v>
      </c>
      <c r="AG83" s="100">
        <v>0</v>
      </c>
      <c r="AH83" s="100">
        <v>1644.45</v>
      </c>
      <c r="AI83" s="100">
        <v>0</v>
      </c>
      <c r="AJ83" s="100">
        <v>0</v>
      </c>
      <c r="AK83" s="100">
        <v>0</v>
      </c>
      <c r="AL83" s="100">
        <v>0</v>
      </c>
      <c r="AM83" s="100">
        <v>0</v>
      </c>
      <c r="AN83" s="100">
        <v>0</v>
      </c>
      <c r="AO83" s="100">
        <v>0</v>
      </c>
      <c r="AP83" s="100">
        <v>305.56599999999997</v>
      </c>
      <c r="AQ83" s="100">
        <v>24.951000000000001</v>
      </c>
      <c r="AR83" s="100">
        <v>219.62</v>
      </c>
      <c r="AS83" s="100">
        <v>4111.4870000000001</v>
      </c>
      <c r="AT83" s="100">
        <v>168.40899999999999</v>
      </c>
      <c r="AU83" s="100">
        <v>239.52699999999999</v>
      </c>
      <c r="AV83" s="100">
        <v>0</v>
      </c>
      <c r="AW83" s="100">
        <v>0</v>
      </c>
      <c r="AX83" s="100">
        <v>2295.1979999999999</v>
      </c>
      <c r="AY83" s="100">
        <v>0</v>
      </c>
      <c r="AZ83" s="100">
        <v>145909.66899999999</v>
      </c>
      <c r="BA83" s="100">
        <v>2788.6790000000001</v>
      </c>
      <c r="BB83" s="100">
        <v>0</v>
      </c>
      <c r="BC83" s="100">
        <v>11800.967000000001</v>
      </c>
      <c r="BD83" s="100">
        <v>0</v>
      </c>
      <c r="BE83" s="100">
        <v>474.32100000000003</v>
      </c>
      <c r="BF83" s="100">
        <v>2669.4690000000001</v>
      </c>
      <c r="BG83" s="100">
        <v>2256.808</v>
      </c>
      <c r="BH83" s="100">
        <v>0</v>
      </c>
      <c r="BI83" s="100">
        <v>0</v>
      </c>
      <c r="BJ83" s="100">
        <v>514800.91499999998</v>
      </c>
      <c r="BK83" s="100">
        <v>37470.218999999997</v>
      </c>
      <c r="BL83" s="102"/>
      <c r="BM83" s="102"/>
    </row>
    <row r="84" spans="2:65" collapsed="1">
      <c r="B84" s="112" t="s">
        <v>509</v>
      </c>
      <c r="C84" s="113" t="s">
        <v>510</v>
      </c>
      <c r="D84" s="100">
        <v>0</v>
      </c>
      <c r="E84" s="100">
        <v>0</v>
      </c>
      <c r="F84" s="100">
        <v>0</v>
      </c>
      <c r="G84" s="100">
        <v>0</v>
      </c>
      <c r="H84" s="100">
        <v>0</v>
      </c>
      <c r="I84" s="100">
        <v>0</v>
      </c>
      <c r="J84" s="100">
        <v>0</v>
      </c>
      <c r="K84" s="100">
        <v>0</v>
      </c>
      <c r="L84" s="100">
        <v>0</v>
      </c>
      <c r="M84" s="100">
        <v>0</v>
      </c>
      <c r="N84" s="100">
        <v>2211.1689999999999</v>
      </c>
      <c r="O84" s="100">
        <v>11649.642</v>
      </c>
      <c r="P84" s="100">
        <v>2461.4110000000001</v>
      </c>
      <c r="Q84" s="100">
        <v>4175.6980000000003</v>
      </c>
      <c r="R84" s="100">
        <v>65.995999999999995</v>
      </c>
      <c r="S84" s="100">
        <v>0</v>
      </c>
      <c r="T84" s="100">
        <v>0</v>
      </c>
      <c r="U84" s="100">
        <v>0</v>
      </c>
      <c r="V84" s="100">
        <v>0</v>
      </c>
      <c r="W84" s="100">
        <v>0</v>
      </c>
      <c r="X84" s="100">
        <v>0</v>
      </c>
      <c r="Y84" s="100">
        <v>0</v>
      </c>
      <c r="Z84" s="100">
        <v>0</v>
      </c>
      <c r="AA84" s="100">
        <v>0</v>
      </c>
      <c r="AB84" s="100">
        <v>0</v>
      </c>
      <c r="AC84" s="100">
        <v>0</v>
      </c>
      <c r="AD84" s="100">
        <v>0</v>
      </c>
      <c r="AE84" s="100">
        <v>0.71399999999999997</v>
      </c>
      <c r="AF84" s="100">
        <v>0</v>
      </c>
      <c r="AG84" s="100">
        <v>0</v>
      </c>
      <c r="AH84" s="100">
        <v>240.827</v>
      </c>
      <c r="AI84" s="100">
        <v>1155.3879999999999</v>
      </c>
      <c r="AJ84" s="100">
        <v>0</v>
      </c>
      <c r="AK84" s="100">
        <v>0</v>
      </c>
      <c r="AL84" s="100">
        <v>0</v>
      </c>
      <c r="AM84" s="100">
        <v>0</v>
      </c>
      <c r="AN84" s="100">
        <v>0</v>
      </c>
      <c r="AO84" s="100">
        <v>0</v>
      </c>
      <c r="AP84" s="100">
        <v>55.747</v>
      </c>
      <c r="AQ84" s="100">
        <v>33.478000000000002</v>
      </c>
      <c r="AR84" s="100">
        <v>10.989000000000001</v>
      </c>
      <c r="AS84" s="100">
        <v>4.7409999999999997</v>
      </c>
      <c r="AT84" s="100">
        <v>16.457999999999998</v>
      </c>
      <c r="AU84" s="100">
        <v>0</v>
      </c>
      <c r="AV84" s="100">
        <v>0</v>
      </c>
      <c r="AW84" s="100">
        <v>0</v>
      </c>
      <c r="AX84" s="100">
        <v>0</v>
      </c>
      <c r="AY84" s="100">
        <v>0</v>
      </c>
      <c r="AZ84" s="100">
        <v>0</v>
      </c>
      <c r="BA84" s="100">
        <v>2.3969999999999998</v>
      </c>
      <c r="BB84" s="100">
        <v>0</v>
      </c>
      <c r="BC84" s="100">
        <v>1195.0509999999999</v>
      </c>
      <c r="BD84" s="100">
        <v>0</v>
      </c>
      <c r="BE84" s="100">
        <v>0</v>
      </c>
      <c r="BF84" s="100">
        <v>9.6890000000000001</v>
      </c>
      <c r="BG84" s="100">
        <v>27.763999999999999</v>
      </c>
      <c r="BH84" s="100">
        <v>0</v>
      </c>
      <c r="BI84" s="100">
        <v>0</v>
      </c>
      <c r="BJ84" s="100">
        <v>23317.158999999996</v>
      </c>
      <c r="BK84" s="100">
        <v>15495.129000000001</v>
      </c>
      <c r="BL84" s="102"/>
      <c r="BM84" s="102"/>
    </row>
    <row r="85" spans="2:65">
      <c r="B85" s="112" t="s">
        <v>511</v>
      </c>
      <c r="C85" s="113" t="s">
        <v>512</v>
      </c>
      <c r="D85" s="100">
        <v>0</v>
      </c>
      <c r="E85" s="100">
        <v>0</v>
      </c>
      <c r="F85" s="100">
        <v>0</v>
      </c>
      <c r="G85" s="100">
        <v>0</v>
      </c>
      <c r="H85" s="100">
        <v>0</v>
      </c>
      <c r="I85" s="100">
        <v>0</v>
      </c>
      <c r="J85" s="100">
        <v>0</v>
      </c>
      <c r="K85" s="100">
        <v>0</v>
      </c>
      <c r="L85" s="100">
        <v>0</v>
      </c>
      <c r="M85" s="100">
        <v>0</v>
      </c>
      <c r="N85" s="100">
        <v>0</v>
      </c>
      <c r="O85" s="100">
        <v>0</v>
      </c>
      <c r="P85" s="100">
        <v>0</v>
      </c>
      <c r="Q85" s="100">
        <v>29072.046999999999</v>
      </c>
      <c r="R85" s="100">
        <v>1006.412</v>
      </c>
      <c r="S85" s="100">
        <v>0</v>
      </c>
      <c r="T85" s="100">
        <v>0</v>
      </c>
      <c r="U85" s="100">
        <v>0</v>
      </c>
      <c r="V85" s="100">
        <v>0</v>
      </c>
      <c r="W85" s="100">
        <v>0</v>
      </c>
      <c r="X85" s="100">
        <v>0</v>
      </c>
      <c r="Y85" s="100">
        <v>0</v>
      </c>
      <c r="Z85" s="100">
        <v>0</v>
      </c>
      <c r="AA85" s="100">
        <v>0</v>
      </c>
      <c r="AB85" s="100">
        <v>0</v>
      </c>
      <c r="AC85" s="100">
        <v>0</v>
      </c>
      <c r="AD85" s="100">
        <v>0.17599999999999999</v>
      </c>
      <c r="AE85" s="100">
        <v>0</v>
      </c>
      <c r="AF85" s="100">
        <v>0</v>
      </c>
      <c r="AG85" s="100">
        <v>0</v>
      </c>
      <c r="AH85" s="100">
        <v>302.89299999999997</v>
      </c>
      <c r="AI85" s="100">
        <v>0</v>
      </c>
      <c r="AJ85" s="100">
        <v>0</v>
      </c>
      <c r="AK85" s="100">
        <v>0</v>
      </c>
      <c r="AL85" s="100">
        <v>0</v>
      </c>
      <c r="AM85" s="100">
        <v>0</v>
      </c>
      <c r="AN85" s="100">
        <v>0</v>
      </c>
      <c r="AO85" s="100">
        <v>0</v>
      </c>
      <c r="AP85" s="100">
        <v>19.803000000000001</v>
      </c>
      <c r="AQ85" s="100">
        <v>113.67400000000001</v>
      </c>
      <c r="AR85" s="100">
        <v>3.4000000000000002E-2</v>
      </c>
      <c r="AS85" s="100">
        <v>77.599999999999994</v>
      </c>
      <c r="AT85" s="100">
        <v>1.157</v>
      </c>
      <c r="AU85" s="100">
        <v>0</v>
      </c>
      <c r="AV85" s="100">
        <v>0</v>
      </c>
      <c r="AW85" s="100">
        <v>0</v>
      </c>
      <c r="AX85" s="100">
        <v>0</v>
      </c>
      <c r="AY85" s="100">
        <v>0</v>
      </c>
      <c r="AZ85" s="100">
        <v>0</v>
      </c>
      <c r="BA85" s="100">
        <v>0</v>
      </c>
      <c r="BB85" s="100">
        <v>0</v>
      </c>
      <c r="BC85" s="100">
        <v>0</v>
      </c>
      <c r="BD85" s="100">
        <v>0</v>
      </c>
      <c r="BE85" s="100">
        <v>0</v>
      </c>
      <c r="BF85" s="100">
        <v>0</v>
      </c>
      <c r="BG85" s="100">
        <v>0</v>
      </c>
      <c r="BH85" s="100">
        <v>0</v>
      </c>
      <c r="BI85" s="100">
        <v>0</v>
      </c>
      <c r="BJ85" s="100">
        <v>30593.795999999995</v>
      </c>
      <c r="BK85" s="100">
        <v>212.267</v>
      </c>
      <c r="BL85" s="102"/>
      <c r="BM85" s="102"/>
    </row>
    <row r="86" spans="2:65" collapsed="1">
      <c r="B86" s="112" t="s">
        <v>513</v>
      </c>
      <c r="C86" s="113" t="s">
        <v>514</v>
      </c>
      <c r="D86" s="100">
        <v>0</v>
      </c>
      <c r="E86" s="100">
        <v>0</v>
      </c>
      <c r="F86" s="100">
        <v>0</v>
      </c>
      <c r="G86" s="100">
        <v>11283.638000000001</v>
      </c>
      <c r="H86" s="100">
        <v>0</v>
      </c>
      <c r="I86" s="100">
        <v>0</v>
      </c>
      <c r="J86" s="100">
        <v>0</v>
      </c>
      <c r="K86" s="100">
        <v>0</v>
      </c>
      <c r="L86" s="100">
        <v>0</v>
      </c>
      <c r="M86" s="100">
        <v>0</v>
      </c>
      <c r="N86" s="100">
        <v>0</v>
      </c>
      <c r="O86" s="100">
        <v>0</v>
      </c>
      <c r="P86" s="100">
        <v>0</v>
      </c>
      <c r="Q86" s="100">
        <v>3633.2170000000001</v>
      </c>
      <c r="R86" s="100">
        <v>329.26799999999997</v>
      </c>
      <c r="S86" s="100">
        <v>0</v>
      </c>
      <c r="T86" s="100">
        <v>0</v>
      </c>
      <c r="U86" s="100">
        <v>0</v>
      </c>
      <c r="V86" s="100">
        <v>0</v>
      </c>
      <c r="W86" s="100">
        <v>806.94399999999996</v>
      </c>
      <c r="X86" s="100">
        <v>74.757000000000005</v>
      </c>
      <c r="Y86" s="100">
        <v>0</v>
      </c>
      <c r="Z86" s="100">
        <v>0</v>
      </c>
      <c r="AA86" s="100">
        <v>0</v>
      </c>
      <c r="AB86" s="100">
        <v>0</v>
      </c>
      <c r="AC86" s="100">
        <v>0</v>
      </c>
      <c r="AD86" s="100">
        <v>1.9830000000000001</v>
      </c>
      <c r="AE86" s="100">
        <v>0</v>
      </c>
      <c r="AF86" s="100">
        <v>0</v>
      </c>
      <c r="AG86" s="100">
        <v>0</v>
      </c>
      <c r="AH86" s="100">
        <v>235.196</v>
      </c>
      <c r="AI86" s="100">
        <v>3536.4720000000002</v>
      </c>
      <c r="AJ86" s="100">
        <v>0</v>
      </c>
      <c r="AK86" s="100">
        <v>0</v>
      </c>
      <c r="AL86" s="100">
        <v>0</v>
      </c>
      <c r="AM86" s="100">
        <v>0</v>
      </c>
      <c r="AN86" s="100">
        <v>0</v>
      </c>
      <c r="AO86" s="100">
        <v>332.53</v>
      </c>
      <c r="AP86" s="100">
        <v>16.948</v>
      </c>
      <c r="AQ86" s="100">
        <v>190.024</v>
      </c>
      <c r="AR86" s="100">
        <v>259.95699999999999</v>
      </c>
      <c r="AS86" s="100">
        <v>3279.2489999999998</v>
      </c>
      <c r="AT86" s="100">
        <v>9.2230000000000008</v>
      </c>
      <c r="AU86" s="100">
        <v>0</v>
      </c>
      <c r="AV86" s="100">
        <v>0</v>
      </c>
      <c r="AW86" s="100">
        <v>0</v>
      </c>
      <c r="AX86" s="100">
        <v>0</v>
      </c>
      <c r="AY86" s="100">
        <v>0</v>
      </c>
      <c r="AZ86" s="100">
        <v>0</v>
      </c>
      <c r="BA86" s="100">
        <v>0</v>
      </c>
      <c r="BB86" s="100">
        <v>0</v>
      </c>
      <c r="BC86" s="100">
        <v>0</v>
      </c>
      <c r="BD86" s="100">
        <v>0</v>
      </c>
      <c r="BE86" s="100">
        <v>0</v>
      </c>
      <c r="BF86" s="100">
        <v>0</v>
      </c>
      <c r="BG86" s="100">
        <v>0</v>
      </c>
      <c r="BH86" s="100">
        <v>0</v>
      </c>
      <c r="BI86" s="100">
        <v>0</v>
      </c>
      <c r="BJ86" s="100">
        <v>23989.406000000003</v>
      </c>
      <c r="BK86" s="100">
        <v>4562.3450000000003</v>
      </c>
      <c r="BL86" s="102"/>
      <c r="BM86" s="102"/>
    </row>
    <row r="87" spans="2:65">
      <c r="B87" s="112" t="s">
        <v>515</v>
      </c>
      <c r="C87" s="113" t="s">
        <v>516</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0">
        <v>0</v>
      </c>
      <c r="AH87" s="100">
        <v>0</v>
      </c>
      <c r="AI87" s="100">
        <v>0</v>
      </c>
      <c r="AJ87" s="100">
        <v>0</v>
      </c>
      <c r="AK87" s="100">
        <v>0</v>
      </c>
      <c r="AL87" s="100">
        <v>0</v>
      </c>
      <c r="AM87" s="100">
        <v>0</v>
      </c>
      <c r="AN87" s="100">
        <v>0</v>
      </c>
      <c r="AO87" s="100">
        <v>0</v>
      </c>
      <c r="AP87" s="100">
        <v>0</v>
      </c>
      <c r="AQ87" s="100">
        <v>0</v>
      </c>
      <c r="AR87" s="100">
        <v>0</v>
      </c>
      <c r="AS87" s="100">
        <v>0</v>
      </c>
      <c r="AT87" s="100">
        <v>0</v>
      </c>
      <c r="AU87" s="100">
        <v>0</v>
      </c>
      <c r="AV87" s="100">
        <v>0</v>
      </c>
      <c r="AW87" s="100">
        <v>0</v>
      </c>
      <c r="AX87" s="100">
        <v>0</v>
      </c>
      <c r="AY87" s="100">
        <v>0</v>
      </c>
      <c r="AZ87" s="100">
        <v>0</v>
      </c>
      <c r="BA87" s="100">
        <v>0</v>
      </c>
      <c r="BB87" s="100">
        <v>0</v>
      </c>
      <c r="BC87" s="100">
        <v>0</v>
      </c>
      <c r="BD87" s="100">
        <v>0</v>
      </c>
      <c r="BE87" s="100">
        <v>0</v>
      </c>
      <c r="BF87" s="100">
        <v>0</v>
      </c>
      <c r="BG87" s="100">
        <v>0</v>
      </c>
      <c r="BH87" s="100">
        <v>0</v>
      </c>
      <c r="BI87" s="100">
        <v>161.815</v>
      </c>
      <c r="BJ87" s="100">
        <v>161.815</v>
      </c>
      <c r="BK87" s="100">
        <v>0</v>
      </c>
      <c r="BL87" s="102"/>
      <c r="BM87" s="102"/>
    </row>
    <row r="88" spans="2:65">
      <c r="B88" s="98" t="s">
        <v>517</v>
      </c>
      <c r="C88" s="132" t="s">
        <v>518</v>
      </c>
      <c r="D88" s="100">
        <v>0</v>
      </c>
      <c r="E88" s="100">
        <v>0</v>
      </c>
      <c r="F88" s="100">
        <v>0</v>
      </c>
      <c r="G88" s="100">
        <v>73459.394</v>
      </c>
      <c r="H88" s="100">
        <v>0</v>
      </c>
      <c r="I88" s="100">
        <v>0</v>
      </c>
      <c r="J88" s="100">
        <v>0</v>
      </c>
      <c r="K88" s="100">
        <v>0</v>
      </c>
      <c r="L88" s="100">
        <v>0</v>
      </c>
      <c r="M88" s="100">
        <v>0</v>
      </c>
      <c r="N88" s="100">
        <v>0</v>
      </c>
      <c r="O88" s="100">
        <v>0</v>
      </c>
      <c r="P88" s="100">
        <v>0</v>
      </c>
      <c r="Q88" s="100">
        <v>48750.644999999997</v>
      </c>
      <c r="R88" s="100">
        <v>18294.847000000002</v>
      </c>
      <c r="S88" s="100">
        <v>0</v>
      </c>
      <c r="T88" s="100">
        <v>0</v>
      </c>
      <c r="U88" s="100">
        <v>0</v>
      </c>
      <c r="V88" s="100">
        <v>0</v>
      </c>
      <c r="W88" s="100">
        <v>10315.831</v>
      </c>
      <c r="X88" s="100">
        <v>2268.9029999999998</v>
      </c>
      <c r="Y88" s="100">
        <v>0</v>
      </c>
      <c r="Z88" s="100">
        <v>0</v>
      </c>
      <c r="AA88" s="100">
        <v>0</v>
      </c>
      <c r="AB88" s="100">
        <v>0</v>
      </c>
      <c r="AC88" s="100">
        <v>0</v>
      </c>
      <c r="AD88" s="100">
        <v>1069.4349999999999</v>
      </c>
      <c r="AE88" s="100">
        <v>6.8659999999999997</v>
      </c>
      <c r="AF88" s="100">
        <v>0</v>
      </c>
      <c r="AG88" s="100">
        <v>0</v>
      </c>
      <c r="AH88" s="100">
        <v>8946.3459999999995</v>
      </c>
      <c r="AI88" s="100">
        <v>11716.834000000001</v>
      </c>
      <c r="AJ88" s="100">
        <v>0</v>
      </c>
      <c r="AK88" s="100">
        <v>0</v>
      </c>
      <c r="AL88" s="100">
        <v>0</v>
      </c>
      <c r="AM88" s="100">
        <v>0</v>
      </c>
      <c r="AN88" s="100">
        <v>0</v>
      </c>
      <c r="AO88" s="100">
        <v>23983.702000000001</v>
      </c>
      <c r="AP88" s="100">
        <v>7618.4210000000003</v>
      </c>
      <c r="AQ88" s="100">
        <v>3766.8009999999999</v>
      </c>
      <c r="AR88" s="100">
        <v>4862.5450000000001</v>
      </c>
      <c r="AS88" s="100">
        <v>14056.771000000001</v>
      </c>
      <c r="AT88" s="100">
        <v>169.44800000000001</v>
      </c>
      <c r="AU88" s="100">
        <v>661.18499999999995</v>
      </c>
      <c r="AV88" s="100">
        <v>0</v>
      </c>
      <c r="AW88" s="100">
        <v>0</v>
      </c>
      <c r="AX88" s="100">
        <v>0</v>
      </c>
      <c r="AY88" s="100">
        <v>0</v>
      </c>
      <c r="AZ88" s="100">
        <v>0</v>
      </c>
      <c r="BA88" s="100">
        <v>0</v>
      </c>
      <c r="BB88" s="100">
        <v>0</v>
      </c>
      <c r="BC88" s="100">
        <v>0</v>
      </c>
      <c r="BD88" s="100">
        <v>0</v>
      </c>
      <c r="BE88" s="100">
        <v>0</v>
      </c>
      <c r="BF88" s="100">
        <v>0</v>
      </c>
      <c r="BG88" s="100">
        <v>0</v>
      </c>
      <c r="BH88" s="100">
        <v>0</v>
      </c>
      <c r="BI88" s="100">
        <v>53788.718999999997</v>
      </c>
      <c r="BJ88" s="100">
        <v>283736.69300000003</v>
      </c>
      <c r="BK88" s="100">
        <v>41451.002</v>
      </c>
      <c r="BL88" s="102"/>
      <c r="BM88" s="102"/>
    </row>
    <row r="89" spans="2:65">
      <c r="B89" s="112" t="s">
        <v>519</v>
      </c>
      <c r="C89" s="113" t="s">
        <v>512</v>
      </c>
      <c r="D89" s="100">
        <v>0</v>
      </c>
      <c r="E89" s="100">
        <v>0</v>
      </c>
      <c r="F89" s="100">
        <v>0</v>
      </c>
      <c r="G89" s="100">
        <v>0</v>
      </c>
      <c r="H89" s="100">
        <v>0</v>
      </c>
      <c r="I89" s="100">
        <v>0</v>
      </c>
      <c r="J89" s="100">
        <v>0</v>
      </c>
      <c r="K89" s="100">
        <v>0</v>
      </c>
      <c r="L89" s="100">
        <v>0</v>
      </c>
      <c r="M89" s="100">
        <v>0</v>
      </c>
      <c r="N89" s="100">
        <v>0</v>
      </c>
      <c r="O89" s="100">
        <v>0</v>
      </c>
      <c r="P89" s="100">
        <v>0</v>
      </c>
      <c r="Q89" s="100">
        <v>46915.595000000001</v>
      </c>
      <c r="R89" s="100">
        <v>6002.2439999999997</v>
      </c>
      <c r="S89" s="100">
        <v>0</v>
      </c>
      <c r="T89" s="100">
        <v>0</v>
      </c>
      <c r="U89" s="100">
        <v>0</v>
      </c>
      <c r="V89" s="100">
        <v>0</v>
      </c>
      <c r="W89" s="100">
        <v>0</v>
      </c>
      <c r="X89" s="100">
        <v>0</v>
      </c>
      <c r="Y89" s="100">
        <v>0</v>
      </c>
      <c r="Z89" s="100">
        <v>0</v>
      </c>
      <c r="AA89" s="100">
        <v>0</v>
      </c>
      <c r="AB89" s="100">
        <v>0</v>
      </c>
      <c r="AC89" s="100">
        <v>0</v>
      </c>
      <c r="AD89" s="100">
        <v>1.579</v>
      </c>
      <c r="AE89" s="100">
        <v>0</v>
      </c>
      <c r="AF89" s="100">
        <v>0</v>
      </c>
      <c r="AG89" s="100">
        <v>0</v>
      </c>
      <c r="AH89" s="100">
        <v>2644.5439999999999</v>
      </c>
      <c r="AI89" s="100">
        <v>0</v>
      </c>
      <c r="AJ89" s="100">
        <v>0</v>
      </c>
      <c r="AK89" s="100">
        <v>0</v>
      </c>
      <c r="AL89" s="100">
        <v>0</v>
      </c>
      <c r="AM89" s="100">
        <v>0</v>
      </c>
      <c r="AN89" s="100">
        <v>0</v>
      </c>
      <c r="AO89" s="100">
        <v>0</v>
      </c>
      <c r="AP89" s="100">
        <v>2815.0070000000001</v>
      </c>
      <c r="AQ89" s="100">
        <v>2624.75</v>
      </c>
      <c r="AR89" s="100">
        <v>455.07799999999997</v>
      </c>
      <c r="AS89" s="100">
        <v>2016.98</v>
      </c>
      <c r="AT89" s="100">
        <v>37.625999999999998</v>
      </c>
      <c r="AU89" s="100">
        <v>0</v>
      </c>
      <c r="AV89" s="100">
        <v>0</v>
      </c>
      <c r="AW89" s="100">
        <v>0</v>
      </c>
      <c r="AX89" s="100">
        <v>0</v>
      </c>
      <c r="AY89" s="100">
        <v>0</v>
      </c>
      <c r="AZ89" s="100">
        <v>0</v>
      </c>
      <c r="BA89" s="100">
        <v>0</v>
      </c>
      <c r="BB89" s="100">
        <v>0</v>
      </c>
      <c r="BC89" s="100">
        <v>0</v>
      </c>
      <c r="BD89" s="100">
        <v>0</v>
      </c>
      <c r="BE89" s="100">
        <v>0</v>
      </c>
      <c r="BF89" s="100">
        <v>0</v>
      </c>
      <c r="BG89" s="100">
        <v>0</v>
      </c>
      <c r="BH89" s="100">
        <v>0</v>
      </c>
      <c r="BI89" s="100">
        <v>43948.228999999999</v>
      </c>
      <c r="BJ89" s="100">
        <v>107461.632</v>
      </c>
      <c r="BK89" s="100">
        <v>7949.4409999999998</v>
      </c>
      <c r="BL89" s="102"/>
      <c r="BM89" s="102"/>
    </row>
    <row r="90" spans="2:65" collapsed="1">
      <c r="B90" s="112" t="s">
        <v>520</v>
      </c>
      <c r="C90" s="113" t="s">
        <v>514</v>
      </c>
      <c r="D90" s="100">
        <v>0</v>
      </c>
      <c r="E90" s="100">
        <v>0</v>
      </c>
      <c r="F90" s="100">
        <v>0</v>
      </c>
      <c r="G90" s="100">
        <v>73459.394</v>
      </c>
      <c r="H90" s="100">
        <v>0</v>
      </c>
      <c r="I90" s="100">
        <v>0</v>
      </c>
      <c r="J90" s="100">
        <v>0</v>
      </c>
      <c r="K90" s="100">
        <v>0</v>
      </c>
      <c r="L90" s="100">
        <v>0</v>
      </c>
      <c r="M90" s="100">
        <v>0</v>
      </c>
      <c r="N90" s="100">
        <v>0</v>
      </c>
      <c r="O90" s="100">
        <v>0</v>
      </c>
      <c r="P90" s="100">
        <v>0</v>
      </c>
      <c r="Q90" s="100">
        <v>723.45</v>
      </c>
      <c r="R90" s="100">
        <v>5197.3370000000004</v>
      </c>
      <c r="S90" s="100">
        <v>0</v>
      </c>
      <c r="T90" s="100">
        <v>0</v>
      </c>
      <c r="U90" s="100">
        <v>0</v>
      </c>
      <c r="V90" s="100">
        <v>0</v>
      </c>
      <c r="W90" s="100">
        <v>10315.831</v>
      </c>
      <c r="X90" s="100">
        <v>2197.6759999999999</v>
      </c>
      <c r="Y90" s="100">
        <v>0</v>
      </c>
      <c r="Z90" s="100">
        <v>0</v>
      </c>
      <c r="AA90" s="100">
        <v>0</v>
      </c>
      <c r="AB90" s="100">
        <v>0</v>
      </c>
      <c r="AC90" s="100">
        <v>0</v>
      </c>
      <c r="AD90" s="100">
        <v>0.20399999999999999</v>
      </c>
      <c r="AE90" s="100">
        <v>0</v>
      </c>
      <c r="AF90" s="100">
        <v>0</v>
      </c>
      <c r="AG90" s="100">
        <v>0</v>
      </c>
      <c r="AH90" s="100">
        <v>3310.6329999999998</v>
      </c>
      <c r="AI90" s="100">
        <v>11716.834000000001</v>
      </c>
      <c r="AJ90" s="100">
        <v>0</v>
      </c>
      <c r="AK90" s="100">
        <v>0</v>
      </c>
      <c r="AL90" s="100">
        <v>0</v>
      </c>
      <c r="AM90" s="100">
        <v>0</v>
      </c>
      <c r="AN90" s="100">
        <v>0</v>
      </c>
      <c r="AO90" s="100">
        <v>23387.542000000001</v>
      </c>
      <c r="AP90" s="100">
        <v>0</v>
      </c>
      <c r="AQ90" s="100">
        <v>1142.05</v>
      </c>
      <c r="AR90" s="100">
        <v>3832.7310000000002</v>
      </c>
      <c r="AS90" s="100">
        <v>11439.884</v>
      </c>
      <c r="AT90" s="100">
        <v>0</v>
      </c>
      <c r="AU90" s="100">
        <v>0</v>
      </c>
      <c r="AV90" s="100">
        <v>0</v>
      </c>
      <c r="AW90" s="100">
        <v>0</v>
      </c>
      <c r="AX90" s="100">
        <v>0</v>
      </c>
      <c r="AY90" s="100">
        <v>0</v>
      </c>
      <c r="AZ90" s="100">
        <v>0</v>
      </c>
      <c r="BA90" s="100">
        <v>0</v>
      </c>
      <c r="BB90" s="100">
        <v>0</v>
      </c>
      <c r="BC90" s="100">
        <v>0</v>
      </c>
      <c r="BD90" s="100">
        <v>0</v>
      </c>
      <c r="BE90" s="100">
        <v>0</v>
      </c>
      <c r="BF90" s="100">
        <v>0</v>
      </c>
      <c r="BG90" s="100">
        <v>0</v>
      </c>
      <c r="BH90" s="100">
        <v>0</v>
      </c>
      <c r="BI90" s="100">
        <v>7064.4309999999996</v>
      </c>
      <c r="BJ90" s="100">
        <v>153787.997</v>
      </c>
      <c r="BK90" s="100">
        <v>26730.495999999999</v>
      </c>
      <c r="BL90" s="102"/>
      <c r="BM90" s="102"/>
    </row>
    <row r="91" spans="2:65">
      <c r="B91" s="112" t="s">
        <v>521</v>
      </c>
      <c r="C91" s="113" t="s">
        <v>522</v>
      </c>
      <c r="D91" s="100">
        <v>0</v>
      </c>
      <c r="E91" s="100">
        <v>0</v>
      </c>
      <c r="F91" s="100">
        <v>0</v>
      </c>
      <c r="G91" s="100">
        <v>0</v>
      </c>
      <c r="H91" s="100">
        <v>0</v>
      </c>
      <c r="I91" s="100">
        <v>0</v>
      </c>
      <c r="J91" s="100">
        <v>0</v>
      </c>
      <c r="K91" s="100">
        <v>0</v>
      </c>
      <c r="L91" s="100">
        <v>0</v>
      </c>
      <c r="M91" s="100">
        <v>0</v>
      </c>
      <c r="N91" s="100">
        <v>0</v>
      </c>
      <c r="O91" s="100">
        <v>0</v>
      </c>
      <c r="P91" s="100">
        <v>0</v>
      </c>
      <c r="Q91" s="100">
        <v>1111.5999999999999</v>
      </c>
      <c r="R91" s="100">
        <v>6695.299</v>
      </c>
      <c r="S91" s="100">
        <v>0</v>
      </c>
      <c r="T91" s="100">
        <v>0</v>
      </c>
      <c r="U91" s="100">
        <v>0</v>
      </c>
      <c r="V91" s="100">
        <v>0</v>
      </c>
      <c r="W91" s="100">
        <v>0</v>
      </c>
      <c r="X91" s="100">
        <v>30.082999999999998</v>
      </c>
      <c r="Y91" s="100">
        <v>0</v>
      </c>
      <c r="Z91" s="100">
        <v>0</v>
      </c>
      <c r="AA91" s="100">
        <v>0</v>
      </c>
      <c r="AB91" s="100">
        <v>0</v>
      </c>
      <c r="AC91" s="100">
        <v>0</v>
      </c>
      <c r="AD91" s="100">
        <v>9.8249999999999993</v>
      </c>
      <c r="AE91" s="100">
        <v>0.30299999999999999</v>
      </c>
      <c r="AF91" s="100">
        <v>0</v>
      </c>
      <c r="AG91" s="100">
        <v>0</v>
      </c>
      <c r="AH91" s="100">
        <v>1379.1120000000001</v>
      </c>
      <c r="AI91" s="100">
        <v>0</v>
      </c>
      <c r="AJ91" s="100">
        <v>0</v>
      </c>
      <c r="AK91" s="100">
        <v>0</v>
      </c>
      <c r="AL91" s="100">
        <v>0</v>
      </c>
      <c r="AM91" s="100">
        <v>0</v>
      </c>
      <c r="AN91" s="100">
        <v>0</v>
      </c>
      <c r="AO91" s="100">
        <v>0</v>
      </c>
      <c r="AP91" s="100">
        <v>0</v>
      </c>
      <c r="AQ91" s="100">
        <v>0</v>
      </c>
      <c r="AR91" s="100">
        <v>0</v>
      </c>
      <c r="AS91" s="100">
        <v>0</v>
      </c>
      <c r="AT91" s="100">
        <v>131.82300000000001</v>
      </c>
      <c r="AU91" s="100">
        <v>661.18499999999995</v>
      </c>
      <c r="AV91" s="100">
        <v>0</v>
      </c>
      <c r="AW91" s="100">
        <v>0</v>
      </c>
      <c r="AX91" s="100">
        <v>0</v>
      </c>
      <c r="AY91" s="100">
        <v>0</v>
      </c>
      <c r="AZ91" s="100">
        <v>0</v>
      </c>
      <c r="BA91" s="100">
        <v>0</v>
      </c>
      <c r="BB91" s="100">
        <v>0</v>
      </c>
      <c r="BC91" s="100">
        <v>0</v>
      </c>
      <c r="BD91" s="100">
        <v>0</v>
      </c>
      <c r="BE91" s="100">
        <v>0</v>
      </c>
      <c r="BF91" s="100">
        <v>0</v>
      </c>
      <c r="BG91" s="100">
        <v>0</v>
      </c>
      <c r="BH91" s="100">
        <v>0</v>
      </c>
      <c r="BI91" s="100">
        <v>0</v>
      </c>
      <c r="BJ91" s="100">
        <v>10019.229999999998</v>
      </c>
      <c r="BK91" s="100">
        <v>793.00800000000004</v>
      </c>
      <c r="BL91" s="102"/>
      <c r="BM91" s="102"/>
    </row>
    <row r="92" spans="2:65" collapsed="1">
      <c r="B92" s="112" t="s">
        <v>523</v>
      </c>
      <c r="C92" s="113" t="s">
        <v>524</v>
      </c>
      <c r="D92" s="100">
        <v>0</v>
      </c>
      <c r="E92" s="100">
        <v>0</v>
      </c>
      <c r="F92" s="100">
        <v>0</v>
      </c>
      <c r="G92" s="100">
        <v>0</v>
      </c>
      <c r="H92" s="100">
        <v>0</v>
      </c>
      <c r="I92" s="100">
        <v>0</v>
      </c>
      <c r="J92" s="100">
        <v>0</v>
      </c>
      <c r="K92" s="100">
        <v>0</v>
      </c>
      <c r="L92" s="100">
        <v>0</v>
      </c>
      <c r="M92" s="100">
        <v>0</v>
      </c>
      <c r="N92" s="100">
        <v>0</v>
      </c>
      <c r="O92" s="100">
        <v>0</v>
      </c>
      <c r="P92" s="100">
        <v>0</v>
      </c>
      <c r="Q92" s="100">
        <v>0</v>
      </c>
      <c r="R92" s="100">
        <v>399.96699999999998</v>
      </c>
      <c r="S92" s="100">
        <v>0</v>
      </c>
      <c r="T92" s="100">
        <v>0</v>
      </c>
      <c r="U92" s="100">
        <v>0</v>
      </c>
      <c r="V92" s="100">
        <v>0</v>
      </c>
      <c r="W92" s="100">
        <v>0</v>
      </c>
      <c r="X92" s="100">
        <v>41.145000000000003</v>
      </c>
      <c r="Y92" s="100">
        <v>0</v>
      </c>
      <c r="Z92" s="100">
        <v>0</v>
      </c>
      <c r="AA92" s="100">
        <v>0</v>
      </c>
      <c r="AB92" s="100">
        <v>0</v>
      </c>
      <c r="AC92" s="100">
        <v>0</v>
      </c>
      <c r="AD92" s="100">
        <v>1057.828</v>
      </c>
      <c r="AE92" s="100">
        <v>6.5629999999999997</v>
      </c>
      <c r="AF92" s="100">
        <v>0</v>
      </c>
      <c r="AG92" s="100">
        <v>0</v>
      </c>
      <c r="AH92" s="100">
        <v>1612.056</v>
      </c>
      <c r="AI92" s="100">
        <v>0</v>
      </c>
      <c r="AJ92" s="100">
        <v>0</v>
      </c>
      <c r="AK92" s="100">
        <v>0</v>
      </c>
      <c r="AL92" s="100">
        <v>0</v>
      </c>
      <c r="AM92" s="100">
        <v>0</v>
      </c>
      <c r="AN92" s="100">
        <v>0</v>
      </c>
      <c r="AO92" s="100">
        <v>596.16</v>
      </c>
      <c r="AP92" s="100">
        <v>4803.4139999999998</v>
      </c>
      <c r="AQ92" s="100">
        <v>0</v>
      </c>
      <c r="AR92" s="100">
        <v>574.73500000000001</v>
      </c>
      <c r="AS92" s="100">
        <v>599.90800000000002</v>
      </c>
      <c r="AT92" s="100">
        <v>0</v>
      </c>
      <c r="AU92" s="100">
        <v>0</v>
      </c>
      <c r="AV92" s="100">
        <v>0</v>
      </c>
      <c r="AW92" s="100">
        <v>0</v>
      </c>
      <c r="AX92" s="100">
        <v>0</v>
      </c>
      <c r="AY92" s="100">
        <v>0</v>
      </c>
      <c r="AZ92" s="100">
        <v>0</v>
      </c>
      <c r="BA92" s="100">
        <v>0</v>
      </c>
      <c r="BB92" s="100">
        <v>0</v>
      </c>
      <c r="BC92" s="100">
        <v>0</v>
      </c>
      <c r="BD92" s="100">
        <v>0</v>
      </c>
      <c r="BE92" s="100">
        <v>0</v>
      </c>
      <c r="BF92" s="100">
        <v>0</v>
      </c>
      <c r="BG92" s="100">
        <v>0</v>
      </c>
      <c r="BH92" s="100">
        <v>0</v>
      </c>
      <c r="BI92" s="100">
        <v>0</v>
      </c>
      <c r="BJ92" s="100">
        <v>9691.7759999999998</v>
      </c>
      <c r="BK92" s="100">
        <v>5978.058</v>
      </c>
      <c r="BL92" s="102"/>
      <c r="BM92" s="102"/>
    </row>
    <row r="93" spans="2:65">
      <c r="B93" s="112" t="s">
        <v>525</v>
      </c>
      <c r="C93" s="113" t="s">
        <v>526</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0">
        <v>0</v>
      </c>
      <c r="AH93" s="100">
        <v>0</v>
      </c>
      <c r="AI93" s="100">
        <v>0</v>
      </c>
      <c r="AJ93" s="100">
        <v>0</v>
      </c>
      <c r="AK93" s="100">
        <v>0</v>
      </c>
      <c r="AL93" s="100">
        <v>0</v>
      </c>
      <c r="AM93" s="100">
        <v>0</v>
      </c>
      <c r="AN93" s="100">
        <v>0</v>
      </c>
      <c r="AO93" s="100">
        <v>0</v>
      </c>
      <c r="AP93" s="100">
        <v>0</v>
      </c>
      <c r="AQ93" s="100">
        <v>0</v>
      </c>
      <c r="AR93" s="100">
        <v>0</v>
      </c>
      <c r="AS93" s="100">
        <v>0</v>
      </c>
      <c r="AT93" s="100">
        <v>0</v>
      </c>
      <c r="AU93" s="100">
        <v>0</v>
      </c>
      <c r="AV93" s="100">
        <v>0</v>
      </c>
      <c r="AW93" s="100">
        <v>0</v>
      </c>
      <c r="AX93" s="100">
        <v>0</v>
      </c>
      <c r="AY93" s="100">
        <v>0</v>
      </c>
      <c r="AZ93" s="100">
        <v>0</v>
      </c>
      <c r="BA93" s="100">
        <v>0</v>
      </c>
      <c r="BB93" s="100">
        <v>0</v>
      </c>
      <c r="BC93" s="100">
        <v>0</v>
      </c>
      <c r="BD93" s="100">
        <v>0</v>
      </c>
      <c r="BE93" s="100">
        <v>0</v>
      </c>
      <c r="BF93" s="100">
        <v>0</v>
      </c>
      <c r="BG93" s="100">
        <v>0</v>
      </c>
      <c r="BH93" s="100">
        <v>0</v>
      </c>
      <c r="BI93" s="100">
        <v>2776.0590000000002</v>
      </c>
      <c r="BJ93" s="100">
        <v>2776.0590000000002</v>
      </c>
      <c r="BK93" s="100">
        <v>0</v>
      </c>
      <c r="BL93" s="102"/>
      <c r="BM93" s="102"/>
    </row>
  </sheetData>
  <mergeCells count="9">
    <mergeCell ref="AY1:BG1"/>
    <mergeCell ref="D1:P1"/>
    <mergeCell ref="Q1:R1"/>
    <mergeCell ref="AP1:AX1"/>
    <mergeCell ref="AI1:AO1"/>
    <mergeCell ref="T1:V1"/>
    <mergeCell ref="Z1:AE1"/>
    <mergeCell ref="AF1:AH1"/>
    <mergeCell ref="W1:Y1"/>
  </mergeCells>
  <phoneticPr fontId="3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workbookViewId="0"/>
  </sheetViews>
  <sheetFormatPr defaultRowHeight="14.5"/>
  <cols>
    <col min="1" max="1" width="6.08984375" customWidth="1"/>
    <col min="2" max="2" width="25.453125" customWidth="1"/>
    <col min="3" max="3" width="36.453125" customWidth="1"/>
    <col min="4" max="4" width="9.36328125" bestFit="1" customWidth="1"/>
    <col min="5" max="5" width="10.08984375" bestFit="1" customWidth="1"/>
    <col min="6" max="7" width="12.36328125" bestFit="1" customWidth="1"/>
    <col min="8" max="8" width="9.36328125" bestFit="1" customWidth="1"/>
    <col min="9" max="11" width="8.6328125" bestFit="1" customWidth="1"/>
    <col min="12" max="12" width="9.453125" bestFit="1" customWidth="1"/>
    <col min="13" max="13" width="8.6328125" bestFit="1" customWidth="1"/>
    <col min="14" max="15" width="10.08984375" bestFit="1" customWidth="1"/>
    <col min="16" max="16" width="8.6328125" bestFit="1" customWidth="1"/>
    <col min="17" max="17" width="12.36328125" bestFit="1" customWidth="1"/>
    <col min="18" max="18" width="11.453125" bestFit="1" customWidth="1"/>
    <col min="19" max="19" width="13.453125" bestFit="1" customWidth="1"/>
    <col min="20" max="20" width="12.36328125" bestFit="1" customWidth="1"/>
    <col min="21" max="21" width="8.6328125" bestFit="1" customWidth="1"/>
    <col min="22" max="22" width="9.36328125" bestFit="1" customWidth="1"/>
    <col min="23" max="25" width="10.08984375" bestFit="1" customWidth="1"/>
    <col min="26" max="26" width="12.36328125" bestFit="1" customWidth="1"/>
    <col min="27" max="28" width="8.6328125" bestFit="1" customWidth="1"/>
    <col min="29" max="29" width="12.36328125" bestFit="1" customWidth="1"/>
    <col min="30" max="30" width="11.08984375" bestFit="1" customWidth="1"/>
    <col min="31" max="31" width="12.36328125" bestFit="1" customWidth="1"/>
  </cols>
  <sheetData>
    <row r="1" spans="1:65" ht="15" thickBot="1">
      <c r="C1" s="2"/>
      <c r="D1" s="538" t="s">
        <v>233</v>
      </c>
      <c r="E1" s="538"/>
      <c r="F1" s="538"/>
      <c r="G1" s="538"/>
      <c r="H1" s="538"/>
      <c r="I1" s="538"/>
      <c r="J1" s="538"/>
      <c r="K1" s="538"/>
      <c r="L1" s="538"/>
      <c r="M1" s="538"/>
      <c r="N1" s="538"/>
      <c r="O1" s="538"/>
      <c r="P1" s="538"/>
      <c r="Q1" s="539" t="s">
        <v>234</v>
      </c>
      <c r="R1" s="539"/>
      <c r="S1" s="140" t="s">
        <v>235</v>
      </c>
      <c r="T1" s="540" t="s">
        <v>236</v>
      </c>
      <c r="U1" s="540"/>
      <c r="V1" s="540"/>
      <c r="W1" s="539" t="s">
        <v>237</v>
      </c>
      <c r="X1" s="539"/>
      <c r="Y1" s="539"/>
      <c r="Z1" s="538" t="s">
        <v>238</v>
      </c>
      <c r="AA1" s="538"/>
      <c r="AB1" s="538"/>
      <c r="AC1" s="538"/>
      <c r="AD1" s="538"/>
      <c r="AE1" s="538"/>
      <c r="AF1" s="539" t="s">
        <v>239</v>
      </c>
      <c r="AG1" s="539"/>
      <c r="AH1" s="539"/>
      <c r="AI1" s="538" t="s">
        <v>240</v>
      </c>
      <c r="AJ1" s="538"/>
      <c r="AK1" s="538"/>
      <c r="AL1" s="538"/>
      <c r="AM1" s="538"/>
      <c r="AN1" s="538"/>
      <c r="AO1" s="538"/>
      <c r="AP1" s="539" t="s">
        <v>241</v>
      </c>
      <c r="AQ1" s="539"/>
      <c r="AR1" s="539"/>
      <c r="AS1" s="539"/>
      <c r="AT1" s="539"/>
      <c r="AU1" s="539"/>
      <c r="AV1" s="539"/>
      <c r="AW1" s="539"/>
      <c r="AX1" s="539"/>
      <c r="AY1" s="538" t="s">
        <v>242</v>
      </c>
      <c r="AZ1" s="538"/>
      <c r="BA1" s="538"/>
      <c r="BB1" s="538"/>
      <c r="BC1" s="538"/>
      <c r="BD1" s="538"/>
      <c r="BE1" s="538"/>
      <c r="BF1" s="538"/>
      <c r="BG1" s="538"/>
      <c r="BH1" s="211" t="s">
        <v>186</v>
      </c>
      <c r="BI1" s="141" t="s">
        <v>243</v>
      </c>
    </row>
    <row r="2" spans="1:65">
      <c r="C2" s="2"/>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c r="AH2" s="95"/>
      <c r="AI2" s="95"/>
      <c r="AJ2" s="95"/>
      <c r="AK2" s="95"/>
      <c r="AL2" s="95"/>
      <c r="AM2" s="95"/>
      <c r="AN2" s="95"/>
      <c r="AO2" s="95"/>
      <c r="AP2" s="95"/>
      <c r="AQ2" s="95"/>
      <c r="AR2" s="95"/>
      <c r="AS2" s="95"/>
      <c r="AT2" s="95"/>
      <c r="AU2" s="95"/>
      <c r="AV2" s="95"/>
      <c r="AW2" s="95"/>
      <c r="AX2" s="95"/>
      <c r="AY2" s="95"/>
      <c r="AZ2" s="95"/>
      <c r="BA2" s="95"/>
      <c r="BB2" s="95"/>
      <c r="BC2" s="95"/>
      <c r="BD2" s="95"/>
      <c r="BE2" s="95"/>
      <c r="BF2" s="95"/>
      <c r="BG2" s="95"/>
      <c r="BH2" s="95"/>
      <c r="BI2" s="95"/>
      <c r="BJ2" s="95"/>
      <c r="BK2" s="95"/>
    </row>
    <row r="3" spans="1:65">
      <c r="A3" s="402"/>
      <c r="B3" s="94" t="s">
        <v>527</v>
      </c>
      <c r="C3" s="95"/>
      <c r="D3" s="95" t="s">
        <v>528</v>
      </c>
      <c r="E3" s="95" t="s">
        <v>222</v>
      </c>
      <c r="F3" s="95" t="s">
        <v>529</v>
      </c>
      <c r="G3" s="95" t="s">
        <v>530</v>
      </c>
      <c r="H3" s="95" t="s">
        <v>531</v>
      </c>
      <c r="I3" s="95" t="s">
        <v>532</v>
      </c>
      <c r="J3" s="95" t="s">
        <v>533</v>
      </c>
      <c r="K3" s="95" t="s">
        <v>534</v>
      </c>
      <c r="L3" s="95" t="s">
        <v>535</v>
      </c>
      <c r="M3" s="95" t="s">
        <v>536</v>
      </c>
      <c r="N3" s="95" t="s">
        <v>537</v>
      </c>
      <c r="O3" s="95" t="s">
        <v>538</v>
      </c>
      <c r="P3" s="95" t="s">
        <v>539</v>
      </c>
      <c r="Q3" s="95" t="s">
        <v>540</v>
      </c>
      <c r="R3" s="95" t="s">
        <v>541</v>
      </c>
      <c r="S3" s="95" t="s">
        <v>542</v>
      </c>
      <c r="T3" s="95" t="s">
        <v>543</v>
      </c>
      <c r="U3" s="95" t="s">
        <v>544</v>
      </c>
      <c r="V3" s="95" t="s">
        <v>545</v>
      </c>
      <c r="W3" s="95" t="s">
        <v>546</v>
      </c>
      <c r="X3" s="95" t="s">
        <v>547</v>
      </c>
      <c r="Y3" s="95" t="s">
        <v>548</v>
      </c>
      <c r="Z3" s="95" t="s">
        <v>549</v>
      </c>
      <c r="AA3" s="95" t="s">
        <v>550</v>
      </c>
      <c r="AB3" s="95" t="s">
        <v>551</v>
      </c>
      <c r="AC3" s="95" t="s">
        <v>552</v>
      </c>
      <c r="AD3" s="95" t="s">
        <v>553</v>
      </c>
      <c r="AE3" s="95" t="s">
        <v>554</v>
      </c>
      <c r="AF3" s="95" t="s">
        <v>555</v>
      </c>
      <c r="AG3" s="95" t="s">
        <v>556</v>
      </c>
      <c r="AH3" s="95" t="s">
        <v>557</v>
      </c>
      <c r="AI3" s="95" t="s">
        <v>558</v>
      </c>
      <c r="AJ3" s="95" t="s">
        <v>559</v>
      </c>
      <c r="AK3" s="95" t="s">
        <v>560</v>
      </c>
      <c r="AL3" s="95" t="s">
        <v>561</v>
      </c>
      <c r="AM3" s="95" t="s">
        <v>562</v>
      </c>
      <c r="AN3" s="95" t="s">
        <v>563</v>
      </c>
      <c r="AO3" s="95" t="s">
        <v>564</v>
      </c>
      <c r="AP3" s="95" t="s">
        <v>565</v>
      </c>
      <c r="AQ3" s="95" t="s">
        <v>566</v>
      </c>
      <c r="AR3" s="95" t="s">
        <v>567</v>
      </c>
      <c r="AS3" s="95" t="s">
        <v>568</v>
      </c>
      <c r="AT3" s="95" t="s">
        <v>569</v>
      </c>
      <c r="AU3" s="95" t="s">
        <v>570</v>
      </c>
      <c r="AV3" s="95" t="s">
        <v>571</v>
      </c>
      <c r="AW3" s="95" t="s">
        <v>572</v>
      </c>
      <c r="AX3" s="95" t="s">
        <v>573</v>
      </c>
      <c r="AY3" s="95" t="s">
        <v>574</v>
      </c>
      <c r="AZ3" s="95" t="s">
        <v>575</v>
      </c>
      <c r="BA3" s="95" t="s">
        <v>576</v>
      </c>
      <c r="BB3" s="95" t="s">
        <v>577</v>
      </c>
      <c r="BC3" s="95" t="s">
        <v>578</v>
      </c>
      <c r="BD3" s="95" t="s">
        <v>579</v>
      </c>
      <c r="BE3" s="95" t="s">
        <v>580</v>
      </c>
      <c r="BF3" s="95" t="s">
        <v>581</v>
      </c>
      <c r="BG3" s="95" t="s">
        <v>582</v>
      </c>
      <c r="BH3" s="95" t="s">
        <v>583</v>
      </c>
      <c r="BI3" s="95" t="s">
        <v>584</v>
      </c>
      <c r="BJ3" s="95" t="s">
        <v>585</v>
      </c>
      <c r="BK3" s="95" t="s">
        <v>586</v>
      </c>
      <c r="BL3" s="92"/>
      <c r="BM3" s="92"/>
    </row>
    <row r="4" spans="1:65">
      <c r="A4" s="402"/>
      <c r="B4" s="94">
        <v>2022</v>
      </c>
      <c r="C4" s="95"/>
      <c r="D4" s="95" t="s">
        <v>587</v>
      </c>
      <c r="E4" s="95" t="s">
        <v>588</v>
      </c>
      <c r="F4" s="95" t="s">
        <v>589</v>
      </c>
      <c r="G4" s="95" t="s">
        <v>590</v>
      </c>
      <c r="H4" s="95" t="s">
        <v>591</v>
      </c>
      <c r="I4" s="95" t="s">
        <v>592</v>
      </c>
      <c r="J4" s="95" t="s">
        <v>593</v>
      </c>
      <c r="K4" s="95" t="s">
        <v>594</v>
      </c>
      <c r="L4" s="95" t="s">
        <v>595</v>
      </c>
      <c r="M4" s="95" t="s">
        <v>596</v>
      </c>
      <c r="N4" s="95" t="s">
        <v>597</v>
      </c>
      <c r="O4" s="95" t="s">
        <v>598</v>
      </c>
      <c r="P4" s="95" t="s">
        <v>599</v>
      </c>
      <c r="Q4" s="95" t="s">
        <v>600</v>
      </c>
      <c r="R4" s="95" t="s">
        <v>601</v>
      </c>
      <c r="S4" s="95" t="s">
        <v>602</v>
      </c>
      <c r="T4" s="95" t="s">
        <v>603</v>
      </c>
      <c r="U4" s="95" t="s">
        <v>604</v>
      </c>
      <c r="V4" s="95" t="s">
        <v>605</v>
      </c>
      <c r="W4" s="95" t="s">
        <v>606</v>
      </c>
      <c r="X4" s="95" t="s">
        <v>607</v>
      </c>
      <c r="Y4" s="95" t="s">
        <v>608</v>
      </c>
      <c r="Z4" s="95" t="s">
        <v>609</v>
      </c>
      <c r="AA4" s="95" t="s">
        <v>610</v>
      </c>
      <c r="AB4" s="95" t="s">
        <v>611</v>
      </c>
      <c r="AC4" s="95" t="s">
        <v>612</v>
      </c>
      <c r="AD4" s="95" t="s">
        <v>613</v>
      </c>
      <c r="AE4" s="95" t="s">
        <v>614</v>
      </c>
      <c r="AF4" s="95" t="s">
        <v>555</v>
      </c>
      <c r="AG4" s="95" t="s">
        <v>556</v>
      </c>
      <c r="AH4" s="95" t="s">
        <v>557</v>
      </c>
      <c r="AI4" s="95" t="s">
        <v>615</v>
      </c>
      <c r="AJ4" s="95" t="s">
        <v>616</v>
      </c>
      <c r="AK4" s="95" t="s">
        <v>617</v>
      </c>
      <c r="AL4" s="95" t="s">
        <v>618</v>
      </c>
      <c r="AM4" s="95" t="s">
        <v>619</v>
      </c>
      <c r="AN4" s="95" t="s">
        <v>620</v>
      </c>
      <c r="AO4" s="95" t="s">
        <v>621</v>
      </c>
      <c r="AP4" s="95" t="s">
        <v>622</v>
      </c>
      <c r="AQ4" s="95" t="s">
        <v>623</v>
      </c>
      <c r="AR4" s="95" t="s">
        <v>624</v>
      </c>
      <c r="AS4" s="95" t="s">
        <v>625</v>
      </c>
      <c r="AT4" s="95" t="s">
        <v>626</v>
      </c>
      <c r="AU4" s="95" t="s">
        <v>627</v>
      </c>
      <c r="AV4" s="95" t="s">
        <v>628</v>
      </c>
      <c r="AW4" s="95" t="s">
        <v>629</v>
      </c>
      <c r="AX4" s="95" t="s">
        <v>630</v>
      </c>
      <c r="AY4" s="95" t="s">
        <v>631</v>
      </c>
      <c r="AZ4" s="95" t="s">
        <v>632</v>
      </c>
      <c r="BA4" s="95" t="s">
        <v>633</v>
      </c>
      <c r="BB4" s="95" t="s">
        <v>634</v>
      </c>
      <c r="BC4" s="95" t="s">
        <v>635</v>
      </c>
      <c r="BD4" s="95" t="s">
        <v>636</v>
      </c>
      <c r="BE4" s="95" t="s">
        <v>637</v>
      </c>
      <c r="BF4" s="95" t="s">
        <v>638</v>
      </c>
      <c r="BG4" s="95" t="s">
        <v>639</v>
      </c>
      <c r="BH4" s="95" t="s">
        <v>640</v>
      </c>
      <c r="BI4" s="95" t="s">
        <v>641</v>
      </c>
      <c r="BJ4" s="95" t="s">
        <v>642</v>
      </c>
      <c r="BK4" s="95" t="s">
        <v>643</v>
      </c>
      <c r="BL4" s="92"/>
      <c r="BM4" s="92"/>
    </row>
    <row r="5" spans="1:65" ht="15" thickBot="1">
      <c r="A5" s="402"/>
      <c r="B5" s="96" t="s">
        <v>644</v>
      </c>
      <c r="C5" s="97"/>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2"/>
      <c r="BM5" s="92"/>
    </row>
    <row r="6" spans="1:65">
      <c r="A6" s="403"/>
      <c r="B6" s="404" t="s">
        <v>645</v>
      </c>
      <c r="C6" s="132" t="s">
        <v>646</v>
      </c>
      <c r="D6" s="100">
        <v>386.22</v>
      </c>
      <c r="E6" s="100">
        <v>0</v>
      </c>
      <c r="F6" s="100">
        <v>0</v>
      </c>
      <c r="G6" s="100">
        <v>0</v>
      </c>
      <c r="H6" s="100">
        <v>0</v>
      </c>
      <c r="I6" s="100">
        <v>0</v>
      </c>
      <c r="J6" s="100">
        <v>0</v>
      </c>
      <c r="K6" s="100">
        <v>0</v>
      </c>
      <c r="L6" s="100">
        <v>0</v>
      </c>
      <c r="M6" s="100">
        <v>0</v>
      </c>
      <c r="N6" s="100">
        <v>0</v>
      </c>
      <c r="O6" s="100">
        <v>0</v>
      </c>
      <c r="P6" s="100">
        <v>0</v>
      </c>
      <c r="Q6" s="101">
        <v>0</v>
      </c>
      <c r="R6" s="100">
        <v>0</v>
      </c>
      <c r="S6" s="101">
        <v>2.4980000000000002</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2153.37</v>
      </c>
      <c r="AQ6" s="100">
        <v>984.68200000000002</v>
      </c>
      <c r="AR6" s="100">
        <v>742.01400000000001</v>
      </c>
      <c r="AS6" s="100">
        <v>3166.317</v>
      </c>
      <c r="AT6" s="100">
        <v>101.807</v>
      </c>
      <c r="AU6" s="100">
        <v>69.388999999999996</v>
      </c>
      <c r="AV6" s="101">
        <v>0</v>
      </c>
      <c r="AW6" s="101">
        <v>681.101</v>
      </c>
      <c r="AX6" s="100">
        <v>352.34</v>
      </c>
      <c r="AY6" s="100">
        <v>0</v>
      </c>
      <c r="AZ6" s="100">
        <v>37499.504999999997</v>
      </c>
      <c r="BA6" s="100">
        <v>755.05600000000004</v>
      </c>
      <c r="BB6" s="100">
        <v>279.64999999999998</v>
      </c>
      <c r="BC6" s="100">
        <v>6544.6930000000002</v>
      </c>
      <c r="BD6" s="100">
        <v>25.035</v>
      </c>
      <c r="BE6" s="100">
        <v>90.278999999999996</v>
      </c>
      <c r="BF6" s="100">
        <v>717.69399999999996</v>
      </c>
      <c r="BG6" s="100">
        <v>0</v>
      </c>
      <c r="BH6" s="100">
        <v>0</v>
      </c>
      <c r="BI6" s="100">
        <v>69.334000000000003</v>
      </c>
      <c r="BJ6" s="100">
        <v>54620.984000000004</v>
      </c>
      <c r="BK6" s="100">
        <v>16663.427</v>
      </c>
      <c r="BL6" s="102"/>
      <c r="BM6" s="102"/>
    </row>
    <row r="7" spans="1:65">
      <c r="A7" s="403"/>
      <c r="B7" s="404" t="s">
        <v>647</v>
      </c>
      <c r="C7" s="132" t="s">
        <v>648</v>
      </c>
      <c r="D7" s="100">
        <v>0</v>
      </c>
      <c r="E7" s="100">
        <v>2961.2620000000002</v>
      </c>
      <c r="F7" s="100">
        <v>15653.102000000001</v>
      </c>
      <c r="G7" s="100">
        <v>55954.497000000003</v>
      </c>
      <c r="H7" s="100">
        <v>991.73</v>
      </c>
      <c r="I7" s="100">
        <v>3.2000000000000001E-2</v>
      </c>
      <c r="J7" s="100">
        <v>27.039000000000001</v>
      </c>
      <c r="K7" s="100">
        <v>2.1999999999999999E-2</v>
      </c>
      <c r="L7" s="100">
        <v>205.84299999999999</v>
      </c>
      <c r="M7" s="100">
        <v>0</v>
      </c>
      <c r="N7" s="100">
        <v>0</v>
      </c>
      <c r="O7" s="100">
        <v>0</v>
      </c>
      <c r="P7" s="100">
        <v>0</v>
      </c>
      <c r="Q7" s="100">
        <v>60683.487000000001</v>
      </c>
      <c r="R7" s="100">
        <v>0</v>
      </c>
      <c r="S7" s="100">
        <v>153637.247</v>
      </c>
      <c r="T7" s="100">
        <v>3030.3789999999999</v>
      </c>
      <c r="U7" s="100">
        <v>0</v>
      </c>
      <c r="V7" s="100">
        <v>22.119</v>
      </c>
      <c r="W7" s="100">
        <v>0</v>
      </c>
      <c r="X7" s="100">
        <v>8321.0339999999997</v>
      </c>
      <c r="Y7" s="100">
        <v>2300.2489999999998</v>
      </c>
      <c r="Z7" s="100">
        <v>10.536</v>
      </c>
      <c r="AA7" s="100">
        <v>0.34200000000000003</v>
      </c>
      <c r="AB7" s="100">
        <v>0</v>
      </c>
      <c r="AC7" s="100">
        <v>0</v>
      </c>
      <c r="AD7" s="100">
        <v>5.242</v>
      </c>
      <c r="AE7" s="100">
        <v>42.991</v>
      </c>
      <c r="AF7" s="100">
        <v>0</v>
      </c>
      <c r="AG7" s="100">
        <v>0</v>
      </c>
      <c r="AH7" s="100">
        <v>3300.33</v>
      </c>
      <c r="AI7" s="100">
        <v>28965.014999999999</v>
      </c>
      <c r="AJ7" s="100">
        <v>1.159</v>
      </c>
      <c r="AK7" s="100">
        <v>241.143</v>
      </c>
      <c r="AL7" s="100">
        <v>87.983999999999995</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336442.78400000004</v>
      </c>
      <c r="BK7" s="100">
        <v>0</v>
      </c>
      <c r="BL7" s="102"/>
      <c r="BM7" s="102"/>
    </row>
    <row r="8" spans="1:65">
      <c r="A8" s="403"/>
      <c r="B8" s="404" t="s">
        <v>649</v>
      </c>
      <c r="C8" s="132" t="s">
        <v>650</v>
      </c>
      <c r="D8" s="100">
        <v>0</v>
      </c>
      <c r="E8" s="100">
        <v>-0.20599999999999999</v>
      </c>
      <c r="F8" s="100">
        <v>0</v>
      </c>
      <c r="G8" s="100">
        <v>0</v>
      </c>
      <c r="H8" s="100">
        <v>-4.0000000000000001E-3</v>
      </c>
      <c r="I8" s="100">
        <v>0</v>
      </c>
      <c r="J8" s="100">
        <v>-5.0000000000000001E-3</v>
      </c>
      <c r="K8" s="100">
        <v>0</v>
      </c>
      <c r="L8" s="100">
        <v>-19.279</v>
      </c>
      <c r="M8" s="100">
        <v>0</v>
      </c>
      <c r="N8" s="100">
        <v>0</v>
      </c>
      <c r="O8" s="100">
        <v>0</v>
      </c>
      <c r="P8" s="100">
        <v>0</v>
      </c>
      <c r="Q8" s="100">
        <v>0</v>
      </c>
      <c r="R8" s="100">
        <v>0</v>
      </c>
      <c r="S8" s="100">
        <v>0</v>
      </c>
      <c r="T8" s="100">
        <v>-147.87700000000001</v>
      </c>
      <c r="U8" s="100">
        <v>0</v>
      </c>
      <c r="V8" s="100">
        <v>-183.434</v>
      </c>
      <c r="W8" s="100">
        <v>0</v>
      </c>
      <c r="X8" s="100">
        <v>-58.795000000000002</v>
      </c>
      <c r="Y8" s="100">
        <v>-10.414999999999999</v>
      </c>
      <c r="Z8" s="100">
        <v>-12362.558000000001</v>
      </c>
      <c r="AA8" s="100">
        <v>-14.483000000000001</v>
      </c>
      <c r="AB8" s="100">
        <v>0</v>
      </c>
      <c r="AC8" s="100">
        <v>-11876.423000000001</v>
      </c>
      <c r="AD8" s="100">
        <v>-696.69500000000005</v>
      </c>
      <c r="AE8" s="100">
        <v>-29186.992999999999</v>
      </c>
      <c r="AF8" s="100">
        <v>-4.6429999999999998</v>
      </c>
      <c r="AG8" s="100">
        <v>0</v>
      </c>
      <c r="AH8" s="100">
        <v>-2020.3230000000001</v>
      </c>
      <c r="AI8" s="100">
        <v>-4155.384</v>
      </c>
      <c r="AJ8" s="100">
        <v>-137.154</v>
      </c>
      <c r="AK8" s="100">
        <v>-3817.942</v>
      </c>
      <c r="AL8" s="100">
        <v>-2204.4029999999998</v>
      </c>
      <c r="AM8" s="100">
        <v>0</v>
      </c>
      <c r="AN8" s="100">
        <v>0</v>
      </c>
      <c r="AO8" s="100">
        <v>-2440.924</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-69337.94</v>
      </c>
      <c r="BK8" s="100">
        <v>0</v>
      </c>
      <c r="BL8" s="102"/>
      <c r="BM8" s="102"/>
    </row>
    <row r="9" spans="1:65">
      <c r="A9" s="403"/>
      <c r="B9" s="404" t="s">
        <v>651</v>
      </c>
      <c r="C9" s="132" t="s">
        <v>652</v>
      </c>
      <c r="D9" s="100">
        <v>0</v>
      </c>
      <c r="E9" s="100">
        <v>0</v>
      </c>
      <c r="F9" s="100">
        <v>0</v>
      </c>
      <c r="G9" s="100">
        <v>0</v>
      </c>
      <c r="H9" s="100">
        <v>0</v>
      </c>
      <c r="I9" s="100">
        <v>0</v>
      </c>
      <c r="J9" s="100">
        <v>0</v>
      </c>
      <c r="K9" s="100">
        <v>0</v>
      </c>
      <c r="L9" s="100">
        <v>0</v>
      </c>
      <c r="M9" s="100">
        <v>0</v>
      </c>
      <c r="N9" s="100">
        <v>0</v>
      </c>
      <c r="O9" s="100">
        <v>0</v>
      </c>
      <c r="P9" s="100">
        <v>0</v>
      </c>
      <c r="Q9" s="100">
        <v>-10.452</v>
      </c>
      <c r="R9" s="100">
        <v>0</v>
      </c>
      <c r="S9" s="100">
        <v>0</v>
      </c>
      <c r="T9" s="100">
        <v>0</v>
      </c>
      <c r="U9" s="100">
        <v>0</v>
      </c>
      <c r="V9" s="100">
        <v>0</v>
      </c>
      <c r="W9" s="100">
        <v>0</v>
      </c>
      <c r="X9" s="100">
        <v>-1.0999999999999999E-2</v>
      </c>
      <c r="Y9" s="100">
        <v>0</v>
      </c>
      <c r="Z9" s="100">
        <v>-1.9E-2</v>
      </c>
      <c r="AA9" s="100">
        <v>0</v>
      </c>
      <c r="AB9" s="100">
        <v>0</v>
      </c>
      <c r="AC9" s="100">
        <v>0</v>
      </c>
      <c r="AD9" s="100">
        <v>0</v>
      </c>
      <c r="AE9" s="100">
        <v>-2208.7840000000001</v>
      </c>
      <c r="AF9" s="100">
        <v>-15.345000000000001</v>
      </c>
      <c r="AG9" s="100">
        <v>-2.8000000000000001E-2</v>
      </c>
      <c r="AH9" s="100">
        <v>-9833.6560000000009</v>
      </c>
      <c r="AI9" s="100">
        <v>0</v>
      </c>
      <c r="AJ9" s="100">
        <v>-3.0000000000000001E-3</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-12068.298000000001</v>
      </c>
      <c r="BK9" s="100">
        <v>0</v>
      </c>
      <c r="BL9" s="102"/>
      <c r="BM9" s="102"/>
    </row>
    <row r="10" spans="1:65">
      <c r="A10" s="403"/>
      <c r="B10" s="404" t="s">
        <v>653</v>
      </c>
      <c r="C10" s="132" t="s">
        <v>654</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-3445.0129999999999</v>
      </c>
      <c r="AD10" s="100">
        <v>0</v>
      </c>
      <c r="AE10" s="100">
        <v>-0.20499999999999999</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-3445.2179999999998</v>
      </c>
      <c r="BK10" s="100">
        <v>0</v>
      </c>
      <c r="BL10" s="102"/>
      <c r="BM10" s="102"/>
    </row>
    <row r="11" spans="1:65">
      <c r="A11" s="403"/>
      <c r="B11" s="404" t="s">
        <v>655</v>
      </c>
      <c r="C11" s="132" t="s">
        <v>656</v>
      </c>
      <c r="D11" s="100">
        <v>1.413</v>
      </c>
      <c r="E11" s="100">
        <v>0</v>
      </c>
      <c r="F11" s="100">
        <v>-47.689</v>
      </c>
      <c r="G11" s="100">
        <v>-245.435</v>
      </c>
      <c r="H11" s="100">
        <v>0</v>
      </c>
      <c r="I11" s="100">
        <v>0</v>
      </c>
      <c r="J11" s="100">
        <v>0</v>
      </c>
      <c r="K11" s="100">
        <v>0</v>
      </c>
      <c r="L11" s="100">
        <v>-49.68</v>
      </c>
      <c r="M11" s="100">
        <v>0</v>
      </c>
      <c r="N11" s="100">
        <v>0</v>
      </c>
      <c r="O11" s="100">
        <v>0</v>
      </c>
      <c r="P11" s="100">
        <v>0</v>
      </c>
      <c r="Q11" s="100">
        <v>-1470.182</v>
      </c>
      <c r="R11" s="100">
        <v>0</v>
      </c>
      <c r="S11" s="100">
        <v>-343.67399999999998</v>
      </c>
      <c r="T11" s="100">
        <v>-171.101</v>
      </c>
      <c r="U11" s="100">
        <v>-0.752</v>
      </c>
      <c r="V11" s="100">
        <v>-10.385999999999999</v>
      </c>
      <c r="W11" s="100">
        <v>0</v>
      </c>
      <c r="X11" s="100">
        <v>-78.953999999999994</v>
      </c>
      <c r="Y11" s="100">
        <v>-45.512</v>
      </c>
      <c r="Z11" s="100">
        <v>-48.762999999999998</v>
      </c>
      <c r="AA11" s="100">
        <v>-1.2090000000000001</v>
      </c>
      <c r="AB11" s="100">
        <v>0</v>
      </c>
      <c r="AC11" s="100">
        <v>-6.8440000000000003</v>
      </c>
      <c r="AD11" s="100">
        <v>53.709000000000003</v>
      </c>
      <c r="AE11" s="100">
        <v>-75.7</v>
      </c>
      <c r="AF11" s="100">
        <v>13.414</v>
      </c>
      <c r="AG11" s="100">
        <v>-0.63700000000000001</v>
      </c>
      <c r="AH11" s="100">
        <v>96.212000000000003</v>
      </c>
      <c r="AI11" s="100">
        <v>130.797</v>
      </c>
      <c r="AJ11" s="100">
        <v>9.625</v>
      </c>
      <c r="AK11" s="100">
        <v>-46.926000000000002</v>
      </c>
      <c r="AL11" s="100">
        <v>52.652000000000001</v>
      </c>
      <c r="AM11" s="100">
        <v>-5.0999999999999997E-2</v>
      </c>
      <c r="AN11" s="100">
        <v>-6.0140000000000002</v>
      </c>
      <c r="AO11" s="100">
        <v>9.5489999999999995</v>
      </c>
      <c r="AP11" s="100">
        <v>0</v>
      </c>
      <c r="AQ11" s="100">
        <v>0</v>
      </c>
      <c r="AR11" s="100">
        <v>0</v>
      </c>
      <c r="AS11" s="100">
        <v>0</v>
      </c>
      <c r="AT11" s="100">
        <v>0</v>
      </c>
      <c r="AU11" s="100">
        <v>0</v>
      </c>
      <c r="AV11" s="100">
        <v>0</v>
      </c>
      <c r="AW11" s="100">
        <v>0.52200000000000002</v>
      </c>
      <c r="AX11" s="100">
        <v>0</v>
      </c>
      <c r="AY11" s="100">
        <v>0</v>
      </c>
      <c r="AZ11" s="100">
        <v>0</v>
      </c>
      <c r="BA11" s="100">
        <v>0</v>
      </c>
      <c r="BB11" s="100">
        <v>0</v>
      </c>
      <c r="BC11" s="100">
        <v>0</v>
      </c>
      <c r="BD11" s="100">
        <v>0</v>
      </c>
      <c r="BE11" s="100">
        <v>0</v>
      </c>
      <c r="BF11" s="100">
        <v>0</v>
      </c>
      <c r="BG11" s="100">
        <v>0</v>
      </c>
      <c r="BH11" s="100">
        <v>0</v>
      </c>
      <c r="BI11" s="100">
        <v>0</v>
      </c>
      <c r="BJ11" s="100">
        <v>-2281.6160000000004</v>
      </c>
      <c r="BK11" s="100">
        <v>0.52200000000000002</v>
      </c>
      <c r="BL11" s="102"/>
      <c r="BM11" s="102"/>
    </row>
    <row r="12" spans="1:65">
      <c r="A12" s="403"/>
      <c r="B12" s="405" t="s">
        <v>657</v>
      </c>
      <c r="C12" s="119" t="s">
        <v>658</v>
      </c>
      <c r="D12" s="107">
        <v>387.63299999999998</v>
      </c>
      <c r="E12" s="107">
        <v>2961.056</v>
      </c>
      <c r="F12" s="107">
        <v>15605.413</v>
      </c>
      <c r="G12" s="107">
        <v>55709.061999999998</v>
      </c>
      <c r="H12" s="107">
        <v>991.72699999999998</v>
      </c>
      <c r="I12" s="107">
        <v>3.2000000000000001E-2</v>
      </c>
      <c r="J12" s="107">
        <v>27.033999999999999</v>
      </c>
      <c r="K12" s="107">
        <v>2.1999999999999999E-2</v>
      </c>
      <c r="L12" s="107">
        <v>136.88300000000001</v>
      </c>
      <c r="M12" s="107">
        <v>0</v>
      </c>
      <c r="N12" s="107">
        <v>0</v>
      </c>
      <c r="O12" s="107">
        <v>0</v>
      </c>
      <c r="P12" s="107">
        <v>0</v>
      </c>
      <c r="Q12" s="107">
        <v>59202.853000000003</v>
      </c>
      <c r="R12" s="107">
        <v>0</v>
      </c>
      <c r="S12" s="107">
        <v>153296.071</v>
      </c>
      <c r="T12" s="107">
        <v>2711.4</v>
      </c>
      <c r="U12" s="107">
        <v>-0.752</v>
      </c>
      <c r="V12" s="107">
        <v>-171.70099999999999</v>
      </c>
      <c r="W12" s="107">
        <v>0</v>
      </c>
      <c r="X12" s="107">
        <v>8183.2740000000003</v>
      </c>
      <c r="Y12" s="107">
        <v>2244.3220000000001</v>
      </c>
      <c r="Z12" s="107">
        <v>-12400.803</v>
      </c>
      <c r="AA12" s="107">
        <v>-15.35</v>
      </c>
      <c r="AB12" s="107">
        <v>0</v>
      </c>
      <c r="AC12" s="107">
        <v>-15328.281000000001</v>
      </c>
      <c r="AD12" s="107">
        <v>-637.745</v>
      </c>
      <c r="AE12" s="107">
        <v>-31428.691999999999</v>
      </c>
      <c r="AF12" s="107">
        <v>-6.5739999999999998</v>
      </c>
      <c r="AG12" s="107">
        <v>-0.66500000000000004</v>
      </c>
      <c r="AH12" s="107">
        <v>-8457.4369999999999</v>
      </c>
      <c r="AI12" s="107">
        <v>24940.428</v>
      </c>
      <c r="AJ12" s="107">
        <v>-126.373</v>
      </c>
      <c r="AK12" s="107">
        <v>-3623.7249999999999</v>
      </c>
      <c r="AL12" s="107">
        <v>-2063.7669999999998</v>
      </c>
      <c r="AM12" s="107">
        <v>-5.0999999999999997E-2</v>
      </c>
      <c r="AN12" s="107">
        <v>-6.0140000000000002</v>
      </c>
      <c r="AO12" s="107">
        <v>-2431.3760000000002</v>
      </c>
      <c r="AP12" s="107">
        <v>2153.37</v>
      </c>
      <c r="AQ12" s="107">
        <v>984.68200000000002</v>
      </c>
      <c r="AR12" s="107">
        <v>742.01400000000001</v>
      </c>
      <c r="AS12" s="107">
        <v>3166.317</v>
      </c>
      <c r="AT12" s="107">
        <v>101.807</v>
      </c>
      <c r="AU12" s="107">
        <v>69.388999999999996</v>
      </c>
      <c r="AV12" s="107">
        <v>0</v>
      </c>
      <c r="AW12" s="107">
        <v>681.62300000000005</v>
      </c>
      <c r="AX12" s="107">
        <v>352.34</v>
      </c>
      <c r="AY12" s="107">
        <v>0</v>
      </c>
      <c r="AZ12" s="107">
        <v>37499.504999999997</v>
      </c>
      <c r="BA12" s="107">
        <v>755.05600000000004</v>
      </c>
      <c r="BB12" s="107">
        <v>279.64999999999998</v>
      </c>
      <c r="BC12" s="107">
        <v>6544.6930000000002</v>
      </c>
      <c r="BD12" s="107">
        <v>25.035</v>
      </c>
      <c r="BE12" s="107">
        <v>90.278999999999996</v>
      </c>
      <c r="BF12" s="107">
        <v>717.69399999999996</v>
      </c>
      <c r="BG12" s="107">
        <v>0</v>
      </c>
      <c r="BH12" s="107">
        <v>0</v>
      </c>
      <c r="BI12" s="107">
        <v>69.334000000000003</v>
      </c>
      <c r="BJ12" s="107">
        <v>303930.69199999992</v>
      </c>
      <c r="BK12" s="107">
        <v>16663.949000000001</v>
      </c>
      <c r="BL12" s="102"/>
      <c r="BM12" s="102"/>
    </row>
    <row r="13" spans="1:65">
      <c r="A13" s="403"/>
      <c r="B13" s="404" t="s">
        <v>659</v>
      </c>
      <c r="C13" s="416" t="s">
        <v>660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21681.38</v>
      </c>
      <c r="U13" s="100">
        <v>0</v>
      </c>
      <c r="V13" s="100">
        <v>0</v>
      </c>
      <c r="W13" s="100">
        <v>-8.8510000000000009</v>
      </c>
      <c r="X13" s="100">
        <v>-403.68700000000001</v>
      </c>
      <c r="Y13" s="100">
        <v>-113.39700000000001</v>
      </c>
      <c r="Z13" s="100">
        <v>612.34299999999996</v>
      </c>
      <c r="AA13" s="100">
        <v>16.663</v>
      </c>
      <c r="AB13" s="100">
        <v>0</v>
      </c>
      <c r="AC13" s="100">
        <v>446.423</v>
      </c>
      <c r="AD13" s="100">
        <v>-3628.9059999999999</v>
      </c>
      <c r="AE13" s="100">
        <v>1198</v>
      </c>
      <c r="AF13" s="100">
        <v>4.7590000000000003</v>
      </c>
      <c r="AG13" s="100">
        <v>10.423</v>
      </c>
      <c r="AH13" s="100">
        <v>-4929.8040000000001</v>
      </c>
      <c r="AI13" s="100">
        <v>-8778.7929999999997</v>
      </c>
      <c r="AJ13" s="100">
        <v>-119.721</v>
      </c>
      <c r="AK13" s="100">
        <v>-265.50799999999998</v>
      </c>
      <c r="AL13" s="100">
        <v>597.67700000000002</v>
      </c>
      <c r="AM13" s="100">
        <v>-8.3339999999999996</v>
      </c>
      <c r="AN13" s="100">
        <v>0</v>
      </c>
      <c r="AO13" s="100">
        <v>-61.962000000000003</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6248.7049999999981</v>
      </c>
      <c r="BK13" s="100">
        <v>-8.8510000000000009</v>
      </c>
      <c r="BL13" s="102"/>
      <c r="BM13" s="102"/>
    </row>
    <row r="14" spans="1:65">
      <c r="A14" s="403"/>
      <c r="B14" s="406" t="s">
        <v>661</v>
      </c>
      <c r="C14" s="417" t="s">
        <v>662</v>
      </c>
      <c r="D14" s="111">
        <v>0.94199999999999995</v>
      </c>
      <c r="E14" s="111">
        <v>0.20599999999999999</v>
      </c>
      <c r="F14" s="111">
        <v>987.30200000000002</v>
      </c>
      <c r="G14" s="407">
        <v>-1723.2139999999999</v>
      </c>
      <c r="H14" s="111">
        <v>4.0000000000000001E-3</v>
      </c>
      <c r="I14" s="111">
        <v>0</v>
      </c>
      <c r="J14" s="111">
        <v>0</v>
      </c>
      <c r="K14" s="111">
        <v>0</v>
      </c>
      <c r="L14" s="111">
        <v>47.948</v>
      </c>
      <c r="M14" s="111">
        <v>0</v>
      </c>
      <c r="N14" s="111">
        <v>0</v>
      </c>
      <c r="O14" s="111">
        <v>0</v>
      </c>
      <c r="P14" s="111">
        <v>0</v>
      </c>
      <c r="Q14" s="111">
        <v>279.09399999999999</v>
      </c>
      <c r="R14" s="111">
        <v>-66.091999999999999</v>
      </c>
      <c r="S14" s="111">
        <v>-430.61099999999999</v>
      </c>
      <c r="T14" s="111">
        <v>-41.933</v>
      </c>
      <c r="U14" s="111">
        <v>-0.185</v>
      </c>
      <c r="V14" s="111">
        <v>0.68400000000000005</v>
      </c>
      <c r="W14" s="111">
        <v>412.36799999999999</v>
      </c>
      <c r="X14" s="111">
        <v>345.42200000000003</v>
      </c>
      <c r="Y14" s="111">
        <v>0.48099999999999998</v>
      </c>
      <c r="Z14" s="111">
        <v>25.585999999999999</v>
      </c>
      <c r="AA14" s="111">
        <v>-7.0999999999999994E-2</v>
      </c>
      <c r="AB14" s="111">
        <v>0</v>
      </c>
      <c r="AC14" s="111">
        <v>12.255000000000001</v>
      </c>
      <c r="AD14" s="111">
        <v>-6.21</v>
      </c>
      <c r="AE14" s="111">
        <v>16.036999999999999</v>
      </c>
      <c r="AF14" s="111">
        <v>-0.2</v>
      </c>
      <c r="AG14" s="111">
        <v>6.0999999999999999E-2</v>
      </c>
      <c r="AH14" s="111">
        <v>13.275</v>
      </c>
      <c r="AI14" s="111">
        <v>-66.192999999999998</v>
      </c>
      <c r="AJ14" s="111">
        <v>-0.191</v>
      </c>
      <c r="AK14" s="111">
        <v>-65.823999999999998</v>
      </c>
      <c r="AL14" s="111">
        <v>12.909000000000001</v>
      </c>
      <c r="AM14" s="111">
        <v>7.0999999999999994E-2</v>
      </c>
      <c r="AN14" s="111">
        <v>-0.40400000000000003</v>
      </c>
      <c r="AO14" s="111">
        <v>-3.109</v>
      </c>
      <c r="AP14" s="111">
        <v>0</v>
      </c>
      <c r="AQ14" s="111">
        <v>0</v>
      </c>
      <c r="AR14" s="111">
        <v>0</v>
      </c>
      <c r="AS14" s="111">
        <v>0</v>
      </c>
      <c r="AT14" s="111">
        <v>0</v>
      </c>
      <c r="AU14" s="111">
        <v>0</v>
      </c>
      <c r="AV14" s="111">
        <v>0</v>
      </c>
      <c r="AW14" s="111">
        <v>8.9999999999999993E-3</v>
      </c>
      <c r="AX14" s="111">
        <v>0</v>
      </c>
      <c r="AY14" s="111">
        <v>0</v>
      </c>
      <c r="AZ14" s="111">
        <v>0</v>
      </c>
      <c r="BA14" s="111">
        <v>0</v>
      </c>
      <c r="BB14" s="111">
        <v>0</v>
      </c>
      <c r="BC14" s="111">
        <v>0</v>
      </c>
      <c r="BD14" s="111">
        <v>0</v>
      </c>
      <c r="BE14" s="111">
        <v>0</v>
      </c>
      <c r="BF14" s="111">
        <v>0</v>
      </c>
      <c r="BG14" s="111">
        <v>0</v>
      </c>
      <c r="BH14" s="111">
        <v>0</v>
      </c>
      <c r="BI14" s="111">
        <v>0</v>
      </c>
      <c r="BJ14" s="407">
        <v>-249.58299999999983</v>
      </c>
      <c r="BK14" s="111">
        <v>412.37700000000001</v>
      </c>
      <c r="BL14" s="102"/>
      <c r="BM14" s="102"/>
    </row>
    <row r="15" spans="1:65">
      <c r="A15" s="403"/>
      <c r="B15" s="405" t="s">
        <v>663</v>
      </c>
      <c r="C15" s="119" t="s">
        <v>664</v>
      </c>
      <c r="D15" s="107">
        <v>388.57499999999999</v>
      </c>
      <c r="E15" s="107">
        <v>2961.2620000000002</v>
      </c>
      <c r="F15" s="107">
        <v>16592.715</v>
      </c>
      <c r="G15" s="408">
        <v>53985.847999999998</v>
      </c>
      <c r="H15" s="107">
        <v>991.73</v>
      </c>
      <c r="I15" s="107">
        <v>3.2000000000000001E-2</v>
      </c>
      <c r="J15" s="107">
        <v>27.033999999999999</v>
      </c>
      <c r="K15" s="107">
        <v>2.1999999999999999E-2</v>
      </c>
      <c r="L15" s="107">
        <v>184.83199999999999</v>
      </c>
      <c r="M15" s="107">
        <v>0</v>
      </c>
      <c r="N15" s="107">
        <v>0</v>
      </c>
      <c r="O15" s="107">
        <v>0</v>
      </c>
      <c r="P15" s="107">
        <v>0</v>
      </c>
      <c r="Q15" s="107">
        <v>59481.947</v>
      </c>
      <c r="R15" s="107">
        <v>-66.091999999999999</v>
      </c>
      <c r="S15" s="107">
        <v>152865.46</v>
      </c>
      <c r="T15" s="107">
        <v>24350.847000000002</v>
      </c>
      <c r="U15" s="107">
        <v>-0.93700000000000006</v>
      </c>
      <c r="V15" s="107">
        <v>-171.018</v>
      </c>
      <c r="W15" s="107">
        <v>403.517</v>
      </c>
      <c r="X15" s="107">
        <v>8125.009</v>
      </c>
      <c r="Y15" s="107">
        <v>2131.4050000000002</v>
      </c>
      <c r="Z15" s="107">
        <v>-11762.874</v>
      </c>
      <c r="AA15" s="107">
        <v>1.2410000000000001</v>
      </c>
      <c r="AB15" s="107">
        <v>0</v>
      </c>
      <c r="AC15" s="107">
        <v>-14869.602999999999</v>
      </c>
      <c r="AD15" s="107">
        <v>-4272.8599999999997</v>
      </c>
      <c r="AE15" s="107">
        <v>-30214.654999999999</v>
      </c>
      <c r="AF15" s="107">
        <v>-2.0150000000000001</v>
      </c>
      <c r="AG15" s="107">
        <v>9.8190000000000008</v>
      </c>
      <c r="AH15" s="107">
        <v>-13373.967000000001</v>
      </c>
      <c r="AI15" s="107">
        <v>16095.442999999999</v>
      </c>
      <c r="AJ15" s="107">
        <v>-246.285</v>
      </c>
      <c r="AK15" s="107">
        <v>-3955.056</v>
      </c>
      <c r="AL15" s="107">
        <v>-1453.181</v>
      </c>
      <c r="AM15" s="107">
        <v>-8.3140000000000001</v>
      </c>
      <c r="AN15" s="107">
        <v>-6.4189999999999996</v>
      </c>
      <c r="AO15" s="107">
        <v>-2496.4459999999999</v>
      </c>
      <c r="AP15" s="107">
        <v>2153.37</v>
      </c>
      <c r="AQ15" s="107">
        <v>984.68200000000002</v>
      </c>
      <c r="AR15" s="107">
        <v>742.01400000000001</v>
      </c>
      <c r="AS15" s="107">
        <v>3166.317</v>
      </c>
      <c r="AT15" s="107">
        <v>101.807</v>
      </c>
      <c r="AU15" s="107">
        <v>69.388999999999996</v>
      </c>
      <c r="AV15" s="107">
        <v>0</v>
      </c>
      <c r="AW15" s="107">
        <v>681.63199999999995</v>
      </c>
      <c r="AX15" s="107">
        <v>352.34</v>
      </c>
      <c r="AY15" s="107">
        <v>0</v>
      </c>
      <c r="AZ15" s="107">
        <v>37499.504999999997</v>
      </c>
      <c r="BA15" s="107">
        <v>755.05600000000004</v>
      </c>
      <c r="BB15" s="107">
        <v>279.64999999999998</v>
      </c>
      <c r="BC15" s="107">
        <v>6544.6930000000002</v>
      </c>
      <c r="BD15" s="107">
        <v>25.035</v>
      </c>
      <c r="BE15" s="107">
        <v>90.278999999999996</v>
      </c>
      <c r="BF15" s="107">
        <v>717.69399999999996</v>
      </c>
      <c r="BG15" s="107">
        <v>0</v>
      </c>
      <c r="BH15" s="107">
        <v>0</v>
      </c>
      <c r="BI15" s="107">
        <v>69.334000000000003</v>
      </c>
      <c r="BJ15" s="408">
        <v>309929.81300000002</v>
      </c>
      <c r="BK15" s="107">
        <v>17067.475999999999</v>
      </c>
      <c r="BL15" s="102"/>
      <c r="BM15" s="102"/>
    </row>
    <row r="16" spans="1:65">
      <c r="A16" s="403"/>
      <c r="B16" s="405" t="s">
        <v>665</v>
      </c>
      <c r="C16" s="119" t="s">
        <v>666</v>
      </c>
      <c r="D16" s="107">
        <v>-388.57499999999999</v>
      </c>
      <c r="E16" s="107">
        <v>-281.57900000000001</v>
      </c>
      <c r="F16" s="107">
        <v>-16592.715</v>
      </c>
      <c r="G16" s="408">
        <v>-50226.423000000003</v>
      </c>
      <c r="H16" s="107">
        <v>-991.73</v>
      </c>
      <c r="I16" s="107">
        <v>0</v>
      </c>
      <c r="J16" s="107">
        <v>0</v>
      </c>
      <c r="K16" s="107">
        <v>195.5</v>
      </c>
      <c r="L16" s="107">
        <v>511.74</v>
      </c>
      <c r="M16" s="107">
        <v>505.601</v>
      </c>
      <c r="N16" s="107">
        <v>2567.1869999999999</v>
      </c>
      <c r="O16" s="107">
        <v>2173.64</v>
      </c>
      <c r="P16" s="107">
        <v>155.696</v>
      </c>
      <c r="Q16" s="107">
        <v>-56679.084000000003</v>
      </c>
      <c r="R16" s="107">
        <v>24617.707999999999</v>
      </c>
      <c r="S16" s="107">
        <v>-152865.46</v>
      </c>
      <c r="T16" s="107">
        <v>-24263.627</v>
      </c>
      <c r="U16" s="107">
        <v>0.93700000000000006</v>
      </c>
      <c r="V16" s="107">
        <v>171.018</v>
      </c>
      <c r="W16" s="107">
        <v>2418.3879999999999</v>
      </c>
      <c r="X16" s="107">
        <v>-456.35899999999998</v>
      </c>
      <c r="Y16" s="107">
        <v>1894.5730000000001</v>
      </c>
      <c r="Z16" s="107">
        <v>22651.091</v>
      </c>
      <c r="AA16" s="107">
        <v>0</v>
      </c>
      <c r="AB16" s="107">
        <v>0</v>
      </c>
      <c r="AC16" s="107">
        <v>17031.932000000001</v>
      </c>
      <c r="AD16" s="107">
        <v>6389.0810000000001</v>
      </c>
      <c r="AE16" s="107">
        <v>51982.148000000001</v>
      </c>
      <c r="AF16" s="107">
        <v>148.57300000000001</v>
      </c>
      <c r="AG16" s="107">
        <v>14.683999999999999</v>
      </c>
      <c r="AH16" s="107">
        <v>14201.264999999999</v>
      </c>
      <c r="AI16" s="107">
        <v>27483.276999999998</v>
      </c>
      <c r="AJ16" s="107">
        <v>420.99599999999998</v>
      </c>
      <c r="AK16" s="107">
        <v>5096.0110000000004</v>
      </c>
      <c r="AL16" s="107">
        <v>2791.1979999999999</v>
      </c>
      <c r="AM16" s="107">
        <v>32.198999999999998</v>
      </c>
      <c r="AN16" s="107">
        <v>496.20499999999998</v>
      </c>
      <c r="AO16" s="107">
        <v>5206.5820000000003</v>
      </c>
      <c r="AP16" s="107">
        <v>-408.11799999999999</v>
      </c>
      <c r="AQ16" s="107">
        <v>-284.74799999999999</v>
      </c>
      <c r="AR16" s="107">
        <v>-305.303</v>
      </c>
      <c r="AS16" s="107">
        <v>-2310.9839999999999</v>
      </c>
      <c r="AT16" s="107">
        <v>-44.061999999999998</v>
      </c>
      <c r="AU16" s="107">
        <v>-69.204999999999998</v>
      </c>
      <c r="AV16" s="107">
        <v>0</v>
      </c>
      <c r="AW16" s="107">
        <v>0</v>
      </c>
      <c r="AX16" s="107">
        <v>-352.34</v>
      </c>
      <c r="AY16" s="107">
        <v>0</v>
      </c>
      <c r="AZ16" s="107">
        <v>-37499.504999999997</v>
      </c>
      <c r="BA16" s="107">
        <v>-755.05600000000004</v>
      </c>
      <c r="BB16" s="107">
        <v>0</v>
      </c>
      <c r="BC16" s="107">
        <v>-6544.6930000000002</v>
      </c>
      <c r="BD16" s="107">
        <v>0</v>
      </c>
      <c r="BE16" s="107">
        <v>-90.278999999999996</v>
      </c>
      <c r="BF16" s="107">
        <v>-717.69399999999996</v>
      </c>
      <c r="BG16" s="107">
        <v>0</v>
      </c>
      <c r="BH16" s="408">
        <v>54386.06</v>
      </c>
      <c r="BI16" s="107">
        <v>7120.8280000000004</v>
      </c>
      <c r="BJ16" s="408">
        <v>-101463.42100000007</v>
      </c>
      <c r="BK16" s="107">
        <v>-4567.5730000000003</v>
      </c>
      <c r="BL16" s="102"/>
      <c r="BM16" s="102"/>
    </row>
    <row r="17" spans="1:65">
      <c r="A17" s="403"/>
      <c r="B17" s="409" t="s">
        <v>667</v>
      </c>
      <c r="C17" s="132" t="s">
        <v>668</v>
      </c>
      <c r="D17" s="100">
        <v>-188.4</v>
      </c>
      <c r="E17" s="100">
        <v>-281.57900000000001</v>
      </c>
      <c r="F17" s="100">
        <v>0</v>
      </c>
      <c r="G17" s="261">
        <v>-42353.292000000001</v>
      </c>
      <c r="H17" s="100">
        <v>-991.73</v>
      </c>
      <c r="I17" s="100">
        <v>0</v>
      </c>
      <c r="J17" s="100">
        <v>0</v>
      </c>
      <c r="K17" s="100">
        <v>0</v>
      </c>
      <c r="L17" s="100">
        <v>0</v>
      </c>
      <c r="M17" s="100">
        <v>0</v>
      </c>
      <c r="N17" s="100">
        <v>-679.89599999999996</v>
      </c>
      <c r="O17" s="100">
        <v>-2731.0030000000002</v>
      </c>
      <c r="P17" s="100">
        <v>-898.37199999999996</v>
      </c>
      <c r="Q17" s="100">
        <v>-21372.273000000001</v>
      </c>
      <c r="R17" s="100">
        <v>-4.1539999999999999</v>
      </c>
      <c r="S17" s="100">
        <v>0</v>
      </c>
      <c r="T17" s="100">
        <v>0</v>
      </c>
      <c r="U17" s="100">
        <v>0</v>
      </c>
      <c r="V17" s="100">
        <v>0</v>
      </c>
      <c r="W17" s="100">
        <v>-339.685</v>
      </c>
      <c r="X17" s="100">
        <v>-86.629000000000005</v>
      </c>
      <c r="Y17" s="100">
        <v>-0.50600000000000001</v>
      </c>
      <c r="Z17" s="100">
        <v>-1.7000000000000001E-2</v>
      </c>
      <c r="AA17" s="100">
        <v>0</v>
      </c>
      <c r="AB17" s="100">
        <v>0</v>
      </c>
      <c r="AC17" s="100">
        <v>0</v>
      </c>
      <c r="AD17" s="100">
        <v>-201.78299999999999</v>
      </c>
      <c r="AE17" s="100">
        <v>-138.215</v>
      </c>
      <c r="AF17" s="100">
        <v>0</v>
      </c>
      <c r="AG17" s="100">
        <v>0</v>
      </c>
      <c r="AH17" s="100">
        <v>-135.274</v>
      </c>
      <c r="AI17" s="100">
        <v>0</v>
      </c>
      <c r="AJ17" s="100">
        <v>0</v>
      </c>
      <c r="AK17" s="100">
        <v>0</v>
      </c>
      <c r="AL17" s="100">
        <v>0</v>
      </c>
      <c r="AM17" s="100">
        <v>0</v>
      </c>
      <c r="AN17" s="100">
        <v>0</v>
      </c>
      <c r="AO17" s="100">
        <v>0</v>
      </c>
      <c r="AP17" s="100">
        <v>-160.24600000000001</v>
      </c>
      <c r="AQ17" s="100">
        <v>-101.533</v>
      </c>
      <c r="AR17" s="100">
        <v>-26.895</v>
      </c>
      <c r="AS17" s="100">
        <v>-1288.354</v>
      </c>
      <c r="AT17" s="100">
        <v>-39.857999999999997</v>
      </c>
      <c r="AU17" s="100">
        <v>-44.04</v>
      </c>
      <c r="AV17" s="100">
        <v>0</v>
      </c>
      <c r="AW17" s="100">
        <v>0</v>
      </c>
      <c r="AX17" s="100">
        <v>-352.34</v>
      </c>
      <c r="AY17" s="100">
        <v>0</v>
      </c>
      <c r="AZ17" s="100">
        <v>-37499.504999999997</v>
      </c>
      <c r="BA17" s="100">
        <v>-755.05600000000004</v>
      </c>
      <c r="BB17" s="100">
        <v>0</v>
      </c>
      <c r="BC17" s="100">
        <v>-6544.6930000000002</v>
      </c>
      <c r="BD17" s="100">
        <v>0</v>
      </c>
      <c r="BE17" s="100">
        <v>-90.278999999999996</v>
      </c>
      <c r="BF17" s="100">
        <v>-717.69399999999996</v>
      </c>
      <c r="BG17" s="100">
        <v>-1153.529</v>
      </c>
      <c r="BH17" s="261">
        <v>48693.067999999999</v>
      </c>
      <c r="BI17" s="100">
        <v>0</v>
      </c>
      <c r="BJ17" s="261">
        <v>-70483.761999999988</v>
      </c>
      <c r="BK17" s="100">
        <v>-16341.981</v>
      </c>
      <c r="BL17" s="102"/>
      <c r="BM17" s="102"/>
    </row>
    <row r="18" spans="1:65">
      <c r="A18" s="403"/>
      <c r="B18" s="410" t="s">
        <v>669</v>
      </c>
      <c r="C18" s="132" t="s">
        <v>670</v>
      </c>
      <c r="D18" s="100">
        <v>-188.4</v>
      </c>
      <c r="E18" s="100">
        <v>-281.57900000000001</v>
      </c>
      <c r="F18" s="100">
        <v>0</v>
      </c>
      <c r="G18" s="261">
        <v>-42325.224000000002</v>
      </c>
      <c r="H18" s="100">
        <v>-991.73</v>
      </c>
      <c r="I18" s="100">
        <v>0</v>
      </c>
      <c r="J18" s="100">
        <v>0</v>
      </c>
      <c r="K18" s="100">
        <v>0</v>
      </c>
      <c r="L18" s="100">
        <v>0</v>
      </c>
      <c r="M18" s="100">
        <v>0</v>
      </c>
      <c r="N18" s="100">
        <v>0</v>
      </c>
      <c r="O18" s="100">
        <v>0</v>
      </c>
      <c r="P18" s="100">
        <v>-418.50799999999998</v>
      </c>
      <c r="Q18" s="100">
        <v>-21052.742999999999</v>
      </c>
      <c r="R18" s="100">
        <v>0</v>
      </c>
      <c r="S18" s="100">
        <v>0</v>
      </c>
      <c r="T18" s="100">
        <v>0</v>
      </c>
      <c r="U18" s="100">
        <v>0</v>
      </c>
      <c r="V18" s="100">
        <v>0</v>
      </c>
      <c r="W18" s="100">
        <v>0</v>
      </c>
      <c r="X18" s="100">
        <v>-86.629000000000005</v>
      </c>
      <c r="Y18" s="100">
        <v>-0.50600000000000001</v>
      </c>
      <c r="Z18" s="100">
        <v>-1.7000000000000001E-2</v>
      </c>
      <c r="AA18" s="100">
        <v>0</v>
      </c>
      <c r="AB18" s="100">
        <v>0</v>
      </c>
      <c r="AC18" s="100">
        <v>0</v>
      </c>
      <c r="AD18" s="100">
        <v>-201.78299999999999</v>
      </c>
      <c r="AE18" s="100">
        <v>-138.209</v>
      </c>
      <c r="AF18" s="100">
        <v>0</v>
      </c>
      <c r="AG18" s="100">
        <v>0</v>
      </c>
      <c r="AH18" s="100">
        <v>-118.94499999999999</v>
      </c>
      <c r="AI18" s="100">
        <v>0</v>
      </c>
      <c r="AJ18" s="100">
        <v>0</v>
      </c>
      <c r="AK18" s="100">
        <v>0</v>
      </c>
      <c r="AL18" s="100">
        <v>0</v>
      </c>
      <c r="AM18" s="100">
        <v>0</v>
      </c>
      <c r="AN18" s="100">
        <v>0</v>
      </c>
      <c r="AO18" s="100">
        <v>0</v>
      </c>
      <c r="AP18" s="100">
        <v>-87.105999999999995</v>
      </c>
      <c r="AQ18" s="100">
        <v>-54.85</v>
      </c>
      <c r="AR18" s="100">
        <v>-26.895</v>
      </c>
      <c r="AS18" s="100">
        <v>-1250.6610000000001</v>
      </c>
      <c r="AT18" s="100">
        <v>-30.96</v>
      </c>
      <c r="AU18" s="100">
        <v>-44.04</v>
      </c>
      <c r="AV18" s="100">
        <v>0</v>
      </c>
      <c r="AW18" s="100">
        <v>0</v>
      </c>
      <c r="AX18" s="100">
        <v>-352.34</v>
      </c>
      <c r="AY18" s="100">
        <v>0</v>
      </c>
      <c r="AZ18" s="100">
        <v>-37499.504999999997</v>
      </c>
      <c r="BA18" s="100">
        <v>-754.27099999999996</v>
      </c>
      <c r="BB18" s="100">
        <v>0</v>
      </c>
      <c r="BC18" s="100">
        <v>-5745.57</v>
      </c>
      <c r="BD18" s="100">
        <v>0</v>
      </c>
      <c r="BE18" s="100">
        <v>-90.278999999999996</v>
      </c>
      <c r="BF18" s="100">
        <v>-715.43600000000004</v>
      </c>
      <c r="BG18" s="100">
        <v>-1135.223</v>
      </c>
      <c r="BH18" s="261">
        <v>46149.03</v>
      </c>
      <c r="BI18" s="100">
        <v>0</v>
      </c>
      <c r="BJ18" s="261">
        <v>-67442.379000000015</v>
      </c>
      <c r="BK18" s="100">
        <v>-11124.647000000001</v>
      </c>
      <c r="BL18" s="102"/>
      <c r="BM18" s="102"/>
    </row>
    <row r="19" spans="1:65">
      <c r="A19" s="403"/>
      <c r="B19" s="410" t="s">
        <v>671</v>
      </c>
      <c r="C19" s="132" t="s">
        <v>672</v>
      </c>
      <c r="D19" s="100">
        <v>0</v>
      </c>
      <c r="E19" s="100">
        <v>0</v>
      </c>
      <c r="F19" s="100">
        <v>0</v>
      </c>
      <c r="G19" s="100">
        <v>-28.067</v>
      </c>
      <c r="H19" s="100">
        <v>0</v>
      </c>
      <c r="I19" s="100">
        <v>0</v>
      </c>
      <c r="J19" s="100">
        <v>0</v>
      </c>
      <c r="K19" s="100">
        <v>0</v>
      </c>
      <c r="L19" s="100">
        <v>0</v>
      </c>
      <c r="M19" s="100">
        <v>0</v>
      </c>
      <c r="N19" s="100">
        <v>-679.89599999999996</v>
      </c>
      <c r="O19" s="100">
        <v>-2731.0030000000002</v>
      </c>
      <c r="P19" s="100">
        <v>-479.863</v>
      </c>
      <c r="Q19" s="100">
        <v>-319.52999999999997</v>
      </c>
      <c r="R19" s="100">
        <v>-4.1539999999999999</v>
      </c>
      <c r="S19" s="100">
        <v>0</v>
      </c>
      <c r="T19" s="100">
        <v>0</v>
      </c>
      <c r="U19" s="100">
        <v>0</v>
      </c>
      <c r="V19" s="100">
        <v>0</v>
      </c>
      <c r="W19" s="100">
        <v>-339.685</v>
      </c>
      <c r="X19" s="100">
        <v>0</v>
      </c>
      <c r="Y19" s="100">
        <v>0</v>
      </c>
      <c r="Z19" s="100">
        <v>0</v>
      </c>
      <c r="AA19" s="100">
        <v>0</v>
      </c>
      <c r="AB19" s="100">
        <v>0</v>
      </c>
      <c r="AC19" s="100">
        <v>0</v>
      </c>
      <c r="AD19" s="100">
        <v>0</v>
      </c>
      <c r="AE19" s="100">
        <v>-7.0000000000000001E-3</v>
      </c>
      <c r="AF19" s="100">
        <v>0</v>
      </c>
      <c r="AG19" s="100">
        <v>0</v>
      </c>
      <c r="AH19" s="100">
        <v>-16.329000000000001</v>
      </c>
      <c r="AI19" s="100">
        <v>0</v>
      </c>
      <c r="AJ19" s="100">
        <v>0</v>
      </c>
      <c r="AK19" s="100">
        <v>0</v>
      </c>
      <c r="AL19" s="100">
        <v>0</v>
      </c>
      <c r="AM19" s="100">
        <v>0</v>
      </c>
      <c r="AN19" s="100">
        <v>0</v>
      </c>
      <c r="AO19" s="100">
        <v>0</v>
      </c>
      <c r="AP19" s="100">
        <v>-73.14</v>
      </c>
      <c r="AQ19" s="100">
        <v>-46.683999999999997</v>
      </c>
      <c r="AR19" s="100">
        <v>0</v>
      </c>
      <c r="AS19" s="100">
        <v>-37.692999999999998</v>
      </c>
      <c r="AT19" s="100">
        <v>-8.8970000000000002</v>
      </c>
      <c r="AU19" s="100">
        <v>0</v>
      </c>
      <c r="AV19" s="100">
        <v>0</v>
      </c>
      <c r="AW19" s="100">
        <v>0</v>
      </c>
      <c r="AX19" s="100">
        <v>0</v>
      </c>
      <c r="AY19" s="100">
        <v>0</v>
      </c>
      <c r="AZ19" s="100">
        <v>0</v>
      </c>
      <c r="BA19" s="100">
        <v>-0.78500000000000003</v>
      </c>
      <c r="BB19" s="100">
        <v>0</v>
      </c>
      <c r="BC19" s="100">
        <v>-799.12300000000005</v>
      </c>
      <c r="BD19" s="100">
        <v>0</v>
      </c>
      <c r="BE19" s="100">
        <v>0</v>
      </c>
      <c r="BF19" s="100">
        <v>-2.258</v>
      </c>
      <c r="BG19" s="100">
        <v>-18.306999999999999</v>
      </c>
      <c r="BH19" s="100">
        <v>2544.0369999999998</v>
      </c>
      <c r="BI19" s="100">
        <v>0</v>
      </c>
      <c r="BJ19" s="100">
        <v>-3041.3840000000014</v>
      </c>
      <c r="BK19" s="100">
        <v>-5217.3339999999998</v>
      </c>
      <c r="BL19" s="102"/>
      <c r="BM19" s="102"/>
    </row>
    <row r="20" spans="1:65">
      <c r="A20" s="403"/>
      <c r="B20" s="409" t="s">
        <v>673</v>
      </c>
      <c r="C20" s="132" t="s">
        <v>674</v>
      </c>
      <c r="D20" s="100">
        <v>0</v>
      </c>
      <c r="E20" s="100">
        <v>0</v>
      </c>
      <c r="F20" s="100">
        <v>0</v>
      </c>
      <c r="G20" s="100">
        <v>-3234.4650000000001</v>
      </c>
      <c r="H20" s="100">
        <v>0</v>
      </c>
      <c r="I20" s="100">
        <v>0</v>
      </c>
      <c r="J20" s="100">
        <v>0</v>
      </c>
      <c r="K20" s="100">
        <v>0</v>
      </c>
      <c r="L20" s="100">
        <v>0</v>
      </c>
      <c r="M20" s="100">
        <v>0</v>
      </c>
      <c r="N20" s="100">
        <v>0</v>
      </c>
      <c r="O20" s="100">
        <v>0</v>
      </c>
      <c r="P20" s="100">
        <v>0</v>
      </c>
      <c r="Q20" s="100">
        <v>-9592.3510000000006</v>
      </c>
      <c r="R20" s="100">
        <v>-459.149</v>
      </c>
      <c r="S20" s="100">
        <v>0</v>
      </c>
      <c r="T20" s="100">
        <v>0</v>
      </c>
      <c r="U20" s="100">
        <v>0</v>
      </c>
      <c r="V20" s="100">
        <v>0</v>
      </c>
      <c r="W20" s="100">
        <v>-690.37800000000004</v>
      </c>
      <c r="X20" s="100">
        <v>-193.11699999999999</v>
      </c>
      <c r="Y20" s="100">
        <v>0</v>
      </c>
      <c r="Z20" s="100">
        <v>0</v>
      </c>
      <c r="AA20" s="100">
        <v>0</v>
      </c>
      <c r="AB20" s="100">
        <v>0</v>
      </c>
      <c r="AC20" s="100">
        <v>0</v>
      </c>
      <c r="AD20" s="100">
        <v>-0.20499999999999999</v>
      </c>
      <c r="AE20" s="100">
        <v>-1.7999999999999999E-2</v>
      </c>
      <c r="AF20" s="100">
        <v>0</v>
      </c>
      <c r="AG20" s="100">
        <v>0</v>
      </c>
      <c r="AH20" s="100">
        <v>-70.132000000000005</v>
      </c>
      <c r="AI20" s="100">
        <v>0</v>
      </c>
      <c r="AJ20" s="100">
        <v>0</v>
      </c>
      <c r="AK20" s="100">
        <v>0</v>
      </c>
      <c r="AL20" s="100">
        <v>0</v>
      </c>
      <c r="AM20" s="100">
        <v>0</v>
      </c>
      <c r="AN20" s="100">
        <v>0</v>
      </c>
      <c r="AO20" s="100">
        <v>-966.78499999999997</v>
      </c>
      <c r="AP20" s="100">
        <v>-8.984</v>
      </c>
      <c r="AQ20" s="100">
        <v>-183.215</v>
      </c>
      <c r="AR20" s="100">
        <v>-246.29400000000001</v>
      </c>
      <c r="AS20" s="100">
        <v>-740.94399999999996</v>
      </c>
      <c r="AT20" s="100">
        <v>-2.1840000000000002</v>
      </c>
      <c r="AU20" s="100">
        <v>-0.82499999999999996</v>
      </c>
      <c r="AV20" s="100">
        <v>0</v>
      </c>
      <c r="AW20" s="100">
        <v>0</v>
      </c>
      <c r="AX20" s="100">
        <v>0</v>
      </c>
      <c r="AY20" s="100">
        <v>0</v>
      </c>
      <c r="AZ20" s="100">
        <v>0</v>
      </c>
      <c r="BA20" s="100">
        <v>0</v>
      </c>
      <c r="BB20" s="100">
        <v>0</v>
      </c>
      <c r="BC20" s="100">
        <v>0</v>
      </c>
      <c r="BD20" s="100">
        <v>0</v>
      </c>
      <c r="BE20" s="100">
        <v>0</v>
      </c>
      <c r="BF20" s="100">
        <v>0</v>
      </c>
      <c r="BG20" s="100">
        <v>0</v>
      </c>
      <c r="BH20" s="100">
        <v>5678.683</v>
      </c>
      <c r="BI20" s="100">
        <v>6580.2820000000002</v>
      </c>
      <c r="BJ20" s="100">
        <v>-4130.081000000001</v>
      </c>
      <c r="BK20" s="100">
        <v>-1872.8240000000001</v>
      </c>
      <c r="BL20" s="102"/>
      <c r="BM20" s="102"/>
    </row>
    <row r="21" spans="1:65">
      <c r="A21" s="403"/>
      <c r="B21" s="410" t="s">
        <v>675</v>
      </c>
      <c r="C21" s="132" t="s">
        <v>676</v>
      </c>
      <c r="D21" s="100">
        <v>0</v>
      </c>
      <c r="E21" s="100">
        <v>0</v>
      </c>
      <c r="F21" s="100">
        <v>0</v>
      </c>
      <c r="G21" s="100">
        <v>0</v>
      </c>
      <c r="H21" s="100">
        <v>0</v>
      </c>
      <c r="I21" s="100">
        <v>0</v>
      </c>
      <c r="J21" s="100">
        <v>0</v>
      </c>
      <c r="K21" s="100">
        <v>0</v>
      </c>
      <c r="L21" s="100">
        <v>0</v>
      </c>
      <c r="M21" s="100">
        <v>0</v>
      </c>
      <c r="N21" s="100">
        <v>0</v>
      </c>
      <c r="O21" s="100">
        <v>0</v>
      </c>
      <c r="P21" s="100">
        <v>0</v>
      </c>
      <c r="Q21" s="100">
        <v>-8585.4339999999993</v>
      </c>
      <c r="R21" s="100">
        <v>-372.447</v>
      </c>
      <c r="S21" s="100">
        <v>0</v>
      </c>
      <c r="T21" s="100">
        <v>0</v>
      </c>
      <c r="U21" s="100">
        <v>0</v>
      </c>
      <c r="V21" s="100">
        <v>0</v>
      </c>
      <c r="W21" s="100">
        <v>0</v>
      </c>
      <c r="X21" s="100">
        <v>-82.128</v>
      </c>
      <c r="Y21" s="100">
        <v>0</v>
      </c>
      <c r="Z21" s="100">
        <v>0</v>
      </c>
      <c r="AA21" s="100">
        <v>0</v>
      </c>
      <c r="AB21" s="100">
        <v>0</v>
      </c>
      <c r="AC21" s="100">
        <v>0</v>
      </c>
      <c r="AD21" s="100">
        <v>-0.20499999999999999</v>
      </c>
      <c r="AE21" s="100">
        <v>-1.7999999999999999E-2</v>
      </c>
      <c r="AF21" s="100">
        <v>0</v>
      </c>
      <c r="AG21" s="100">
        <v>0</v>
      </c>
      <c r="AH21" s="100">
        <v>-18.768999999999998</v>
      </c>
      <c r="AI21" s="100">
        <v>0</v>
      </c>
      <c r="AJ21" s="100">
        <v>0</v>
      </c>
      <c r="AK21" s="100">
        <v>0</v>
      </c>
      <c r="AL21" s="100">
        <v>0</v>
      </c>
      <c r="AM21" s="100">
        <v>0</v>
      </c>
      <c r="AN21" s="100">
        <v>0</v>
      </c>
      <c r="AO21" s="100">
        <v>0</v>
      </c>
      <c r="AP21" s="100">
        <v>-4.5469999999999997</v>
      </c>
      <c r="AQ21" s="100">
        <v>-171.17099999999999</v>
      </c>
      <c r="AR21" s="100">
        <v>-20.013000000000002</v>
      </c>
      <c r="AS21" s="100">
        <v>-24.492000000000001</v>
      </c>
      <c r="AT21" s="100">
        <v>-1.0349999999999999</v>
      </c>
      <c r="AU21" s="100">
        <v>0</v>
      </c>
      <c r="AV21" s="100">
        <v>0</v>
      </c>
      <c r="AW21" s="100">
        <v>0</v>
      </c>
      <c r="AX21" s="100">
        <v>0</v>
      </c>
      <c r="AY21" s="100">
        <v>0</v>
      </c>
      <c r="AZ21" s="100">
        <v>0</v>
      </c>
      <c r="BA21" s="100">
        <v>0</v>
      </c>
      <c r="BB21" s="100">
        <v>0</v>
      </c>
      <c r="BC21" s="100">
        <v>0</v>
      </c>
      <c r="BD21" s="100">
        <v>0</v>
      </c>
      <c r="BE21" s="100">
        <v>0</v>
      </c>
      <c r="BF21" s="100">
        <v>0</v>
      </c>
      <c r="BG21" s="100">
        <v>0</v>
      </c>
      <c r="BH21" s="100">
        <v>3713.866</v>
      </c>
      <c r="BI21" s="100">
        <v>2886.7240000000002</v>
      </c>
      <c r="BJ21" s="100">
        <v>-2679.6690000000017</v>
      </c>
      <c r="BK21" s="100">
        <v>-221.25800000000001</v>
      </c>
      <c r="BL21" s="102"/>
      <c r="BM21" s="102"/>
    </row>
    <row r="22" spans="1:65">
      <c r="A22" s="403"/>
      <c r="B22" s="410" t="s">
        <v>677</v>
      </c>
      <c r="C22" s="132" t="s">
        <v>678</v>
      </c>
      <c r="D22" s="100">
        <v>0</v>
      </c>
      <c r="E22" s="100">
        <v>0</v>
      </c>
      <c r="F22" s="100">
        <v>0</v>
      </c>
      <c r="G22" s="100">
        <v>-3234.4650000000001</v>
      </c>
      <c r="H22" s="100">
        <v>0</v>
      </c>
      <c r="I22" s="100">
        <v>0</v>
      </c>
      <c r="J22" s="100">
        <v>0</v>
      </c>
      <c r="K22" s="100">
        <v>0</v>
      </c>
      <c r="L22" s="100">
        <v>0</v>
      </c>
      <c r="M22" s="100">
        <v>0</v>
      </c>
      <c r="N22" s="100">
        <v>0</v>
      </c>
      <c r="O22" s="100">
        <v>0</v>
      </c>
      <c r="P22" s="100">
        <v>0</v>
      </c>
      <c r="Q22" s="100">
        <v>-1006.917</v>
      </c>
      <c r="R22" s="100">
        <v>-86.701999999999998</v>
      </c>
      <c r="S22" s="100">
        <v>0</v>
      </c>
      <c r="T22" s="100">
        <v>0</v>
      </c>
      <c r="U22" s="100">
        <v>0</v>
      </c>
      <c r="V22" s="100">
        <v>0</v>
      </c>
      <c r="W22" s="100">
        <v>-690.37800000000004</v>
      </c>
      <c r="X22" s="100">
        <v>-110.989</v>
      </c>
      <c r="Y22" s="100">
        <v>0</v>
      </c>
      <c r="Z22" s="100">
        <v>0</v>
      </c>
      <c r="AA22" s="100">
        <v>0</v>
      </c>
      <c r="AB22" s="100">
        <v>0</v>
      </c>
      <c r="AC22" s="100">
        <v>0</v>
      </c>
      <c r="AD22" s="100">
        <v>0</v>
      </c>
      <c r="AE22" s="100">
        <v>0</v>
      </c>
      <c r="AF22" s="100">
        <v>0</v>
      </c>
      <c r="AG22" s="100">
        <v>0</v>
      </c>
      <c r="AH22" s="100">
        <v>-51.363</v>
      </c>
      <c r="AI22" s="100">
        <v>0</v>
      </c>
      <c r="AJ22" s="100">
        <v>0</v>
      </c>
      <c r="AK22" s="100">
        <v>0</v>
      </c>
      <c r="AL22" s="100">
        <v>0</v>
      </c>
      <c r="AM22" s="100">
        <v>0</v>
      </c>
      <c r="AN22" s="100">
        <v>0</v>
      </c>
      <c r="AO22" s="100">
        <v>-966.78499999999997</v>
      </c>
      <c r="AP22" s="100">
        <v>-4.4370000000000003</v>
      </c>
      <c r="AQ22" s="100">
        <v>-12.044</v>
      </c>
      <c r="AR22" s="100">
        <v>-226.28100000000001</v>
      </c>
      <c r="AS22" s="100">
        <v>-716.45100000000002</v>
      </c>
      <c r="AT22" s="100">
        <v>-1.149</v>
      </c>
      <c r="AU22" s="100">
        <v>-0.82499999999999996</v>
      </c>
      <c r="AV22" s="100">
        <v>0</v>
      </c>
      <c r="AW22" s="100">
        <v>0</v>
      </c>
      <c r="AX22" s="100">
        <v>0</v>
      </c>
      <c r="AY22" s="100">
        <v>0</v>
      </c>
      <c r="AZ22" s="100">
        <v>0</v>
      </c>
      <c r="BA22" s="100">
        <v>0</v>
      </c>
      <c r="BB22" s="100">
        <v>0</v>
      </c>
      <c r="BC22" s="100">
        <v>0</v>
      </c>
      <c r="BD22" s="100">
        <v>0</v>
      </c>
      <c r="BE22" s="100">
        <v>0</v>
      </c>
      <c r="BF22" s="100">
        <v>0</v>
      </c>
      <c r="BG22" s="100">
        <v>0</v>
      </c>
      <c r="BH22" s="100">
        <v>1964.817</v>
      </c>
      <c r="BI22" s="100">
        <v>3693.5590000000002</v>
      </c>
      <c r="BJ22" s="100">
        <v>-1450.4099999999999</v>
      </c>
      <c r="BK22" s="100">
        <v>-1651.5650000000001</v>
      </c>
      <c r="BL22" s="102"/>
      <c r="BM22" s="102"/>
    </row>
    <row r="23" spans="1:65">
      <c r="A23" s="403"/>
      <c r="B23" s="409" t="s">
        <v>679</v>
      </c>
      <c r="C23" s="132" t="s">
        <v>680</v>
      </c>
      <c r="D23" s="100">
        <v>0</v>
      </c>
      <c r="E23" s="100">
        <v>0</v>
      </c>
      <c r="F23" s="100">
        <v>0</v>
      </c>
      <c r="G23" s="100">
        <v>0</v>
      </c>
      <c r="H23" s="100">
        <v>0</v>
      </c>
      <c r="I23" s="100">
        <v>0</v>
      </c>
      <c r="J23" s="100">
        <v>0</v>
      </c>
      <c r="K23" s="100">
        <v>0</v>
      </c>
      <c r="L23" s="100">
        <v>0</v>
      </c>
      <c r="M23" s="100">
        <v>0</v>
      </c>
      <c r="N23" s="100">
        <v>0</v>
      </c>
      <c r="O23" s="100">
        <v>0</v>
      </c>
      <c r="P23" s="100">
        <v>0</v>
      </c>
      <c r="Q23" s="100">
        <v>-20.867000000000001</v>
      </c>
      <c r="R23" s="100">
        <v>-339.69</v>
      </c>
      <c r="S23" s="100">
        <v>0</v>
      </c>
      <c r="T23" s="100">
        <v>0</v>
      </c>
      <c r="U23" s="100">
        <v>0</v>
      </c>
      <c r="V23" s="100">
        <v>0</v>
      </c>
      <c r="W23" s="100">
        <v>0</v>
      </c>
      <c r="X23" s="100">
        <v>-57.845999999999997</v>
      </c>
      <c r="Y23" s="100">
        <v>0</v>
      </c>
      <c r="Z23" s="100">
        <v>0</v>
      </c>
      <c r="AA23" s="100">
        <v>0</v>
      </c>
      <c r="AB23" s="100">
        <v>0</v>
      </c>
      <c r="AC23" s="100">
        <v>0</v>
      </c>
      <c r="AD23" s="100">
        <v>-33.557000000000002</v>
      </c>
      <c r="AE23" s="100">
        <v>-0.21199999999999999</v>
      </c>
      <c r="AF23" s="100">
        <v>0</v>
      </c>
      <c r="AG23" s="100">
        <v>0</v>
      </c>
      <c r="AH23" s="100">
        <v>-259.904</v>
      </c>
      <c r="AI23" s="100">
        <v>0</v>
      </c>
      <c r="AJ23" s="100">
        <v>0</v>
      </c>
      <c r="AK23" s="100">
        <v>0</v>
      </c>
      <c r="AL23" s="100">
        <v>0</v>
      </c>
      <c r="AM23" s="100">
        <v>0</v>
      </c>
      <c r="AN23" s="100">
        <v>0</v>
      </c>
      <c r="AO23" s="100">
        <v>-16.885999999999999</v>
      </c>
      <c r="AP23" s="100">
        <v>-238.88800000000001</v>
      </c>
      <c r="AQ23" s="100">
        <v>0</v>
      </c>
      <c r="AR23" s="100">
        <v>-32.113</v>
      </c>
      <c r="AS23" s="100">
        <v>-281.68700000000001</v>
      </c>
      <c r="AT23" s="100">
        <v>-2.0209999999999999</v>
      </c>
      <c r="AU23" s="100">
        <v>-24.338999999999999</v>
      </c>
      <c r="AV23" s="100">
        <v>0</v>
      </c>
      <c r="AW23" s="100">
        <v>0</v>
      </c>
      <c r="AX23" s="100">
        <v>0</v>
      </c>
      <c r="AY23" s="100">
        <v>0</v>
      </c>
      <c r="AZ23" s="100">
        <v>0</v>
      </c>
      <c r="BA23" s="100">
        <v>0</v>
      </c>
      <c r="BB23" s="100">
        <v>0</v>
      </c>
      <c r="BC23" s="100">
        <v>0</v>
      </c>
      <c r="BD23" s="100">
        <v>0</v>
      </c>
      <c r="BE23" s="100">
        <v>0</v>
      </c>
      <c r="BF23" s="100">
        <v>0</v>
      </c>
      <c r="BG23" s="100">
        <v>0</v>
      </c>
      <c r="BH23" s="100">
        <v>0</v>
      </c>
      <c r="BI23" s="100">
        <v>609.88</v>
      </c>
      <c r="BJ23" s="100">
        <v>-698.13</v>
      </c>
      <c r="BK23" s="100">
        <v>-579.04999999999995</v>
      </c>
      <c r="BL23" s="102"/>
      <c r="BM23" s="102"/>
    </row>
    <row r="24" spans="1:65">
      <c r="A24" s="403"/>
      <c r="B24" s="410" t="s">
        <v>681</v>
      </c>
      <c r="C24" s="132" t="s">
        <v>682</v>
      </c>
      <c r="D24" s="100">
        <v>0</v>
      </c>
      <c r="E24" s="100">
        <v>0</v>
      </c>
      <c r="F24" s="100">
        <v>0</v>
      </c>
      <c r="G24" s="100">
        <v>0</v>
      </c>
      <c r="H24" s="100">
        <v>0</v>
      </c>
      <c r="I24" s="100">
        <v>0</v>
      </c>
      <c r="J24" s="100">
        <v>0</v>
      </c>
      <c r="K24" s="100">
        <v>0</v>
      </c>
      <c r="L24" s="100">
        <v>0</v>
      </c>
      <c r="M24" s="100">
        <v>0</v>
      </c>
      <c r="N24" s="100">
        <v>0</v>
      </c>
      <c r="O24" s="100">
        <v>0</v>
      </c>
      <c r="P24" s="100">
        <v>0</v>
      </c>
      <c r="Q24" s="100">
        <v>-20.047000000000001</v>
      </c>
      <c r="R24" s="100">
        <v>-316.52600000000001</v>
      </c>
      <c r="S24" s="100">
        <v>0</v>
      </c>
      <c r="T24" s="100">
        <v>0</v>
      </c>
      <c r="U24" s="100">
        <v>0</v>
      </c>
      <c r="V24" s="100">
        <v>0</v>
      </c>
      <c r="W24" s="100">
        <v>0</v>
      </c>
      <c r="X24" s="100">
        <v>-50.042999999999999</v>
      </c>
      <c r="Y24" s="100">
        <v>0</v>
      </c>
      <c r="Z24" s="100">
        <v>0</v>
      </c>
      <c r="AA24" s="100">
        <v>0</v>
      </c>
      <c r="AB24" s="100">
        <v>0</v>
      </c>
      <c r="AC24" s="100">
        <v>0</v>
      </c>
      <c r="AD24" s="100">
        <v>-2.3149999999999999</v>
      </c>
      <c r="AE24" s="100">
        <v>0</v>
      </c>
      <c r="AF24" s="100">
        <v>0</v>
      </c>
      <c r="AG24" s="100">
        <v>0</v>
      </c>
      <c r="AH24" s="100">
        <v>-182.52099999999999</v>
      </c>
      <c r="AI24" s="100">
        <v>0</v>
      </c>
      <c r="AJ24" s="100">
        <v>0</v>
      </c>
      <c r="AK24" s="100">
        <v>0</v>
      </c>
      <c r="AL24" s="100">
        <v>0</v>
      </c>
      <c r="AM24" s="100">
        <v>0</v>
      </c>
      <c r="AN24" s="100">
        <v>0</v>
      </c>
      <c r="AO24" s="100">
        <v>0</v>
      </c>
      <c r="AP24" s="100">
        <v>0</v>
      </c>
      <c r="AQ24" s="100">
        <v>0</v>
      </c>
      <c r="AR24" s="100">
        <v>0</v>
      </c>
      <c r="AS24" s="100">
        <v>0</v>
      </c>
      <c r="AT24" s="100">
        <v>0</v>
      </c>
      <c r="AU24" s="100">
        <v>-24.338999999999999</v>
      </c>
      <c r="AV24" s="100">
        <v>0</v>
      </c>
      <c r="AW24" s="100">
        <v>0</v>
      </c>
      <c r="AX24" s="100">
        <v>0</v>
      </c>
      <c r="AY24" s="100">
        <v>0</v>
      </c>
      <c r="AZ24" s="100">
        <v>0</v>
      </c>
      <c r="BA24" s="100">
        <v>0</v>
      </c>
      <c r="BB24" s="100">
        <v>0</v>
      </c>
      <c r="BC24" s="100">
        <v>0</v>
      </c>
      <c r="BD24" s="100">
        <v>0</v>
      </c>
      <c r="BE24" s="100">
        <v>0</v>
      </c>
      <c r="BF24" s="100">
        <v>0</v>
      </c>
      <c r="BG24" s="100">
        <v>0</v>
      </c>
      <c r="BH24" s="100">
        <v>0</v>
      </c>
      <c r="BI24" s="100">
        <v>338.38200000000001</v>
      </c>
      <c r="BJ24" s="100">
        <v>-257.40899999999993</v>
      </c>
      <c r="BK24" s="100">
        <v>-24.338999999999999</v>
      </c>
      <c r="BL24" s="102"/>
      <c r="BM24" s="102"/>
    </row>
    <row r="25" spans="1:65">
      <c r="A25" s="403"/>
      <c r="B25" s="410" t="s">
        <v>683</v>
      </c>
      <c r="C25" s="132" t="s">
        <v>684</v>
      </c>
      <c r="D25" s="100">
        <v>0</v>
      </c>
      <c r="E25" s="100">
        <v>0</v>
      </c>
      <c r="F25" s="100">
        <v>0</v>
      </c>
      <c r="G25" s="100">
        <v>0</v>
      </c>
      <c r="H25" s="100">
        <v>0</v>
      </c>
      <c r="I25" s="100">
        <v>0</v>
      </c>
      <c r="J25" s="100">
        <v>0</v>
      </c>
      <c r="K25" s="100">
        <v>0</v>
      </c>
      <c r="L25" s="100">
        <v>0</v>
      </c>
      <c r="M25" s="100">
        <v>0</v>
      </c>
      <c r="N25" s="100">
        <v>0</v>
      </c>
      <c r="O25" s="100">
        <v>0</v>
      </c>
      <c r="P25" s="100">
        <v>0</v>
      </c>
      <c r="Q25" s="100">
        <v>-0.81899999999999995</v>
      </c>
      <c r="R25" s="100">
        <v>-23.164000000000001</v>
      </c>
      <c r="S25" s="100">
        <v>0</v>
      </c>
      <c r="T25" s="100">
        <v>0</v>
      </c>
      <c r="U25" s="100">
        <v>0</v>
      </c>
      <c r="V25" s="100">
        <v>0</v>
      </c>
      <c r="W25" s="100">
        <v>0</v>
      </c>
      <c r="X25" s="100">
        <v>-7.8040000000000003</v>
      </c>
      <c r="Y25" s="100">
        <v>0</v>
      </c>
      <c r="Z25" s="100">
        <v>0</v>
      </c>
      <c r="AA25" s="100">
        <v>0</v>
      </c>
      <c r="AB25" s="100">
        <v>0</v>
      </c>
      <c r="AC25" s="100">
        <v>0</v>
      </c>
      <c r="AD25" s="100">
        <v>-31.242000000000001</v>
      </c>
      <c r="AE25" s="100">
        <v>-0.21199999999999999</v>
      </c>
      <c r="AF25" s="100">
        <v>0</v>
      </c>
      <c r="AG25" s="100">
        <v>0</v>
      </c>
      <c r="AH25" s="100">
        <v>-77.382000000000005</v>
      </c>
      <c r="AI25" s="100">
        <v>0</v>
      </c>
      <c r="AJ25" s="100">
        <v>0</v>
      </c>
      <c r="AK25" s="100">
        <v>0</v>
      </c>
      <c r="AL25" s="100">
        <v>0</v>
      </c>
      <c r="AM25" s="100">
        <v>0</v>
      </c>
      <c r="AN25" s="100">
        <v>0</v>
      </c>
      <c r="AO25" s="100">
        <v>-16.885999999999999</v>
      </c>
      <c r="AP25" s="100">
        <v>-238.88800000000001</v>
      </c>
      <c r="AQ25" s="100">
        <v>0</v>
      </c>
      <c r="AR25" s="100">
        <v>-32.113</v>
      </c>
      <c r="AS25" s="100">
        <v>-281.68700000000001</v>
      </c>
      <c r="AT25" s="100">
        <v>-2.0209999999999999</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271.49700000000001</v>
      </c>
      <c r="BJ25" s="100">
        <v>-440.72099999999995</v>
      </c>
      <c r="BK25" s="100">
        <v>-554.71</v>
      </c>
      <c r="BL25" s="102"/>
      <c r="BM25" s="102"/>
    </row>
    <row r="26" spans="1:65">
      <c r="A26" s="403"/>
      <c r="B26" s="409" t="s">
        <v>685</v>
      </c>
      <c r="C26" s="132" t="s">
        <v>686</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14.308999999999999</v>
      </c>
      <c r="BI26" s="100">
        <v>-69.334000000000003</v>
      </c>
      <c r="BJ26" s="100">
        <v>-55.025000000000006</v>
      </c>
      <c r="BK26" s="100">
        <v>0</v>
      </c>
      <c r="BL26" s="102"/>
      <c r="BM26" s="102"/>
    </row>
    <row r="27" spans="1:65">
      <c r="A27" s="403"/>
      <c r="B27" s="409" t="s">
        <v>687</v>
      </c>
      <c r="C27" s="132" t="s">
        <v>688</v>
      </c>
      <c r="D27" s="100">
        <v>0</v>
      </c>
      <c r="E27" s="100">
        <v>0</v>
      </c>
      <c r="F27" s="100">
        <v>-15693.069</v>
      </c>
      <c r="G27" s="100">
        <v>0</v>
      </c>
      <c r="H27" s="100">
        <v>0</v>
      </c>
      <c r="I27" s="100">
        <v>0</v>
      </c>
      <c r="J27" s="100">
        <v>0</v>
      </c>
      <c r="K27" s="100">
        <v>0</v>
      </c>
      <c r="L27" s="100">
        <v>10341.072</v>
      </c>
      <c r="M27" s="100">
        <v>505.601</v>
      </c>
      <c r="N27" s="100">
        <v>3247.0830000000001</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-1599.3129999999996</v>
      </c>
      <c r="BK27" s="100">
        <v>0</v>
      </c>
      <c r="BL27" s="102"/>
      <c r="BM27" s="102"/>
    </row>
    <row r="28" spans="1:65">
      <c r="A28" s="403"/>
      <c r="B28" s="409" t="s">
        <v>689</v>
      </c>
      <c r="C28" s="132" t="s">
        <v>690</v>
      </c>
      <c r="D28" s="100">
        <v>0</v>
      </c>
      <c r="E28" s="100">
        <v>0</v>
      </c>
      <c r="F28" s="100">
        <v>-899.64599999999996</v>
      </c>
      <c r="G28" s="100">
        <v>-4134.1779999999999</v>
      </c>
      <c r="H28" s="100">
        <v>0</v>
      </c>
      <c r="I28" s="100">
        <v>0</v>
      </c>
      <c r="J28" s="100">
        <v>0</v>
      </c>
      <c r="K28" s="100">
        <v>0</v>
      </c>
      <c r="L28" s="100">
        <v>-9829.3320000000003</v>
      </c>
      <c r="M28" s="100">
        <v>0</v>
      </c>
      <c r="N28" s="100">
        <v>0</v>
      </c>
      <c r="O28" s="100">
        <v>4904.643</v>
      </c>
      <c r="P28" s="100">
        <v>635.55999999999995</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-9322.9529999999995</v>
      </c>
      <c r="BK28" s="100">
        <v>0</v>
      </c>
      <c r="BL28" s="102"/>
      <c r="BM28" s="102"/>
    </row>
    <row r="29" spans="1:65">
      <c r="A29" s="403"/>
      <c r="B29" s="409" t="s">
        <v>691</v>
      </c>
      <c r="C29" s="132" t="s">
        <v>692</v>
      </c>
      <c r="D29" s="100">
        <v>-200.17500000000001</v>
      </c>
      <c r="E29" s="100">
        <v>0</v>
      </c>
      <c r="F29" s="100">
        <v>0</v>
      </c>
      <c r="G29" s="100">
        <v>0</v>
      </c>
      <c r="H29" s="100">
        <v>0</v>
      </c>
      <c r="I29" s="100">
        <v>0</v>
      </c>
      <c r="J29" s="100">
        <v>0</v>
      </c>
      <c r="K29" s="100">
        <v>195.5</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-4.6750000000000114</v>
      </c>
      <c r="BK29" s="100">
        <v>0</v>
      </c>
      <c r="BL29" s="102"/>
      <c r="BM29" s="102"/>
    </row>
    <row r="30" spans="1:65">
      <c r="A30" s="403"/>
      <c r="B30" s="409" t="s">
        <v>693</v>
      </c>
      <c r="C30" s="418" t="s">
        <v>694</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-152865.46</v>
      </c>
      <c r="T30" s="100">
        <v>-44198.442999999999</v>
      </c>
      <c r="U30" s="100">
        <v>0.93700000000000006</v>
      </c>
      <c r="V30" s="100">
        <v>351.42899999999997</v>
      </c>
      <c r="W30" s="100">
        <v>3519.1460000000002</v>
      </c>
      <c r="X30" s="100">
        <v>1424.7370000000001</v>
      </c>
      <c r="Y30" s="100">
        <v>2101.6840000000002</v>
      </c>
      <c r="Z30" s="100">
        <v>22651.108</v>
      </c>
      <c r="AA30" s="100">
        <v>0</v>
      </c>
      <c r="AB30" s="100">
        <v>0</v>
      </c>
      <c r="AC30" s="100">
        <v>17031.932000000001</v>
      </c>
      <c r="AD30" s="100">
        <v>6624.625</v>
      </c>
      <c r="AE30" s="100">
        <v>52120.593999999997</v>
      </c>
      <c r="AF30" s="100">
        <v>148.57300000000001</v>
      </c>
      <c r="AG30" s="100">
        <v>14.683999999999999</v>
      </c>
      <c r="AH30" s="100">
        <v>14666.575000000001</v>
      </c>
      <c r="AI30" s="100">
        <v>38604.75</v>
      </c>
      <c r="AJ30" s="100">
        <v>420.99599999999998</v>
      </c>
      <c r="AK30" s="100">
        <v>5096.0110000000004</v>
      </c>
      <c r="AL30" s="100">
        <v>2791.1979999999999</v>
      </c>
      <c r="AM30" s="100">
        <v>32.198999999999998</v>
      </c>
      <c r="AN30" s="100">
        <v>496.20499999999998</v>
      </c>
      <c r="AO30" s="100">
        <v>6190.2529999999997</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-22776.266999999971</v>
      </c>
      <c r="BK30" s="100">
        <v>0</v>
      </c>
      <c r="BL30" s="102"/>
      <c r="BM30" s="102"/>
    </row>
    <row r="31" spans="1:65">
      <c r="A31" s="403"/>
      <c r="B31" s="409" t="s">
        <v>695</v>
      </c>
      <c r="C31" s="132" t="s">
        <v>696</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19934.814999999999</v>
      </c>
      <c r="U31" s="100">
        <v>0</v>
      </c>
      <c r="V31" s="100">
        <v>-180.411</v>
      </c>
      <c r="W31" s="100">
        <v>-70.695999999999998</v>
      </c>
      <c r="X31" s="100">
        <v>-1209.1669999999999</v>
      </c>
      <c r="Y31" s="100">
        <v>-206.60499999999999</v>
      </c>
      <c r="Z31" s="100">
        <v>0</v>
      </c>
      <c r="AA31" s="100">
        <v>0</v>
      </c>
      <c r="AB31" s="100">
        <v>0</v>
      </c>
      <c r="AC31" s="100">
        <v>0</v>
      </c>
      <c r="AD31" s="100">
        <v>0</v>
      </c>
      <c r="AE31" s="100">
        <v>0</v>
      </c>
      <c r="AF31" s="100">
        <v>0</v>
      </c>
      <c r="AG31" s="100">
        <v>0</v>
      </c>
      <c r="AH31" s="100">
        <v>0</v>
      </c>
      <c r="AI31" s="100">
        <v>-11121.472</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7146.4639999999981</v>
      </c>
      <c r="BK31" s="100">
        <v>0</v>
      </c>
      <c r="BL31" s="102"/>
      <c r="BM31" s="102"/>
    </row>
    <row r="32" spans="1:65">
      <c r="A32" s="403"/>
      <c r="B32" s="409" t="s">
        <v>697</v>
      </c>
      <c r="C32" s="132" t="s">
        <v>698</v>
      </c>
      <c r="D32" s="100">
        <v>0</v>
      </c>
      <c r="E32" s="100">
        <v>0</v>
      </c>
      <c r="F32" s="100">
        <v>0</v>
      </c>
      <c r="G32" s="100">
        <v>0</v>
      </c>
      <c r="H32" s="100">
        <v>0</v>
      </c>
      <c r="I32" s="100">
        <v>0</v>
      </c>
      <c r="J32" s="100">
        <v>0</v>
      </c>
      <c r="K32" s="100">
        <v>0</v>
      </c>
      <c r="L32" s="100">
        <v>0</v>
      </c>
      <c r="M32" s="100">
        <v>0</v>
      </c>
      <c r="N32" s="100">
        <v>0</v>
      </c>
      <c r="O32" s="100">
        <v>0</v>
      </c>
      <c r="P32" s="100">
        <v>0</v>
      </c>
      <c r="Q32" s="100">
        <v>-25693.593000000001</v>
      </c>
      <c r="R32" s="100">
        <v>26027.931</v>
      </c>
      <c r="S32" s="100">
        <v>0</v>
      </c>
      <c r="T32" s="100">
        <v>0</v>
      </c>
      <c r="U32" s="100">
        <v>0</v>
      </c>
      <c r="V32" s="100">
        <v>0</v>
      </c>
      <c r="W32" s="100">
        <v>0</v>
      </c>
      <c r="X32" s="100">
        <v>-334.33699999999999</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9.9999999974897946E-4</v>
      </c>
      <c r="BK32" s="100">
        <v>0</v>
      </c>
      <c r="BL32" s="102"/>
      <c r="BM32" s="102"/>
    </row>
    <row r="33" spans="1:65">
      <c r="A33" s="403"/>
      <c r="B33" s="409" t="s">
        <v>699</v>
      </c>
      <c r="C33" s="132" t="s">
        <v>700</v>
      </c>
      <c r="D33" s="100">
        <v>0</v>
      </c>
      <c r="E33" s="100">
        <v>0</v>
      </c>
      <c r="F33" s="100">
        <v>0</v>
      </c>
      <c r="G33" s="100">
        <v>-504.48700000000002</v>
      </c>
      <c r="H33" s="100">
        <v>0</v>
      </c>
      <c r="I33" s="100">
        <v>0</v>
      </c>
      <c r="J33" s="100">
        <v>0</v>
      </c>
      <c r="K33" s="100">
        <v>0</v>
      </c>
      <c r="L33" s="100">
        <v>0</v>
      </c>
      <c r="M33" s="100">
        <v>0</v>
      </c>
      <c r="N33" s="100">
        <v>0</v>
      </c>
      <c r="O33" s="100">
        <v>0</v>
      </c>
      <c r="P33" s="100">
        <v>418.50799999999998</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-85.979000000000042</v>
      </c>
      <c r="BK33" s="100">
        <v>837.01599999999996</v>
      </c>
      <c r="BL33" s="102"/>
      <c r="BM33" s="102"/>
    </row>
    <row r="34" spans="1:65">
      <c r="A34" s="403"/>
      <c r="B34" s="409" t="s">
        <v>701</v>
      </c>
      <c r="C34" s="132" t="s">
        <v>702</v>
      </c>
      <c r="D34" s="100">
        <v>0</v>
      </c>
      <c r="E34" s="100">
        <v>0</v>
      </c>
      <c r="F34" s="100">
        <v>0</v>
      </c>
      <c r="G34" s="100">
        <v>0</v>
      </c>
      <c r="H34" s="100">
        <v>0</v>
      </c>
      <c r="I34" s="100">
        <v>0</v>
      </c>
      <c r="J34" s="100">
        <v>0</v>
      </c>
      <c r="K34" s="100">
        <v>0</v>
      </c>
      <c r="L34" s="100">
        <v>0</v>
      </c>
      <c r="M34" s="100">
        <v>0</v>
      </c>
      <c r="N34" s="100">
        <v>0</v>
      </c>
      <c r="O34" s="100">
        <v>0</v>
      </c>
      <c r="P34" s="100">
        <v>0</v>
      </c>
      <c r="Q34" s="100">
        <v>0</v>
      </c>
      <c r="R34" s="100">
        <v>-607.23</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1153.529</v>
      </c>
      <c r="BH34" s="100">
        <v>0</v>
      </c>
      <c r="BI34" s="100">
        <v>0</v>
      </c>
      <c r="BJ34" s="100">
        <v>546.29899999999998</v>
      </c>
      <c r="BK34" s="100">
        <v>1153.529</v>
      </c>
      <c r="BL34" s="102"/>
      <c r="BM34" s="102"/>
    </row>
    <row r="35" spans="1:65">
      <c r="A35" s="403"/>
      <c r="B35" s="411" t="s">
        <v>703</v>
      </c>
      <c r="C35" s="419" t="s">
        <v>704</v>
      </c>
      <c r="D35" s="100">
        <v>0</v>
      </c>
      <c r="E35" s="118">
        <v>0</v>
      </c>
      <c r="F35" s="118">
        <v>0</v>
      </c>
      <c r="G35" s="118">
        <v>0</v>
      </c>
      <c r="H35" s="118">
        <v>0</v>
      </c>
      <c r="I35" s="118">
        <v>0</v>
      </c>
      <c r="J35" s="118">
        <v>0</v>
      </c>
      <c r="K35" s="118">
        <v>0</v>
      </c>
      <c r="L35" s="118">
        <v>0</v>
      </c>
      <c r="M35" s="118">
        <v>0</v>
      </c>
      <c r="N35" s="118">
        <v>-894.67899999999997</v>
      </c>
      <c r="O35" s="118">
        <v>-2140.7179999999998</v>
      </c>
      <c r="P35" s="118">
        <v>0</v>
      </c>
      <c r="Q35" s="118">
        <v>-1120.8510000000001</v>
      </c>
      <c r="R35" s="118">
        <v>-828.74599999999998</v>
      </c>
      <c r="S35" s="118">
        <v>0</v>
      </c>
      <c r="T35" s="118">
        <v>-87.22</v>
      </c>
      <c r="U35" s="118">
        <v>0</v>
      </c>
      <c r="V35" s="118">
        <v>0</v>
      </c>
      <c r="W35" s="118">
        <v>-2528.5590000000002</v>
      </c>
      <c r="X35" s="118">
        <v>-225.49700000000001</v>
      </c>
      <c r="Y35" s="118">
        <v>-7.1</v>
      </c>
      <c r="Z35" s="118">
        <v>-0.24</v>
      </c>
      <c r="AA35" s="118">
        <v>0</v>
      </c>
      <c r="AB35" s="118">
        <v>0</v>
      </c>
      <c r="AC35" s="118">
        <v>-0.34799999999999998</v>
      </c>
      <c r="AD35" s="118">
        <v>-3.347</v>
      </c>
      <c r="AE35" s="118">
        <v>-232.547</v>
      </c>
      <c r="AF35" s="118">
        <v>-6.0000000000000001E-3</v>
      </c>
      <c r="AG35" s="118">
        <v>-1E-3</v>
      </c>
      <c r="AH35" s="118">
        <v>-27.841999999999999</v>
      </c>
      <c r="AI35" s="118">
        <v>0</v>
      </c>
      <c r="AJ35" s="118">
        <v>0</v>
      </c>
      <c r="AK35" s="118">
        <v>0</v>
      </c>
      <c r="AL35" s="118">
        <v>0</v>
      </c>
      <c r="AM35" s="118">
        <v>0</v>
      </c>
      <c r="AN35" s="118">
        <v>0</v>
      </c>
      <c r="AO35" s="118">
        <v>0</v>
      </c>
      <c r="AP35" s="118">
        <v>0</v>
      </c>
      <c r="AQ35" s="118">
        <v>0</v>
      </c>
      <c r="AR35" s="118">
        <v>0</v>
      </c>
      <c r="AS35" s="118">
        <v>0</v>
      </c>
      <c r="AT35" s="118">
        <v>0</v>
      </c>
      <c r="AU35" s="118">
        <v>0</v>
      </c>
      <c r="AV35" s="118">
        <v>0</v>
      </c>
      <c r="AW35" s="118">
        <v>0</v>
      </c>
      <c r="AX35" s="118">
        <v>0</v>
      </c>
      <c r="AY35" s="118">
        <v>0</v>
      </c>
      <c r="AZ35" s="118">
        <v>0</v>
      </c>
      <c r="BA35" s="118">
        <v>0</v>
      </c>
      <c r="BB35" s="118">
        <v>0</v>
      </c>
      <c r="BC35" s="118">
        <v>0</v>
      </c>
      <c r="BD35" s="118">
        <v>0</v>
      </c>
      <c r="BE35" s="118">
        <v>0</v>
      </c>
      <c r="BF35" s="118">
        <v>0</v>
      </c>
      <c r="BG35" s="118">
        <v>0</v>
      </c>
      <c r="BH35" s="118">
        <v>-3277.4229999999998</v>
      </c>
      <c r="BI35" s="118">
        <v>-207.17</v>
      </c>
      <c r="BJ35" s="118">
        <v>-11582.294</v>
      </c>
      <c r="BK35" s="118">
        <v>-5563.9570000000003</v>
      </c>
      <c r="BL35" s="102"/>
      <c r="BM35" s="102"/>
    </row>
    <row r="36" spans="1:65">
      <c r="B36" s="409" t="s">
        <v>705</v>
      </c>
      <c r="C36" s="132" t="s">
        <v>706</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-3.2000000000000001E-2</v>
      </c>
      <c r="AA36" s="100">
        <v>0</v>
      </c>
      <c r="AB36" s="100">
        <v>0</v>
      </c>
      <c r="AC36" s="100">
        <v>0</v>
      </c>
      <c r="AD36" s="100">
        <v>-0.39500000000000002</v>
      </c>
      <c r="AE36" s="100">
        <v>-16.295999999999999</v>
      </c>
      <c r="AF36" s="100">
        <v>0</v>
      </c>
      <c r="AG36" s="100">
        <v>0</v>
      </c>
      <c r="AH36" s="100">
        <v>-0.53900000000000003</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-17.262</v>
      </c>
      <c r="BK36" s="100">
        <v>0</v>
      </c>
      <c r="BL36" s="102"/>
      <c r="BM36" s="102"/>
    </row>
    <row r="37" spans="1:65">
      <c r="B37" s="409" t="s">
        <v>707</v>
      </c>
      <c r="C37" s="132" t="s">
        <v>708</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-3.9340000000000002</v>
      </c>
      <c r="Y37" s="100">
        <v>-7.0000000000000001E-3</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-3.9410000000000003</v>
      </c>
      <c r="BK37" s="100">
        <v>0</v>
      </c>
      <c r="BL37" s="102"/>
      <c r="BM37" s="102"/>
    </row>
    <row r="38" spans="1:65">
      <c r="A38" s="403"/>
      <c r="B38" s="409" t="s">
        <v>709</v>
      </c>
      <c r="C38" s="132" t="s">
        <v>710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-1898.9849999999999</v>
      </c>
      <c r="BI38" s="100">
        <v>0</v>
      </c>
      <c r="BJ38" s="100">
        <v>-1898.9849999999999</v>
      </c>
      <c r="BK38" s="100">
        <v>0</v>
      </c>
      <c r="BL38" s="102"/>
      <c r="BM38" s="102"/>
    </row>
    <row r="39" spans="1:65">
      <c r="A39" s="403"/>
      <c r="B39" s="409" t="s">
        <v>711</v>
      </c>
      <c r="C39" s="132" t="s">
        <v>712</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-102.92400000000001</v>
      </c>
      <c r="BI39" s="100">
        <v>0</v>
      </c>
      <c r="BJ39" s="100">
        <v>-102.92400000000001</v>
      </c>
      <c r="BK39" s="100">
        <v>0</v>
      </c>
      <c r="BL39" s="102"/>
      <c r="BM39" s="102"/>
    </row>
    <row r="40" spans="1:65">
      <c r="A40" s="403"/>
      <c r="B40" s="409" t="s">
        <v>713</v>
      </c>
      <c r="C40" s="132" t="s">
        <v>714</v>
      </c>
      <c r="D40" s="100">
        <v>0</v>
      </c>
      <c r="E40" s="100">
        <v>0</v>
      </c>
      <c r="F40" s="100">
        <v>0</v>
      </c>
      <c r="G40" s="100">
        <v>0</v>
      </c>
      <c r="H40" s="100">
        <v>0</v>
      </c>
      <c r="I40" s="100">
        <v>0</v>
      </c>
      <c r="J40" s="100">
        <v>0</v>
      </c>
      <c r="K40" s="100">
        <v>0</v>
      </c>
      <c r="L40" s="100">
        <v>0</v>
      </c>
      <c r="M40" s="100">
        <v>0</v>
      </c>
      <c r="N40" s="100">
        <v>-300.26799999999997</v>
      </c>
      <c r="O40" s="100">
        <v>-1055.453</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-1355.721</v>
      </c>
      <c r="BK40" s="100">
        <v>-1355.72</v>
      </c>
      <c r="BL40" s="102"/>
      <c r="BM40" s="102"/>
    </row>
    <row r="41" spans="1:65">
      <c r="A41" s="403"/>
      <c r="B41" s="409" t="s">
        <v>715</v>
      </c>
      <c r="C41" s="132" t="s">
        <v>716</v>
      </c>
      <c r="D41" s="100">
        <v>0</v>
      </c>
      <c r="E41" s="100">
        <v>0</v>
      </c>
      <c r="F41" s="100">
        <v>0</v>
      </c>
      <c r="G41" s="100">
        <v>0</v>
      </c>
      <c r="H41" s="100">
        <v>0</v>
      </c>
      <c r="I41" s="100">
        <v>0</v>
      </c>
      <c r="J41" s="100">
        <v>0</v>
      </c>
      <c r="K41" s="100">
        <v>0</v>
      </c>
      <c r="L41" s="100">
        <v>0</v>
      </c>
      <c r="M41" s="100">
        <v>0</v>
      </c>
      <c r="N41" s="100">
        <v>-594.41200000000003</v>
      </c>
      <c r="O41" s="100">
        <v>-1085.2650000000001</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-1679.6770000000001</v>
      </c>
      <c r="BK41" s="100">
        <v>-1679.6769999999999</v>
      </c>
      <c r="BL41" s="102"/>
      <c r="BM41" s="102"/>
    </row>
    <row r="42" spans="1:65">
      <c r="A42" s="403"/>
      <c r="B42" s="409" t="s">
        <v>717</v>
      </c>
      <c r="C42" s="132" t="s">
        <v>718</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2"/>
      <c r="BM42" s="102"/>
    </row>
    <row r="43" spans="1:65">
      <c r="B43" s="409" t="s">
        <v>719</v>
      </c>
      <c r="C43" s="132" t="s">
        <v>720</v>
      </c>
      <c r="D43" s="100">
        <v>0</v>
      </c>
      <c r="E43" s="100">
        <v>0</v>
      </c>
      <c r="F43" s="100">
        <v>0</v>
      </c>
      <c r="G43" s="100">
        <v>0</v>
      </c>
      <c r="H43" s="100">
        <v>0</v>
      </c>
      <c r="I43" s="100">
        <v>0</v>
      </c>
      <c r="J43" s="100">
        <v>0</v>
      </c>
      <c r="K43" s="100">
        <v>0</v>
      </c>
      <c r="L43" s="100">
        <v>0</v>
      </c>
      <c r="M43" s="100">
        <v>0</v>
      </c>
      <c r="N43" s="100">
        <v>0</v>
      </c>
      <c r="O43" s="100">
        <v>0</v>
      </c>
      <c r="P43" s="100">
        <v>0</v>
      </c>
      <c r="Q43" s="100">
        <v>-953.69899999999996</v>
      </c>
      <c r="R43" s="100">
        <v>-828.74599999999998</v>
      </c>
      <c r="S43" s="100">
        <v>0</v>
      </c>
      <c r="T43" s="100">
        <v>-87.22</v>
      </c>
      <c r="U43" s="100">
        <v>0</v>
      </c>
      <c r="V43" s="100">
        <v>0</v>
      </c>
      <c r="W43" s="100">
        <v>-2500.3389999999999</v>
      </c>
      <c r="X43" s="100">
        <v>-116.68600000000001</v>
      </c>
      <c r="Y43" s="100">
        <v>-0.105</v>
      </c>
      <c r="Z43" s="100">
        <v>-0.19600000000000001</v>
      </c>
      <c r="AA43" s="100">
        <v>0</v>
      </c>
      <c r="AB43" s="100">
        <v>0</v>
      </c>
      <c r="AC43" s="100">
        <v>0</v>
      </c>
      <c r="AD43" s="100">
        <v>-0.108</v>
      </c>
      <c r="AE43" s="100">
        <v>-1.528</v>
      </c>
      <c r="AF43" s="100">
        <v>-6.0000000000000001E-3</v>
      </c>
      <c r="AG43" s="100">
        <v>-1E-3</v>
      </c>
      <c r="AH43" s="100">
        <v>-19.731999999999999</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-1268.6030000000001</v>
      </c>
      <c r="BI43" s="100">
        <v>-207.17</v>
      </c>
      <c r="BJ43" s="100">
        <v>-5984.1390000000001</v>
      </c>
      <c r="BK43" s="100">
        <v>-2500.3389999999999</v>
      </c>
      <c r="BL43" s="102"/>
      <c r="BM43" s="102"/>
    </row>
    <row r="44" spans="1:65">
      <c r="A44" s="403"/>
      <c r="B44" s="409" t="s">
        <v>721</v>
      </c>
      <c r="C44" s="132" t="s">
        <v>722</v>
      </c>
      <c r="D44" s="100">
        <v>0</v>
      </c>
      <c r="E44" s="100">
        <v>0</v>
      </c>
      <c r="F44" s="100">
        <v>0</v>
      </c>
      <c r="G44" s="100">
        <v>0</v>
      </c>
      <c r="H44" s="100">
        <v>0</v>
      </c>
      <c r="I44" s="100">
        <v>0</v>
      </c>
      <c r="J44" s="100">
        <v>0</v>
      </c>
      <c r="K44" s="100">
        <v>0</v>
      </c>
      <c r="L44" s="100">
        <v>0</v>
      </c>
      <c r="M44" s="100">
        <v>0</v>
      </c>
      <c r="N44" s="100">
        <v>0</v>
      </c>
      <c r="O44" s="100">
        <v>0</v>
      </c>
      <c r="P44" s="100">
        <v>0</v>
      </c>
      <c r="Q44" s="100">
        <v>-167.15199999999999</v>
      </c>
      <c r="R44" s="100">
        <v>0</v>
      </c>
      <c r="S44" s="100">
        <v>0</v>
      </c>
      <c r="T44" s="100">
        <v>0</v>
      </c>
      <c r="U44" s="100">
        <v>0</v>
      </c>
      <c r="V44" s="100">
        <v>0</v>
      </c>
      <c r="W44" s="100">
        <v>-13.882</v>
      </c>
      <c r="X44" s="100">
        <v>-94.36</v>
      </c>
      <c r="Y44" s="100">
        <v>-6.8550000000000004</v>
      </c>
      <c r="Z44" s="100">
        <v>-1.2E-2</v>
      </c>
      <c r="AA44" s="100">
        <v>0</v>
      </c>
      <c r="AB44" s="100">
        <v>0</v>
      </c>
      <c r="AC44" s="100">
        <v>0</v>
      </c>
      <c r="AD44" s="100">
        <v>0</v>
      </c>
      <c r="AE44" s="100">
        <v>-1.0999999999999999E-2</v>
      </c>
      <c r="AF44" s="100">
        <v>0</v>
      </c>
      <c r="AG44" s="100">
        <v>0</v>
      </c>
      <c r="AH44" s="100">
        <v>-0.379</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-282.65100000000007</v>
      </c>
      <c r="BK44" s="100">
        <v>-13.882</v>
      </c>
      <c r="BL44" s="102"/>
      <c r="BM44" s="102"/>
    </row>
    <row r="45" spans="1:65">
      <c r="A45" s="403"/>
      <c r="B45" s="409" t="s">
        <v>723</v>
      </c>
      <c r="C45" s="132" t="s">
        <v>724</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2"/>
      <c r="BM45" s="102"/>
    </row>
    <row r="46" spans="1:65">
      <c r="A46" s="403"/>
      <c r="B46" s="409" t="s">
        <v>725</v>
      </c>
      <c r="C46" s="132" t="s">
        <v>726</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-14.337999999999999</v>
      </c>
      <c r="X46" s="100">
        <v>-10.516999999999999</v>
      </c>
      <c r="Y46" s="100">
        <v>-0.13300000000000001</v>
      </c>
      <c r="Z46" s="100">
        <v>0</v>
      </c>
      <c r="AA46" s="100">
        <v>0</v>
      </c>
      <c r="AB46" s="100">
        <v>0</v>
      </c>
      <c r="AC46" s="100">
        <v>-0.34799999999999998</v>
      </c>
      <c r="AD46" s="100">
        <v>-2.843</v>
      </c>
      <c r="AE46" s="100">
        <v>-214.71199999999999</v>
      </c>
      <c r="AF46" s="100">
        <v>0</v>
      </c>
      <c r="AG46" s="100">
        <v>0</v>
      </c>
      <c r="AH46" s="100">
        <v>-7.1920000000000002</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-6.9119999999999999</v>
      </c>
      <c r="BI46" s="100">
        <v>0</v>
      </c>
      <c r="BJ46" s="100">
        <v>-256.995</v>
      </c>
      <c r="BK46" s="100">
        <v>-14.337999999999999</v>
      </c>
      <c r="BL46" s="102"/>
      <c r="BM46" s="102"/>
    </row>
    <row r="47" spans="1:65">
      <c r="A47" s="403"/>
      <c r="B47" s="405" t="s">
        <v>727</v>
      </c>
      <c r="C47" s="119" t="s">
        <v>728</v>
      </c>
      <c r="D47" s="107">
        <v>0</v>
      </c>
      <c r="E47" s="107">
        <v>0</v>
      </c>
      <c r="F47" s="107">
        <v>0</v>
      </c>
      <c r="G47" s="107">
        <v>0</v>
      </c>
      <c r="H47" s="107">
        <v>0</v>
      </c>
      <c r="I47" s="107">
        <v>0</v>
      </c>
      <c r="J47" s="107">
        <v>0</v>
      </c>
      <c r="K47" s="107">
        <v>0</v>
      </c>
      <c r="L47" s="107">
        <v>0</v>
      </c>
      <c r="M47" s="107">
        <v>0</v>
      </c>
      <c r="N47" s="107">
        <v>0</v>
      </c>
      <c r="O47" s="107">
        <v>0</v>
      </c>
      <c r="P47" s="107">
        <v>0</v>
      </c>
      <c r="Q47" s="107">
        <v>4.6920000000000002</v>
      </c>
      <c r="R47" s="107">
        <v>0</v>
      </c>
      <c r="S47" s="107">
        <v>0</v>
      </c>
      <c r="T47" s="107">
        <v>0</v>
      </c>
      <c r="U47" s="107">
        <v>0</v>
      </c>
      <c r="V47" s="107">
        <v>0</v>
      </c>
      <c r="W47" s="107">
        <v>0</v>
      </c>
      <c r="X47" s="107">
        <v>0</v>
      </c>
      <c r="Y47" s="107">
        <v>0</v>
      </c>
      <c r="Z47" s="107">
        <v>0</v>
      </c>
      <c r="AA47" s="107">
        <v>0</v>
      </c>
      <c r="AB47" s="107">
        <v>0</v>
      </c>
      <c r="AC47" s="107">
        <v>0</v>
      </c>
      <c r="AD47" s="107">
        <v>0</v>
      </c>
      <c r="AE47" s="107">
        <v>0</v>
      </c>
      <c r="AF47" s="107">
        <v>0</v>
      </c>
      <c r="AG47" s="107">
        <v>0</v>
      </c>
      <c r="AH47" s="107">
        <v>0</v>
      </c>
      <c r="AI47" s="107">
        <v>0</v>
      </c>
      <c r="AJ47" s="107">
        <v>0</v>
      </c>
      <c r="AK47" s="107">
        <v>0</v>
      </c>
      <c r="AL47" s="107">
        <v>0</v>
      </c>
      <c r="AM47" s="107">
        <v>0</v>
      </c>
      <c r="AN47" s="107">
        <v>0</v>
      </c>
      <c r="AO47" s="107">
        <v>0</v>
      </c>
      <c r="AP47" s="107">
        <v>0</v>
      </c>
      <c r="AQ47" s="107">
        <v>0</v>
      </c>
      <c r="AR47" s="107">
        <v>0</v>
      </c>
      <c r="AS47" s="107">
        <v>0</v>
      </c>
      <c r="AT47" s="107">
        <v>0</v>
      </c>
      <c r="AU47" s="107">
        <v>0</v>
      </c>
      <c r="AV47" s="107">
        <v>0</v>
      </c>
      <c r="AW47" s="107">
        <v>0</v>
      </c>
      <c r="AX47" s="107">
        <v>0</v>
      </c>
      <c r="AY47" s="107">
        <v>0</v>
      </c>
      <c r="AZ47" s="107">
        <v>0</v>
      </c>
      <c r="BA47" s="107">
        <v>0</v>
      </c>
      <c r="BB47" s="107">
        <v>0</v>
      </c>
      <c r="BC47" s="107">
        <v>0</v>
      </c>
      <c r="BD47" s="107">
        <v>0</v>
      </c>
      <c r="BE47" s="107">
        <v>0</v>
      </c>
      <c r="BF47" s="107">
        <v>0</v>
      </c>
      <c r="BG47" s="107">
        <v>0</v>
      </c>
      <c r="BH47" s="408">
        <v>-1977.8630000000001</v>
      </c>
      <c r="BI47" s="107">
        <v>-333.36200000000002</v>
      </c>
      <c r="BJ47" s="408">
        <v>-2306.5329999999999</v>
      </c>
      <c r="BK47" s="107">
        <v>0</v>
      </c>
      <c r="BL47" s="102"/>
      <c r="BM47" s="102"/>
    </row>
    <row r="48" spans="1:65">
      <c r="A48" s="403"/>
      <c r="B48" s="411" t="s">
        <v>729</v>
      </c>
      <c r="C48" s="419" t="s">
        <v>730</v>
      </c>
      <c r="D48" s="118">
        <v>0</v>
      </c>
      <c r="E48" s="118">
        <v>2679.683</v>
      </c>
      <c r="F48" s="118">
        <v>0</v>
      </c>
      <c r="G48" s="118">
        <v>3759.4250000000002</v>
      </c>
      <c r="H48" s="118">
        <v>0</v>
      </c>
      <c r="I48" s="118">
        <v>3.2000000000000001E-2</v>
      </c>
      <c r="J48" s="118">
        <v>27.033999999999999</v>
      </c>
      <c r="K48" s="118">
        <v>195.52199999999999</v>
      </c>
      <c r="L48" s="118">
        <v>696.572</v>
      </c>
      <c r="M48" s="118">
        <v>505.601</v>
      </c>
      <c r="N48" s="118">
        <v>1672.508</v>
      </c>
      <c r="O48" s="118">
        <v>32.920999999999999</v>
      </c>
      <c r="P48" s="118">
        <v>155.696</v>
      </c>
      <c r="Q48" s="118">
        <v>1686.703</v>
      </c>
      <c r="R48" s="118">
        <v>23722.868999999999</v>
      </c>
      <c r="S48" s="118">
        <v>0</v>
      </c>
      <c r="T48" s="118">
        <v>0</v>
      </c>
      <c r="U48" s="118">
        <v>0</v>
      </c>
      <c r="V48" s="118">
        <v>0</v>
      </c>
      <c r="W48" s="118">
        <v>293.34500000000003</v>
      </c>
      <c r="X48" s="118">
        <v>7443.1530000000002</v>
      </c>
      <c r="Y48" s="118">
        <v>4018.8780000000002</v>
      </c>
      <c r="Z48" s="118">
        <v>10887.977000000001</v>
      </c>
      <c r="AA48" s="118">
        <v>1.2410000000000001</v>
      </c>
      <c r="AB48" s="118">
        <v>0</v>
      </c>
      <c r="AC48" s="118">
        <v>2161.982</v>
      </c>
      <c r="AD48" s="118">
        <v>2112.8739999999998</v>
      </c>
      <c r="AE48" s="118">
        <v>21534.946</v>
      </c>
      <c r="AF48" s="118">
        <v>146.55199999999999</v>
      </c>
      <c r="AG48" s="118">
        <v>24.501000000000001</v>
      </c>
      <c r="AH48" s="118">
        <v>799.45600000000002</v>
      </c>
      <c r="AI48" s="118">
        <v>43578.720000000001</v>
      </c>
      <c r="AJ48" s="118">
        <v>174.71100000000001</v>
      </c>
      <c r="AK48" s="118">
        <v>1140.954</v>
      </c>
      <c r="AL48" s="118">
        <v>1338.0160000000001</v>
      </c>
      <c r="AM48" s="118">
        <v>23.885999999999999</v>
      </c>
      <c r="AN48" s="118">
        <v>489.786</v>
      </c>
      <c r="AO48" s="118">
        <v>2710.136</v>
      </c>
      <c r="AP48" s="118">
        <v>1745.252</v>
      </c>
      <c r="AQ48" s="118">
        <v>699.93299999999999</v>
      </c>
      <c r="AR48" s="118">
        <v>436.71100000000001</v>
      </c>
      <c r="AS48" s="118">
        <v>855.33299999999997</v>
      </c>
      <c r="AT48" s="118">
        <v>57.744999999999997</v>
      </c>
      <c r="AU48" s="118">
        <v>0.184</v>
      </c>
      <c r="AV48" s="118">
        <v>0</v>
      </c>
      <c r="AW48" s="118">
        <v>681.63199999999995</v>
      </c>
      <c r="AX48" s="118">
        <v>0</v>
      </c>
      <c r="AY48" s="118">
        <v>0</v>
      </c>
      <c r="AZ48" s="118">
        <v>0</v>
      </c>
      <c r="BA48" s="118">
        <v>0</v>
      </c>
      <c r="BB48" s="118">
        <v>279.64999999999998</v>
      </c>
      <c r="BC48" s="118">
        <v>0</v>
      </c>
      <c r="BD48" s="118">
        <v>25.035</v>
      </c>
      <c r="BE48" s="118">
        <v>0</v>
      </c>
      <c r="BF48" s="118">
        <v>0</v>
      </c>
      <c r="BG48" s="118">
        <v>0</v>
      </c>
      <c r="BH48" s="118">
        <v>49130.773999999998</v>
      </c>
      <c r="BI48" s="118">
        <v>6649.63</v>
      </c>
      <c r="BJ48" s="118">
        <v>194577.55900000004</v>
      </c>
      <c r="BK48" s="118">
        <v>6935.9459999999999</v>
      </c>
      <c r="BL48" s="102"/>
      <c r="BM48" s="102"/>
    </row>
    <row r="49" spans="1:65">
      <c r="A49" s="403"/>
      <c r="B49" s="409" t="s">
        <v>731</v>
      </c>
      <c r="C49" s="132" t="s">
        <v>732</v>
      </c>
      <c r="D49" s="100">
        <v>0</v>
      </c>
      <c r="E49" s="100">
        <v>2679.683</v>
      </c>
      <c r="F49" s="100">
        <v>0</v>
      </c>
      <c r="G49" s="100">
        <v>3759.4250000000002</v>
      </c>
      <c r="H49" s="100">
        <v>0</v>
      </c>
      <c r="I49" s="100">
        <v>3.2000000000000001E-2</v>
      </c>
      <c r="J49" s="100">
        <v>0</v>
      </c>
      <c r="K49" s="100">
        <v>195.52199999999999</v>
      </c>
      <c r="L49" s="100">
        <v>696.572</v>
      </c>
      <c r="M49" s="100">
        <v>0</v>
      </c>
      <c r="N49" s="100">
        <v>1672.508</v>
      </c>
      <c r="O49" s="100">
        <v>32.920999999999999</v>
      </c>
      <c r="P49" s="100">
        <v>155.696</v>
      </c>
      <c r="Q49" s="100">
        <v>936.58900000000006</v>
      </c>
      <c r="R49" s="100">
        <v>23722.868999999999</v>
      </c>
      <c r="S49" s="100">
        <v>0</v>
      </c>
      <c r="T49" s="100">
        <v>0</v>
      </c>
      <c r="U49" s="100">
        <v>0</v>
      </c>
      <c r="V49" s="100">
        <v>0</v>
      </c>
      <c r="W49" s="100">
        <v>293.34500000000003</v>
      </c>
      <c r="X49" s="100">
        <v>2675.3679999999999</v>
      </c>
      <c r="Y49" s="100">
        <v>3210.5360000000001</v>
      </c>
      <c r="Z49" s="100">
        <v>10887.977000000001</v>
      </c>
      <c r="AA49" s="100">
        <v>1.2410000000000001</v>
      </c>
      <c r="AB49" s="100">
        <v>0</v>
      </c>
      <c r="AC49" s="100">
        <v>2161.982</v>
      </c>
      <c r="AD49" s="100">
        <v>2112.8739999999998</v>
      </c>
      <c r="AE49" s="100">
        <v>21534.946</v>
      </c>
      <c r="AF49" s="100">
        <v>146.55199999999999</v>
      </c>
      <c r="AG49" s="100">
        <v>24.501000000000001</v>
      </c>
      <c r="AH49" s="100">
        <v>799.45600000000002</v>
      </c>
      <c r="AI49" s="100">
        <v>0</v>
      </c>
      <c r="AJ49" s="100">
        <v>0</v>
      </c>
      <c r="AK49" s="100">
        <v>0</v>
      </c>
      <c r="AL49" s="100">
        <v>0</v>
      </c>
      <c r="AM49" s="100">
        <v>0</v>
      </c>
      <c r="AN49" s="100">
        <v>0</v>
      </c>
      <c r="AO49" s="100">
        <v>0</v>
      </c>
      <c r="AP49" s="100">
        <v>1745.252</v>
      </c>
      <c r="AQ49" s="100">
        <v>699.93299999999999</v>
      </c>
      <c r="AR49" s="100">
        <v>436.71100000000001</v>
      </c>
      <c r="AS49" s="100">
        <v>855.33299999999997</v>
      </c>
      <c r="AT49" s="100">
        <v>57.744999999999997</v>
      </c>
      <c r="AU49" s="100">
        <v>0.184</v>
      </c>
      <c r="AV49" s="100">
        <v>0</v>
      </c>
      <c r="AW49" s="100">
        <v>681.63199999999995</v>
      </c>
      <c r="AX49" s="100">
        <v>0</v>
      </c>
      <c r="AY49" s="100">
        <v>0</v>
      </c>
      <c r="AZ49" s="100">
        <v>0</v>
      </c>
      <c r="BA49" s="100">
        <v>0</v>
      </c>
      <c r="BB49" s="100">
        <v>279.64999999999998</v>
      </c>
      <c r="BC49" s="100">
        <v>0</v>
      </c>
      <c r="BD49" s="100">
        <v>25.035</v>
      </c>
      <c r="BE49" s="100">
        <v>0</v>
      </c>
      <c r="BF49" s="100">
        <v>0</v>
      </c>
      <c r="BG49" s="100">
        <v>0</v>
      </c>
      <c r="BH49" s="100">
        <v>49130.773999999998</v>
      </c>
      <c r="BI49" s="100">
        <v>6649.63</v>
      </c>
      <c r="BJ49" s="100">
        <v>138262.47399999999</v>
      </c>
      <c r="BK49" s="100">
        <v>6935.9459999999999</v>
      </c>
      <c r="BL49" s="102"/>
      <c r="BM49" s="102"/>
    </row>
    <row r="50" spans="1:65">
      <c r="A50" s="403"/>
      <c r="B50" s="410" t="s">
        <v>733</v>
      </c>
      <c r="C50" s="132" t="s">
        <v>734</v>
      </c>
      <c r="D50" s="100">
        <v>0</v>
      </c>
      <c r="E50" s="100">
        <v>2679.683</v>
      </c>
      <c r="F50" s="100">
        <v>0</v>
      </c>
      <c r="G50" s="100">
        <v>3759.4250000000002</v>
      </c>
      <c r="H50" s="100">
        <v>0</v>
      </c>
      <c r="I50" s="100">
        <v>3.2000000000000001E-2</v>
      </c>
      <c r="J50" s="100">
        <v>0</v>
      </c>
      <c r="K50" s="100">
        <v>0.85399999999999998</v>
      </c>
      <c r="L50" s="100">
        <v>696.572</v>
      </c>
      <c r="M50" s="100">
        <v>0</v>
      </c>
      <c r="N50" s="100">
        <v>1672.508</v>
      </c>
      <c r="O50" s="100">
        <v>32.920999999999999</v>
      </c>
      <c r="P50" s="100">
        <v>155.696</v>
      </c>
      <c r="Q50" s="100">
        <v>936.58900000000006</v>
      </c>
      <c r="R50" s="100">
        <v>7673.7920000000004</v>
      </c>
      <c r="S50" s="100">
        <v>0</v>
      </c>
      <c r="T50" s="100">
        <v>0</v>
      </c>
      <c r="U50" s="100">
        <v>0</v>
      </c>
      <c r="V50" s="100">
        <v>0</v>
      </c>
      <c r="W50" s="100">
        <v>293.34500000000003</v>
      </c>
      <c r="X50" s="100">
        <v>852.10699999999997</v>
      </c>
      <c r="Y50" s="100">
        <v>115.78</v>
      </c>
      <c r="Z50" s="100">
        <v>138.91999999999999</v>
      </c>
      <c r="AA50" s="100">
        <v>0</v>
      </c>
      <c r="AB50" s="100">
        <v>0</v>
      </c>
      <c r="AC50" s="100">
        <v>0.40799999999999997</v>
      </c>
      <c r="AD50" s="100">
        <v>255.994</v>
      </c>
      <c r="AE50" s="100">
        <v>1997.2049999999999</v>
      </c>
      <c r="AF50" s="100">
        <v>82.751999999999995</v>
      </c>
      <c r="AG50" s="100">
        <v>19.681999999999999</v>
      </c>
      <c r="AH50" s="100">
        <v>562.92999999999995</v>
      </c>
      <c r="AI50" s="100">
        <v>0</v>
      </c>
      <c r="AJ50" s="100">
        <v>0</v>
      </c>
      <c r="AK50" s="100">
        <v>0</v>
      </c>
      <c r="AL50" s="100">
        <v>0</v>
      </c>
      <c r="AM50" s="100">
        <v>0</v>
      </c>
      <c r="AN50" s="100">
        <v>0</v>
      </c>
      <c r="AO50" s="100">
        <v>0</v>
      </c>
      <c r="AP50" s="100">
        <v>1701.8920000000001</v>
      </c>
      <c r="AQ50" s="100">
        <v>44.195</v>
      </c>
      <c r="AR50" s="100">
        <v>393.60700000000003</v>
      </c>
      <c r="AS50" s="100">
        <v>637.71500000000003</v>
      </c>
      <c r="AT50" s="100">
        <v>19.48</v>
      </c>
      <c r="AU50" s="100">
        <v>0.184</v>
      </c>
      <c r="AV50" s="100">
        <v>0</v>
      </c>
      <c r="AW50" s="100">
        <v>0</v>
      </c>
      <c r="AX50" s="100">
        <v>0</v>
      </c>
      <c r="AY50" s="100">
        <v>0</v>
      </c>
      <c r="AZ50" s="100">
        <v>0</v>
      </c>
      <c r="BA50" s="100">
        <v>0</v>
      </c>
      <c r="BB50" s="100">
        <v>38.817999999999998</v>
      </c>
      <c r="BC50" s="100">
        <v>0</v>
      </c>
      <c r="BD50" s="100">
        <v>1.3069999999999999</v>
      </c>
      <c r="BE50" s="100">
        <v>0</v>
      </c>
      <c r="BF50" s="100">
        <v>0</v>
      </c>
      <c r="BG50" s="100">
        <v>0</v>
      </c>
      <c r="BH50" s="100">
        <v>26338.274000000001</v>
      </c>
      <c r="BI50" s="100">
        <v>3600.0790000000002</v>
      </c>
      <c r="BJ50" s="100">
        <v>54702.745999999999</v>
      </c>
      <c r="BK50" s="100">
        <v>4991.6670000000004</v>
      </c>
      <c r="BL50" s="102"/>
      <c r="BM50" s="102"/>
    </row>
    <row r="51" spans="1:65">
      <c r="B51" s="424" t="s">
        <v>735</v>
      </c>
      <c r="C51" s="426" t="s">
        <v>736</v>
      </c>
      <c r="D51" s="187">
        <v>0</v>
      </c>
      <c r="E51" s="187">
        <v>0</v>
      </c>
      <c r="F51" s="187">
        <v>0</v>
      </c>
      <c r="G51" s="187">
        <v>0</v>
      </c>
      <c r="H51" s="187">
        <v>0</v>
      </c>
      <c r="I51" s="187">
        <v>0</v>
      </c>
      <c r="J51" s="187">
        <v>0</v>
      </c>
      <c r="K51" s="187">
        <v>0.46500000000000002</v>
      </c>
      <c r="L51" s="187">
        <v>0</v>
      </c>
      <c r="M51" s="187">
        <v>0</v>
      </c>
      <c r="N51" s="187">
        <v>0</v>
      </c>
      <c r="O51" s="187">
        <v>0</v>
      </c>
      <c r="P51" s="187">
        <v>0</v>
      </c>
      <c r="Q51" s="187">
        <v>0</v>
      </c>
      <c r="R51" s="187">
        <v>3.448</v>
      </c>
      <c r="S51" s="187">
        <v>0</v>
      </c>
      <c r="T51" s="187">
        <v>0</v>
      </c>
      <c r="U51" s="187">
        <v>0</v>
      </c>
      <c r="V51" s="187">
        <v>0</v>
      </c>
      <c r="W51" s="187">
        <v>0</v>
      </c>
      <c r="X51" s="187">
        <v>5.173</v>
      </c>
      <c r="Y51" s="187">
        <v>0.11799999999999999</v>
      </c>
      <c r="Z51" s="187">
        <v>28.844000000000001</v>
      </c>
      <c r="AA51" s="187">
        <v>0</v>
      </c>
      <c r="AB51" s="187">
        <v>0</v>
      </c>
      <c r="AC51" s="187">
        <v>0</v>
      </c>
      <c r="AD51" s="187">
        <v>172.08199999999999</v>
      </c>
      <c r="AE51" s="187">
        <v>222.28299999999999</v>
      </c>
      <c r="AF51" s="187">
        <v>2.65</v>
      </c>
      <c r="AG51" s="187">
        <v>6.1029999999999998</v>
      </c>
      <c r="AH51" s="187">
        <v>13.11</v>
      </c>
      <c r="AI51" s="187">
        <v>0</v>
      </c>
      <c r="AJ51" s="187">
        <v>0</v>
      </c>
      <c r="AK51" s="187">
        <v>0</v>
      </c>
      <c r="AL51" s="187">
        <v>0</v>
      </c>
      <c r="AM51" s="187">
        <v>0</v>
      </c>
      <c r="AN51" s="187">
        <v>0</v>
      </c>
      <c r="AO51" s="187">
        <v>0</v>
      </c>
      <c r="AP51" s="187">
        <v>0</v>
      </c>
      <c r="AQ51" s="187">
        <v>0.55700000000000005</v>
      </c>
      <c r="AR51" s="187">
        <v>0</v>
      </c>
      <c r="AS51" s="187">
        <v>158.267</v>
      </c>
      <c r="AT51" s="187">
        <v>0</v>
      </c>
      <c r="AU51" s="187">
        <v>0</v>
      </c>
      <c r="AV51" s="187">
        <v>0</v>
      </c>
      <c r="AW51" s="187">
        <v>0</v>
      </c>
      <c r="AX51" s="187">
        <v>0</v>
      </c>
      <c r="AY51" s="187">
        <v>0</v>
      </c>
      <c r="AZ51" s="187">
        <v>0</v>
      </c>
      <c r="BA51" s="187">
        <v>0</v>
      </c>
      <c r="BB51" s="187">
        <v>33.798000000000002</v>
      </c>
      <c r="BC51" s="187">
        <v>0</v>
      </c>
      <c r="BD51" s="187">
        <v>0</v>
      </c>
      <c r="BE51" s="187">
        <v>0</v>
      </c>
      <c r="BF51" s="187">
        <v>0</v>
      </c>
      <c r="BG51" s="187">
        <v>0</v>
      </c>
      <c r="BH51" s="187">
        <v>1390.684</v>
      </c>
      <c r="BI51" s="187">
        <v>0</v>
      </c>
      <c r="BJ51" s="187">
        <v>2037.5819999999999</v>
      </c>
      <c r="BK51" s="187">
        <v>192.62200000000001</v>
      </c>
      <c r="BL51" s="102"/>
      <c r="BM51" s="102"/>
    </row>
    <row r="52" spans="1:65">
      <c r="B52" s="424" t="s">
        <v>737</v>
      </c>
      <c r="C52" s="426" t="s">
        <v>738</v>
      </c>
      <c r="D52" s="187">
        <v>0</v>
      </c>
      <c r="E52" s="187">
        <v>0</v>
      </c>
      <c r="F52" s="187">
        <v>0</v>
      </c>
      <c r="G52" s="187">
        <v>0</v>
      </c>
      <c r="H52" s="187">
        <v>0</v>
      </c>
      <c r="I52" s="187">
        <v>0</v>
      </c>
      <c r="J52" s="187">
        <v>0</v>
      </c>
      <c r="K52" s="187">
        <v>0</v>
      </c>
      <c r="L52" s="187">
        <v>0</v>
      </c>
      <c r="M52" s="187">
        <v>0</v>
      </c>
      <c r="N52" s="187">
        <v>0</v>
      </c>
      <c r="O52" s="187">
        <v>0</v>
      </c>
      <c r="P52" s="187">
        <v>0</v>
      </c>
      <c r="Q52" s="187">
        <v>0</v>
      </c>
      <c r="R52" s="187">
        <v>0</v>
      </c>
      <c r="S52" s="187">
        <v>0</v>
      </c>
      <c r="T52" s="187">
        <v>0</v>
      </c>
      <c r="U52" s="187">
        <v>0</v>
      </c>
      <c r="V52" s="187">
        <v>0</v>
      </c>
      <c r="W52" s="187">
        <v>0</v>
      </c>
      <c r="X52" s="187">
        <v>1.167</v>
      </c>
      <c r="Y52" s="187">
        <v>0</v>
      </c>
      <c r="Z52" s="187">
        <v>73.864999999999995</v>
      </c>
      <c r="AA52" s="187">
        <v>0</v>
      </c>
      <c r="AB52" s="187">
        <v>0</v>
      </c>
      <c r="AC52" s="187">
        <v>0</v>
      </c>
      <c r="AD52" s="187">
        <v>2.5999999999999999E-2</v>
      </c>
      <c r="AE52" s="187">
        <v>719.55499999999995</v>
      </c>
      <c r="AF52" s="187">
        <v>2.8519999999999999</v>
      </c>
      <c r="AG52" s="187">
        <v>6.6970000000000001</v>
      </c>
      <c r="AH52" s="187">
        <v>4.2300000000000004</v>
      </c>
      <c r="AI52" s="187">
        <v>0</v>
      </c>
      <c r="AJ52" s="187">
        <v>0</v>
      </c>
      <c r="AK52" s="187">
        <v>0</v>
      </c>
      <c r="AL52" s="187">
        <v>0</v>
      </c>
      <c r="AM52" s="187">
        <v>0</v>
      </c>
      <c r="AN52" s="187">
        <v>0</v>
      </c>
      <c r="AO52" s="187">
        <v>0</v>
      </c>
      <c r="AP52" s="187">
        <v>0</v>
      </c>
      <c r="AQ52" s="187">
        <v>0</v>
      </c>
      <c r="AR52" s="187">
        <v>0</v>
      </c>
      <c r="AS52" s="187">
        <v>0</v>
      </c>
      <c r="AT52" s="187">
        <v>0</v>
      </c>
      <c r="AU52" s="187">
        <v>0</v>
      </c>
      <c r="AV52" s="187">
        <v>0</v>
      </c>
      <c r="AW52" s="187">
        <v>0</v>
      </c>
      <c r="AX52" s="187">
        <v>0</v>
      </c>
      <c r="AY52" s="187">
        <v>0</v>
      </c>
      <c r="AZ52" s="187">
        <v>0</v>
      </c>
      <c r="BA52" s="187">
        <v>0</v>
      </c>
      <c r="BB52" s="187">
        <v>0</v>
      </c>
      <c r="BC52" s="187">
        <v>0</v>
      </c>
      <c r="BD52" s="187">
        <v>0</v>
      </c>
      <c r="BE52" s="187">
        <v>0</v>
      </c>
      <c r="BF52" s="187">
        <v>0</v>
      </c>
      <c r="BG52" s="187">
        <v>0</v>
      </c>
      <c r="BH52" s="187">
        <v>267.88099999999997</v>
      </c>
      <c r="BI52" s="187">
        <v>0</v>
      </c>
      <c r="BJ52" s="187">
        <v>1076.2729999999999</v>
      </c>
      <c r="BK52" s="187">
        <v>0</v>
      </c>
      <c r="BL52" s="102"/>
      <c r="BM52" s="102"/>
    </row>
    <row r="53" spans="1:65">
      <c r="B53" s="424" t="s">
        <v>739</v>
      </c>
      <c r="C53" s="426" t="s">
        <v>740</v>
      </c>
      <c r="D53" s="187">
        <v>0</v>
      </c>
      <c r="E53" s="187">
        <v>0</v>
      </c>
      <c r="F53" s="187">
        <v>0</v>
      </c>
      <c r="G53" s="187">
        <v>0</v>
      </c>
      <c r="H53" s="187">
        <v>0</v>
      </c>
      <c r="I53" s="187">
        <v>0</v>
      </c>
      <c r="J53" s="187">
        <v>0</v>
      </c>
      <c r="K53" s="187">
        <v>0</v>
      </c>
      <c r="L53" s="187">
        <v>0</v>
      </c>
      <c r="M53" s="187">
        <v>0</v>
      </c>
      <c r="N53" s="187">
        <v>0</v>
      </c>
      <c r="O53" s="187">
        <v>0</v>
      </c>
      <c r="P53" s="187">
        <v>0</v>
      </c>
      <c r="Q53" s="187">
        <v>0</v>
      </c>
      <c r="R53" s="187">
        <v>0</v>
      </c>
      <c r="S53" s="187">
        <v>0</v>
      </c>
      <c r="T53" s="187">
        <v>0</v>
      </c>
      <c r="U53" s="187">
        <v>0</v>
      </c>
      <c r="V53" s="187">
        <v>0</v>
      </c>
      <c r="W53" s="187">
        <v>0</v>
      </c>
      <c r="X53" s="187">
        <v>1.901</v>
      </c>
      <c r="Y53" s="187">
        <v>1E-3</v>
      </c>
      <c r="Z53" s="187">
        <v>2.8000000000000001E-2</v>
      </c>
      <c r="AA53" s="187">
        <v>0</v>
      </c>
      <c r="AB53" s="187">
        <v>0</v>
      </c>
      <c r="AC53" s="187">
        <v>0</v>
      </c>
      <c r="AD53" s="187">
        <v>0.74</v>
      </c>
      <c r="AE53" s="187">
        <v>29.876999999999999</v>
      </c>
      <c r="AF53" s="187">
        <v>3.0680000000000001</v>
      </c>
      <c r="AG53" s="187">
        <v>0.49299999999999999</v>
      </c>
      <c r="AH53" s="187">
        <v>6.2030000000000003</v>
      </c>
      <c r="AI53" s="187">
        <v>0</v>
      </c>
      <c r="AJ53" s="187">
        <v>0</v>
      </c>
      <c r="AK53" s="187">
        <v>0</v>
      </c>
      <c r="AL53" s="187">
        <v>0</v>
      </c>
      <c r="AM53" s="187">
        <v>0</v>
      </c>
      <c r="AN53" s="187">
        <v>0</v>
      </c>
      <c r="AO53" s="187">
        <v>0</v>
      </c>
      <c r="AP53" s="187">
        <v>0</v>
      </c>
      <c r="AQ53" s="187">
        <v>0</v>
      </c>
      <c r="AR53" s="187">
        <v>0</v>
      </c>
      <c r="AS53" s="187">
        <v>0</v>
      </c>
      <c r="AT53" s="187">
        <v>3.988</v>
      </c>
      <c r="AU53" s="187">
        <v>0</v>
      </c>
      <c r="AV53" s="187">
        <v>0</v>
      </c>
      <c r="AW53" s="187">
        <v>0</v>
      </c>
      <c r="AX53" s="187">
        <v>0</v>
      </c>
      <c r="AY53" s="187">
        <v>0</v>
      </c>
      <c r="AZ53" s="187">
        <v>0</v>
      </c>
      <c r="BA53" s="187">
        <v>0</v>
      </c>
      <c r="BB53" s="187">
        <v>0</v>
      </c>
      <c r="BC53" s="187">
        <v>0</v>
      </c>
      <c r="BD53" s="187">
        <v>0</v>
      </c>
      <c r="BE53" s="187">
        <v>0</v>
      </c>
      <c r="BF53" s="187">
        <v>0</v>
      </c>
      <c r="BG53" s="187">
        <v>0</v>
      </c>
      <c r="BH53" s="187">
        <v>151.28</v>
      </c>
      <c r="BI53" s="187">
        <v>0</v>
      </c>
      <c r="BJ53" s="187">
        <v>197.57900000000001</v>
      </c>
      <c r="BK53" s="187">
        <v>3.988</v>
      </c>
      <c r="BL53" s="102"/>
      <c r="BM53" s="102"/>
    </row>
    <row r="54" spans="1:65">
      <c r="B54" s="412" t="s">
        <v>741</v>
      </c>
      <c r="C54" s="132" t="s">
        <v>742</v>
      </c>
      <c r="D54" s="100">
        <v>0</v>
      </c>
      <c r="E54" s="100">
        <v>2679.683</v>
      </c>
      <c r="F54" s="100">
        <v>0</v>
      </c>
      <c r="G54" s="100">
        <v>3759.4250000000002</v>
      </c>
      <c r="H54" s="100">
        <v>0</v>
      </c>
      <c r="I54" s="100">
        <v>0</v>
      </c>
      <c r="J54" s="100">
        <v>0</v>
      </c>
      <c r="K54" s="100">
        <v>0.39</v>
      </c>
      <c r="L54" s="100">
        <v>696.572</v>
      </c>
      <c r="M54" s="100">
        <v>0</v>
      </c>
      <c r="N54" s="100">
        <v>1672.508</v>
      </c>
      <c r="O54" s="100">
        <v>32.920999999999999</v>
      </c>
      <c r="P54" s="100">
        <v>155.696</v>
      </c>
      <c r="Q54" s="100">
        <v>936.58900000000006</v>
      </c>
      <c r="R54" s="100">
        <v>7670.3440000000001</v>
      </c>
      <c r="S54" s="100">
        <v>0</v>
      </c>
      <c r="T54" s="100">
        <v>0</v>
      </c>
      <c r="U54" s="100">
        <v>0</v>
      </c>
      <c r="V54" s="100">
        <v>0</v>
      </c>
      <c r="W54" s="100">
        <v>293.34500000000003</v>
      </c>
      <c r="X54" s="100">
        <v>835.80899999999997</v>
      </c>
      <c r="Y54" s="100">
        <v>115.661</v>
      </c>
      <c r="Z54" s="100">
        <v>28.582999999999998</v>
      </c>
      <c r="AA54" s="100">
        <v>0</v>
      </c>
      <c r="AB54" s="100">
        <v>0</v>
      </c>
      <c r="AC54" s="100">
        <v>0.40799999999999997</v>
      </c>
      <c r="AD54" s="100">
        <v>55.447000000000003</v>
      </c>
      <c r="AE54" s="100">
        <v>433.94400000000002</v>
      </c>
      <c r="AF54" s="100">
        <v>37.325000000000003</v>
      </c>
      <c r="AG54" s="100">
        <v>6.383</v>
      </c>
      <c r="AH54" s="100">
        <v>537.44799999999998</v>
      </c>
      <c r="AI54" s="100">
        <v>0</v>
      </c>
      <c r="AJ54" s="100">
        <v>0</v>
      </c>
      <c r="AK54" s="100">
        <v>0</v>
      </c>
      <c r="AL54" s="100">
        <v>0</v>
      </c>
      <c r="AM54" s="100">
        <v>0</v>
      </c>
      <c r="AN54" s="100">
        <v>0</v>
      </c>
      <c r="AO54" s="100">
        <v>0</v>
      </c>
      <c r="AP54" s="100">
        <v>1701.883</v>
      </c>
      <c r="AQ54" s="100">
        <v>43.637999999999998</v>
      </c>
      <c r="AR54" s="100">
        <v>393.60700000000003</v>
      </c>
      <c r="AS54" s="100">
        <v>479.44799999999998</v>
      </c>
      <c r="AT54" s="100">
        <v>15.492000000000001</v>
      </c>
      <c r="AU54" s="100">
        <v>0.184</v>
      </c>
      <c r="AV54" s="100">
        <v>0</v>
      </c>
      <c r="AW54" s="100">
        <v>0</v>
      </c>
      <c r="AX54" s="100">
        <v>0</v>
      </c>
      <c r="AY54" s="100">
        <v>0</v>
      </c>
      <c r="AZ54" s="100">
        <v>0</v>
      </c>
      <c r="BA54" s="100">
        <v>0</v>
      </c>
      <c r="BB54" s="100">
        <v>5.0199999999999996</v>
      </c>
      <c r="BC54" s="100">
        <v>0</v>
      </c>
      <c r="BD54" s="100">
        <v>1.3069999999999999</v>
      </c>
      <c r="BE54" s="100">
        <v>0</v>
      </c>
      <c r="BF54" s="100">
        <v>0</v>
      </c>
      <c r="BG54" s="100">
        <v>0</v>
      </c>
      <c r="BH54" s="100">
        <v>24528.428</v>
      </c>
      <c r="BI54" s="100">
        <v>3600.0790000000002</v>
      </c>
      <c r="BJ54" s="100">
        <v>50717.567000000003</v>
      </c>
      <c r="BK54" s="100">
        <v>4795.049</v>
      </c>
      <c r="BL54" s="102"/>
      <c r="BM54" s="102"/>
    </row>
    <row r="55" spans="1:65">
      <c r="B55" s="425" t="s">
        <v>743</v>
      </c>
      <c r="C55" s="426" t="s">
        <v>744</v>
      </c>
      <c r="D55" s="187">
        <v>0</v>
      </c>
      <c r="E55" s="187">
        <v>0</v>
      </c>
      <c r="F55" s="187">
        <v>0</v>
      </c>
      <c r="G55" s="187">
        <v>0</v>
      </c>
      <c r="H55" s="187">
        <v>0</v>
      </c>
      <c r="I55" s="187">
        <v>0</v>
      </c>
      <c r="J55" s="187">
        <v>0</v>
      </c>
      <c r="K55" s="187">
        <v>0</v>
      </c>
      <c r="L55" s="187">
        <v>0</v>
      </c>
      <c r="M55" s="187">
        <v>0</v>
      </c>
      <c r="N55" s="187">
        <v>0</v>
      </c>
      <c r="O55" s="187">
        <v>0</v>
      </c>
      <c r="P55" s="187">
        <v>0</v>
      </c>
      <c r="Q55" s="187">
        <v>0</v>
      </c>
      <c r="R55" s="187">
        <v>912.87400000000002</v>
      </c>
      <c r="S55" s="187">
        <v>0</v>
      </c>
      <c r="T55" s="187">
        <v>0</v>
      </c>
      <c r="U55" s="187">
        <v>0</v>
      </c>
      <c r="V55" s="187">
        <v>0</v>
      </c>
      <c r="W55" s="187">
        <v>0</v>
      </c>
      <c r="X55" s="187">
        <v>21.004000000000001</v>
      </c>
      <c r="Y55" s="187">
        <v>2.5999999999999999E-2</v>
      </c>
      <c r="Z55" s="187">
        <v>0.14099999999999999</v>
      </c>
      <c r="AA55" s="187">
        <v>0</v>
      </c>
      <c r="AB55" s="187">
        <v>0</v>
      </c>
      <c r="AC55" s="187">
        <v>0</v>
      </c>
      <c r="AD55" s="187">
        <v>7.0049999999999999</v>
      </c>
      <c r="AE55" s="187">
        <v>3.0960000000000001</v>
      </c>
      <c r="AF55" s="187">
        <v>8.5000000000000006E-2</v>
      </c>
      <c r="AG55" s="187">
        <v>0.41199999999999998</v>
      </c>
      <c r="AH55" s="187">
        <v>9.4879999999999995</v>
      </c>
      <c r="AI55" s="187">
        <v>0</v>
      </c>
      <c r="AJ55" s="187">
        <v>0</v>
      </c>
      <c r="AK55" s="187">
        <v>0</v>
      </c>
      <c r="AL55" s="187">
        <v>0</v>
      </c>
      <c r="AM55" s="187">
        <v>0</v>
      </c>
      <c r="AN55" s="187">
        <v>0</v>
      </c>
      <c r="AO55" s="187">
        <v>0</v>
      </c>
      <c r="AP55" s="187">
        <v>6.6440000000000001</v>
      </c>
      <c r="AQ55" s="187">
        <v>0</v>
      </c>
      <c r="AR55" s="187">
        <v>34.226999999999997</v>
      </c>
      <c r="AS55" s="187">
        <v>6.8620000000000001</v>
      </c>
      <c r="AT55" s="187">
        <v>6.1379999999999999</v>
      </c>
      <c r="AU55" s="187">
        <v>0</v>
      </c>
      <c r="AV55" s="187">
        <v>0</v>
      </c>
      <c r="AW55" s="187">
        <v>0</v>
      </c>
      <c r="AX55" s="187">
        <v>0</v>
      </c>
      <c r="AY55" s="187">
        <v>0</v>
      </c>
      <c r="AZ55" s="187">
        <v>0</v>
      </c>
      <c r="BA55" s="187">
        <v>0</v>
      </c>
      <c r="BB55" s="187">
        <v>0</v>
      </c>
      <c r="BC55" s="187">
        <v>0</v>
      </c>
      <c r="BD55" s="187">
        <v>0</v>
      </c>
      <c r="BE55" s="187">
        <v>0</v>
      </c>
      <c r="BF55" s="187">
        <v>0</v>
      </c>
      <c r="BG55" s="187">
        <v>0</v>
      </c>
      <c r="BH55" s="187">
        <v>1202.2190000000001</v>
      </c>
      <c r="BI55" s="187">
        <v>120.166</v>
      </c>
      <c r="BJ55" s="187">
        <v>2330.3870000000002</v>
      </c>
      <c r="BK55" s="187">
        <v>53.87</v>
      </c>
      <c r="BL55" s="102"/>
      <c r="BM55" s="102"/>
    </row>
    <row r="56" spans="1:65">
      <c r="B56" s="425" t="s">
        <v>745</v>
      </c>
      <c r="C56" s="426" t="s">
        <v>746</v>
      </c>
      <c r="D56" s="187">
        <v>0</v>
      </c>
      <c r="E56" s="187">
        <v>0</v>
      </c>
      <c r="F56" s="187">
        <v>0</v>
      </c>
      <c r="G56" s="187">
        <v>416.65699999999998</v>
      </c>
      <c r="H56" s="187">
        <v>0</v>
      </c>
      <c r="I56" s="187">
        <v>0</v>
      </c>
      <c r="J56" s="187">
        <v>0</v>
      </c>
      <c r="K56" s="187">
        <v>0</v>
      </c>
      <c r="L56" s="187">
        <v>0</v>
      </c>
      <c r="M56" s="187">
        <v>0</v>
      </c>
      <c r="N56" s="187">
        <v>0</v>
      </c>
      <c r="O56" s="187">
        <v>0</v>
      </c>
      <c r="P56" s="187">
        <v>0</v>
      </c>
      <c r="Q56" s="187">
        <v>0</v>
      </c>
      <c r="R56" s="187">
        <v>202.077</v>
      </c>
      <c r="S56" s="187">
        <v>0</v>
      </c>
      <c r="T56" s="187">
        <v>0</v>
      </c>
      <c r="U56" s="187">
        <v>0</v>
      </c>
      <c r="V56" s="187">
        <v>0</v>
      </c>
      <c r="W56" s="187">
        <v>0</v>
      </c>
      <c r="X56" s="187">
        <v>3.9990000000000001</v>
      </c>
      <c r="Y56" s="187">
        <v>0.185</v>
      </c>
      <c r="Z56" s="187">
        <v>7.0999999999999994E-2</v>
      </c>
      <c r="AA56" s="187">
        <v>0</v>
      </c>
      <c r="AB56" s="187">
        <v>0</v>
      </c>
      <c r="AC56" s="187">
        <v>0</v>
      </c>
      <c r="AD56" s="187">
        <v>3.6949999999999998</v>
      </c>
      <c r="AE56" s="187">
        <v>1.9610000000000001</v>
      </c>
      <c r="AF56" s="187">
        <v>0.105</v>
      </c>
      <c r="AG56" s="187">
        <v>0.29799999999999999</v>
      </c>
      <c r="AH56" s="187">
        <v>9.0180000000000007</v>
      </c>
      <c r="AI56" s="187">
        <v>0</v>
      </c>
      <c r="AJ56" s="187">
        <v>0</v>
      </c>
      <c r="AK56" s="187">
        <v>0</v>
      </c>
      <c r="AL56" s="187">
        <v>0</v>
      </c>
      <c r="AM56" s="187">
        <v>0</v>
      </c>
      <c r="AN56" s="187">
        <v>0</v>
      </c>
      <c r="AO56" s="187">
        <v>0</v>
      </c>
      <c r="AP56" s="187">
        <v>34.082000000000001</v>
      </c>
      <c r="AQ56" s="187">
        <v>2.2530000000000001</v>
      </c>
      <c r="AR56" s="187">
        <v>22.692</v>
      </c>
      <c r="AS56" s="187">
        <v>28.198</v>
      </c>
      <c r="AT56" s="187">
        <v>0</v>
      </c>
      <c r="AU56" s="187">
        <v>0</v>
      </c>
      <c r="AV56" s="187">
        <v>0</v>
      </c>
      <c r="AW56" s="187">
        <v>0</v>
      </c>
      <c r="AX56" s="187">
        <v>0</v>
      </c>
      <c r="AY56" s="187">
        <v>0</v>
      </c>
      <c r="AZ56" s="187">
        <v>0</v>
      </c>
      <c r="BA56" s="187">
        <v>0</v>
      </c>
      <c r="BB56" s="187">
        <v>0</v>
      </c>
      <c r="BC56" s="187">
        <v>0</v>
      </c>
      <c r="BD56" s="187">
        <v>0</v>
      </c>
      <c r="BE56" s="187">
        <v>0</v>
      </c>
      <c r="BF56" s="187">
        <v>0</v>
      </c>
      <c r="BG56" s="187">
        <v>0</v>
      </c>
      <c r="BH56" s="187">
        <v>799.85</v>
      </c>
      <c r="BI56" s="187">
        <v>229.09</v>
      </c>
      <c r="BJ56" s="187">
        <v>1754.231</v>
      </c>
      <c r="BK56" s="187">
        <v>87.224999999999994</v>
      </c>
      <c r="BL56" s="102"/>
      <c r="BM56" s="102"/>
    </row>
    <row r="57" spans="1:65">
      <c r="B57" s="425" t="s">
        <v>747</v>
      </c>
      <c r="C57" s="426" t="s">
        <v>748</v>
      </c>
      <c r="D57" s="187">
        <v>0</v>
      </c>
      <c r="E57" s="187">
        <v>0</v>
      </c>
      <c r="F57" s="187">
        <v>0</v>
      </c>
      <c r="G57" s="187">
        <v>0</v>
      </c>
      <c r="H57" s="187">
        <v>0</v>
      </c>
      <c r="I57" s="187">
        <v>0</v>
      </c>
      <c r="J57" s="187">
        <v>0</v>
      </c>
      <c r="K57" s="187">
        <v>0</v>
      </c>
      <c r="L57" s="187">
        <v>0</v>
      </c>
      <c r="M57" s="187">
        <v>0</v>
      </c>
      <c r="N57" s="187">
        <v>0</v>
      </c>
      <c r="O57" s="187">
        <v>0</v>
      </c>
      <c r="P57" s="187">
        <v>0</v>
      </c>
      <c r="Q57" s="187">
        <v>0</v>
      </c>
      <c r="R57" s="187">
        <v>31.7</v>
      </c>
      <c r="S57" s="187">
        <v>0</v>
      </c>
      <c r="T57" s="187">
        <v>0</v>
      </c>
      <c r="U57" s="187">
        <v>0</v>
      </c>
      <c r="V57" s="187">
        <v>0</v>
      </c>
      <c r="W57" s="187">
        <v>0</v>
      </c>
      <c r="X57" s="187">
        <v>0.25900000000000001</v>
      </c>
      <c r="Y57" s="187">
        <v>0</v>
      </c>
      <c r="Z57" s="187">
        <v>0.21299999999999999</v>
      </c>
      <c r="AA57" s="187">
        <v>0</v>
      </c>
      <c r="AB57" s="187">
        <v>0</v>
      </c>
      <c r="AC57" s="187">
        <v>0</v>
      </c>
      <c r="AD57" s="187">
        <v>0.76300000000000001</v>
      </c>
      <c r="AE57" s="187">
        <v>3.6850000000000001</v>
      </c>
      <c r="AF57" s="187">
        <v>0</v>
      </c>
      <c r="AG57" s="187">
        <v>0</v>
      </c>
      <c r="AH57" s="187">
        <v>2.0299999999999998</v>
      </c>
      <c r="AI57" s="187">
        <v>0</v>
      </c>
      <c r="AJ57" s="187">
        <v>0</v>
      </c>
      <c r="AK57" s="187">
        <v>0</v>
      </c>
      <c r="AL57" s="187">
        <v>0</v>
      </c>
      <c r="AM57" s="187">
        <v>0</v>
      </c>
      <c r="AN57" s="187">
        <v>0</v>
      </c>
      <c r="AO57" s="187">
        <v>0</v>
      </c>
      <c r="AP57" s="187">
        <v>0</v>
      </c>
      <c r="AQ57" s="187">
        <v>0</v>
      </c>
      <c r="AR57" s="187">
        <v>2.31</v>
      </c>
      <c r="AS57" s="187">
        <v>53.234000000000002</v>
      </c>
      <c r="AT57" s="187">
        <v>0</v>
      </c>
      <c r="AU57" s="187">
        <v>0</v>
      </c>
      <c r="AV57" s="187">
        <v>0</v>
      </c>
      <c r="AW57" s="187">
        <v>0</v>
      </c>
      <c r="AX57" s="187">
        <v>0</v>
      </c>
      <c r="AY57" s="187">
        <v>0</v>
      </c>
      <c r="AZ57" s="187">
        <v>0</v>
      </c>
      <c r="BA57" s="187">
        <v>0</v>
      </c>
      <c r="BB57" s="187">
        <v>0</v>
      </c>
      <c r="BC57" s="187">
        <v>0</v>
      </c>
      <c r="BD57" s="187">
        <v>0</v>
      </c>
      <c r="BE57" s="187">
        <v>0</v>
      </c>
      <c r="BF57" s="187">
        <v>0</v>
      </c>
      <c r="BG57" s="187">
        <v>0</v>
      </c>
      <c r="BH57" s="187">
        <v>150.87799999999999</v>
      </c>
      <c r="BI57" s="187">
        <v>8.8230000000000004</v>
      </c>
      <c r="BJ57" s="187">
        <v>253.89500000000001</v>
      </c>
      <c r="BK57" s="187">
        <v>55.543999999999997</v>
      </c>
      <c r="BL57" s="102"/>
      <c r="BM57" s="102"/>
    </row>
    <row r="58" spans="1:65">
      <c r="B58" s="425" t="s">
        <v>749</v>
      </c>
      <c r="C58" s="426" t="s">
        <v>750</v>
      </c>
      <c r="D58" s="187">
        <v>0</v>
      </c>
      <c r="E58" s="187">
        <v>0</v>
      </c>
      <c r="F58" s="187">
        <v>0</v>
      </c>
      <c r="G58" s="187">
        <v>0</v>
      </c>
      <c r="H58" s="187">
        <v>0</v>
      </c>
      <c r="I58" s="187">
        <v>0</v>
      </c>
      <c r="J58" s="187">
        <v>0</v>
      </c>
      <c r="K58" s="187">
        <v>0</v>
      </c>
      <c r="L58" s="187">
        <v>0</v>
      </c>
      <c r="M58" s="187">
        <v>0</v>
      </c>
      <c r="N58" s="187">
        <v>0</v>
      </c>
      <c r="O58" s="187">
        <v>0</v>
      </c>
      <c r="P58" s="187">
        <v>0</v>
      </c>
      <c r="Q58" s="187">
        <v>0</v>
      </c>
      <c r="R58" s="187">
        <v>305.89699999999999</v>
      </c>
      <c r="S58" s="187">
        <v>0</v>
      </c>
      <c r="T58" s="187">
        <v>0</v>
      </c>
      <c r="U58" s="187">
        <v>0</v>
      </c>
      <c r="V58" s="187">
        <v>0</v>
      </c>
      <c r="W58" s="187">
        <v>0</v>
      </c>
      <c r="X58" s="187">
        <v>5.2949999999999999</v>
      </c>
      <c r="Y58" s="187">
        <v>0</v>
      </c>
      <c r="Z58" s="187">
        <v>6.9000000000000006E-2</v>
      </c>
      <c r="AA58" s="187">
        <v>0</v>
      </c>
      <c r="AB58" s="187">
        <v>0</v>
      </c>
      <c r="AC58" s="187">
        <v>0</v>
      </c>
      <c r="AD58" s="187">
        <v>1.0209999999999999</v>
      </c>
      <c r="AE58" s="187">
        <v>6.6689999999999996</v>
      </c>
      <c r="AF58" s="187">
        <v>6.3E-2</v>
      </c>
      <c r="AG58" s="187">
        <v>0.60399999999999998</v>
      </c>
      <c r="AH58" s="187">
        <v>9.2550000000000008</v>
      </c>
      <c r="AI58" s="187">
        <v>0</v>
      </c>
      <c r="AJ58" s="187">
        <v>0</v>
      </c>
      <c r="AK58" s="187">
        <v>0</v>
      </c>
      <c r="AL58" s="187">
        <v>0</v>
      </c>
      <c r="AM58" s="187">
        <v>0</v>
      </c>
      <c r="AN58" s="187">
        <v>0</v>
      </c>
      <c r="AO58" s="187">
        <v>0</v>
      </c>
      <c r="AP58" s="187">
        <v>259.07499999999999</v>
      </c>
      <c r="AQ58" s="187">
        <v>15.792</v>
      </c>
      <c r="AR58" s="187">
        <v>169.94800000000001</v>
      </c>
      <c r="AS58" s="187">
        <v>14.835000000000001</v>
      </c>
      <c r="AT58" s="187">
        <v>4.1870000000000003</v>
      </c>
      <c r="AU58" s="187">
        <v>0</v>
      </c>
      <c r="AV58" s="187">
        <v>0</v>
      </c>
      <c r="AW58" s="187">
        <v>0</v>
      </c>
      <c r="AX58" s="187">
        <v>0</v>
      </c>
      <c r="AY58" s="187">
        <v>0</v>
      </c>
      <c r="AZ58" s="187">
        <v>0</v>
      </c>
      <c r="BA58" s="187">
        <v>0</v>
      </c>
      <c r="BB58" s="187">
        <v>0</v>
      </c>
      <c r="BC58" s="187">
        <v>0</v>
      </c>
      <c r="BD58" s="187">
        <v>0</v>
      </c>
      <c r="BE58" s="187">
        <v>0</v>
      </c>
      <c r="BF58" s="187">
        <v>0</v>
      </c>
      <c r="BG58" s="187">
        <v>0</v>
      </c>
      <c r="BH58" s="187">
        <v>820.95699999999999</v>
      </c>
      <c r="BI58" s="187">
        <v>275.42899999999997</v>
      </c>
      <c r="BJ58" s="187">
        <v>1889.096</v>
      </c>
      <c r="BK58" s="187">
        <v>463.83699999999999</v>
      </c>
      <c r="BL58" s="102"/>
      <c r="BM58" s="102"/>
    </row>
    <row r="59" spans="1:65">
      <c r="B59" s="421" t="s">
        <v>751</v>
      </c>
      <c r="C59" s="422" t="s">
        <v>752</v>
      </c>
      <c r="D59" s="423">
        <v>0</v>
      </c>
      <c r="E59" s="423">
        <v>0</v>
      </c>
      <c r="F59" s="423">
        <v>0</v>
      </c>
      <c r="G59" s="423">
        <v>657.49199999999996</v>
      </c>
      <c r="H59" s="423">
        <v>0</v>
      </c>
      <c r="I59" s="423">
        <v>0</v>
      </c>
      <c r="J59" s="423">
        <v>0</v>
      </c>
      <c r="K59" s="423">
        <v>0</v>
      </c>
      <c r="L59" s="423">
        <v>0</v>
      </c>
      <c r="M59" s="423">
        <v>0</v>
      </c>
      <c r="N59" s="423">
        <v>0</v>
      </c>
      <c r="O59" s="423">
        <v>0</v>
      </c>
      <c r="P59" s="423">
        <v>0</v>
      </c>
      <c r="Q59" s="423">
        <v>220.59399999999999</v>
      </c>
      <c r="R59" s="423">
        <v>1863.222</v>
      </c>
      <c r="S59" s="423">
        <v>0</v>
      </c>
      <c r="T59" s="423">
        <v>0</v>
      </c>
      <c r="U59" s="423">
        <v>0</v>
      </c>
      <c r="V59" s="423">
        <v>0</v>
      </c>
      <c r="W59" s="423">
        <v>293.34500000000003</v>
      </c>
      <c r="X59" s="423">
        <v>4.6669999999999998</v>
      </c>
      <c r="Y59" s="423">
        <v>9.5630000000000006</v>
      </c>
      <c r="Z59" s="423">
        <v>0.155</v>
      </c>
      <c r="AA59" s="423">
        <v>0</v>
      </c>
      <c r="AB59" s="423">
        <v>0</v>
      </c>
      <c r="AC59" s="423">
        <v>0</v>
      </c>
      <c r="AD59" s="423">
        <v>7.8170000000000002</v>
      </c>
      <c r="AE59" s="423">
        <v>7.6</v>
      </c>
      <c r="AF59" s="423">
        <v>2.028</v>
      </c>
      <c r="AG59" s="423">
        <v>3.3809999999999998</v>
      </c>
      <c r="AH59" s="423">
        <v>180.613</v>
      </c>
      <c r="AI59" s="423">
        <v>0</v>
      </c>
      <c r="AJ59" s="423">
        <v>0</v>
      </c>
      <c r="AK59" s="423">
        <v>0</v>
      </c>
      <c r="AL59" s="423">
        <v>0</v>
      </c>
      <c r="AM59" s="423">
        <v>0</v>
      </c>
      <c r="AN59" s="423">
        <v>0</v>
      </c>
      <c r="AO59" s="423">
        <v>0</v>
      </c>
      <c r="AP59" s="423">
        <v>252.06800000000001</v>
      </c>
      <c r="AQ59" s="423">
        <v>0</v>
      </c>
      <c r="AR59" s="423">
        <v>138.952</v>
      </c>
      <c r="AS59" s="423">
        <v>274.30500000000001</v>
      </c>
      <c r="AT59" s="423">
        <v>0</v>
      </c>
      <c r="AU59" s="423">
        <v>0.184</v>
      </c>
      <c r="AV59" s="423">
        <v>0</v>
      </c>
      <c r="AW59" s="423">
        <v>0</v>
      </c>
      <c r="AX59" s="423">
        <v>0</v>
      </c>
      <c r="AY59" s="423">
        <v>0</v>
      </c>
      <c r="AZ59" s="423">
        <v>0</v>
      </c>
      <c r="BA59" s="423">
        <v>0</v>
      </c>
      <c r="BB59" s="423">
        <v>0</v>
      </c>
      <c r="BC59" s="423">
        <v>0</v>
      </c>
      <c r="BD59" s="423">
        <v>0</v>
      </c>
      <c r="BE59" s="423">
        <v>0</v>
      </c>
      <c r="BF59" s="423">
        <v>0</v>
      </c>
      <c r="BG59" s="423">
        <v>0</v>
      </c>
      <c r="BH59" s="423">
        <v>5236.9960000000001</v>
      </c>
      <c r="BI59" s="423">
        <v>2538.8000000000002</v>
      </c>
      <c r="BJ59" s="423">
        <v>11691.781999999999</v>
      </c>
      <c r="BK59" s="423">
        <v>958.85400000000004</v>
      </c>
      <c r="BL59" s="102"/>
      <c r="BM59" s="102"/>
    </row>
    <row r="60" spans="1:65">
      <c r="B60" s="425" t="s">
        <v>753</v>
      </c>
      <c r="C60" s="426" t="s">
        <v>754</v>
      </c>
      <c r="D60" s="187">
        <v>0</v>
      </c>
      <c r="E60" s="187">
        <v>0</v>
      </c>
      <c r="F60" s="187">
        <v>0</v>
      </c>
      <c r="G60" s="187">
        <v>2143.002</v>
      </c>
      <c r="H60" s="187">
        <v>0</v>
      </c>
      <c r="I60" s="187">
        <v>0</v>
      </c>
      <c r="J60" s="187">
        <v>0</v>
      </c>
      <c r="K60" s="187">
        <v>0</v>
      </c>
      <c r="L60" s="187">
        <v>0</v>
      </c>
      <c r="M60" s="187">
        <v>0</v>
      </c>
      <c r="N60" s="187">
        <v>0</v>
      </c>
      <c r="O60" s="187">
        <v>0</v>
      </c>
      <c r="P60" s="187">
        <v>0</v>
      </c>
      <c r="Q60" s="187">
        <v>0</v>
      </c>
      <c r="R60" s="187">
        <v>532.23199999999997</v>
      </c>
      <c r="S60" s="187">
        <v>0</v>
      </c>
      <c r="T60" s="187">
        <v>0</v>
      </c>
      <c r="U60" s="187">
        <v>0</v>
      </c>
      <c r="V60" s="187">
        <v>0</v>
      </c>
      <c r="W60" s="187">
        <v>0</v>
      </c>
      <c r="X60" s="187">
        <v>26.655000000000001</v>
      </c>
      <c r="Y60" s="187">
        <v>5.0000000000000001E-3</v>
      </c>
      <c r="Z60" s="187">
        <v>0.82799999999999996</v>
      </c>
      <c r="AA60" s="187">
        <v>0</v>
      </c>
      <c r="AB60" s="187">
        <v>0</v>
      </c>
      <c r="AC60" s="187">
        <v>0</v>
      </c>
      <c r="AD60" s="187">
        <v>0.92200000000000004</v>
      </c>
      <c r="AE60" s="187">
        <v>144.18799999999999</v>
      </c>
      <c r="AF60" s="187">
        <v>3.0430000000000001</v>
      </c>
      <c r="AG60" s="187">
        <v>0.14699999999999999</v>
      </c>
      <c r="AH60" s="187">
        <v>219.50899999999999</v>
      </c>
      <c r="AI60" s="187">
        <v>0</v>
      </c>
      <c r="AJ60" s="187">
        <v>0</v>
      </c>
      <c r="AK60" s="187">
        <v>0</v>
      </c>
      <c r="AL60" s="187">
        <v>0</v>
      </c>
      <c r="AM60" s="187">
        <v>0</v>
      </c>
      <c r="AN60" s="187">
        <v>0</v>
      </c>
      <c r="AO60" s="187">
        <v>0</v>
      </c>
      <c r="AP60" s="187">
        <v>991.16499999999996</v>
      </c>
      <c r="AQ60" s="187">
        <v>0</v>
      </c>
      <c r="AR60" s="187">
        <v>0</v>
      </c>
      <c r="AS60" s="187">
        <v>0</v>
      </c>
      <c r="AT60" s="187">
        <v>0</v>
      </c>
      <c r="AU60" s="187">
        <v>0</v>
      </c>
      <c r="AV60" s="187">
        <v>0</v>
      </c>
      <c r="AW60" s="187">
        <v>0</v>
      </c>
      <c r="AX60" s="187">
        <v>0</v>
      </c>
      <c r="AY60" s="187">
        <v>0</v>
      </c>
      <c r="AZ60" s="187">
        <v>0</v>
      </c>
      <c r="BA60" s="187">
        <v>0</v>
      </c>
      <c r="BB60" s="187">
        <v>0</v>
      </c>
      <c r="BC60" s="187">
        <v>0</v>
      </c>
      <c r="BD60" s="187">
        <v>0</v>
      </c>
      <c r="BE60" s="187">
        <v>0</v>
      </c>
      <c r="BF60" s="187">
        <v>0</v>
      </c>
      <c r="BG60" s="187">
        <v>0</v>
      </c>
      <c r="BH60" s="187">
        <v>1014.636</v>
      </c>
      <c r="BI60" s="187">
        <v>0.49199999999999999</v>
      </c>
      <c r="BJ60" s="187">
        <v>5076.8240000000005</v>
      </c>
      <c r="BK60" s="187">
        <v>991.16499999999996</v>
      </c>
      <c r="BL60" s="102"/>
      <c r="BM60" s="102"/>
    </row>
    <row r="61" spans="1:65">
      <c r="B61" s="421" t="s">
        <v>755</v>
      </c>
      <c r="C61" s="422" t="s">
        <v>756</v>
      </c>
      <c r="D61" s="423">
        <v>0</v>
      </c>
      <c r="E61" s="423">
        <v>593.94899999999996</v>
      </c>
      <c r="F61" s="423">
        <v>0</v>
      </c>
      <c r="G61" s="423">
        <v>289.166</v>
      </c>
      <c r="H61" s="423">
        <v>0</v>
      </c>
      <c r="I61" s="423">
        <v>0</v>
      </c>
      <c r="J61" s="423">
        <v>0</v>
      </c>
      <c r="K61" s="423">
        <v>0</v>
      </c>
      <c r="L61" s="423">
        <v>696.572</v>
      </c>
      <c r="M61" s="423">
        <v>0</v>
      </c>
      <c r="N61" s="423">
        <v>1672.508</v>
      </c>
      <c r="O61" s="423">
        <v>32.920999999999999</v>
      </c>
      <c r="P61" s="423">
        <v>155.696</v>
      </c>
      <c r="Q61" s="423">
        <v>457.27800000000002</v>
      </c>
      <c r="R61" s="423">
        <v>1075.836</v>
      </c>
      <c r="S61" s="423">
        <v>0</v>
      </c>
      <c r="T61" s="423">
        <v>0</v>
      </c>
      <c r="U61" s="423">
        <v>0</v>
      </c>
      <c r="V61" s="423">
        <v>0</v>
      </c>
      <c r="W61" s="423">
        <v>0</v>
      </c>
      <c r="X61" s="423">
        <v>49.366999999999997</v>
      </c>
      <c r="Y61" s="423">
        <v>2.34</v>
      </c>
      <c r="Z61" s="423">
        <v>0</v>
      </c>
      <c r="AA61" s="423">
        <v>0</v>
      </c>
      <c r="AB61" s="423">
        <v>0</v>
      </c>
      <c r="AC61" s="423">
        <v>0</v>
      </c>
      <c r="AD61" s="423">
        <v>1.026</v>
      </c>
      <c r="AE61" s="423">
        <v>2.718</v>
      </c>
      <c r="AF61" s="423">
        <v>1.4999999999999999E-2</v>
      </c>
      <c r="AG61" s="423">
        <v>1E-3</v>
      </c>
      <c r="AH61" s="423">
        <v>2E-3</v>
      </c>
      <c r="AI61" s="423">
        <v>0</v>
      </c>
      <c r="AJ61" s="423">
        <v>0</v>
      </c>
      <c r="AK61" s="423">
        <v>0</v>
      </c>
      <c r="AL61" s="423">
        <v>0</v>
      </c>
      <c r="AM61" s="423">
        <v>0</v>
      </c>
      <c r="AN61" s="423">
        <v>0</v>
      </c>
      <c r="AO61" s="423">
        <v>0</v>
      </c>
      <c r="AP61" s="423">
        <v>0</v>
      </c>
      <c r="AQ61" s="423">
        <v>0</v>
      </c>
      <c r="AR61" s="423">
        <v>0</v>
      </c>
      <c r="AS61" s="423">
        <v>3.2789999999999999</v>
      </c>
      <c r="AT61" s="423">
        <v>0</v>
      </c>
      <c r="AU61" s="423">
        <v>0</v>
      </c>
      <c r="AV61" s="423">
        <v>0</v>
      </c>
      <c r="AW61" s="423">
        <v>0</v>
      </c>
      <c r="AX61" s="423">
        <v>0</v>
      </c>
      <c r="AY61" s="423">
        <v>0</v>
      </c>
      <c r="AZ61" s="423">
        <v>0</v>
      </c>
      <c r="BA61" s="423">
        <v>0</v>
      </c>
      <c r="BB61" s="423">
        <v>0</v>
      </c>
      <c r="BC61" s="423">
        <v>0</v>
      </c>
      <c r="BD61" s="423">
        <v>0</v>
      </c>
      <c r="BE61" s="423">
        <v>0</v>
      </c>
      <c r="BF61" s="423">
        <v>0</v>
      </c>
      <c r="BG61" s="423">
        <v>0</v>
      </c>
      <c r="BH61" s="423">
        <v>4237.2790000000005</v>
      </c>
      <c r="BI61" s="423">
        <v>6.4459999999999997</v>
      </c>
      <c r="BJ61" s="423">
        <v>9276.3990000000013</v>
      </c>
      <c r="BK61" s="423">
        <v>1864.404</v>
      </c>
      <c r="BL61" s="102"/>
      <c r="BM61" s="102"/>
    </row>
    <row r="62" spans="1:65">
      <c r="B62" s="421" t="s">
        <v>757</v>
      </c>
      <c r="C62" s="422" t="s">
        <v>758</v>
      </c>
      <c r="D62" s="423">
        <v>0</v>
      </c>
      <c r="E62" s="423">
        <v>170.83099999999999</v>
      </c>
      <c r="F62" s="423">
        <v>0</v>
      </c>
      <c r="G62" s="423">
        <v>253.108</v>
      </c>
      <c r="H62" s="423">
        <v>0</v>
      </c>
      <c r="I62" s="423">
        <v>0</v>
      </c>
      <c r="J62" s="423">
        <v>0</v>
      </c>
      <c r="K62" s="423">
        <v>0</v>
      </c>
      <c r="L62" s="423">
        <v>0</v>
      </c>
      <c r="M62" s="423">
        <v>0</v>
      </c>
      <c r="N62" s="423">
        <v>0</v>
      </c>
      <c r="O62" s="423">
        <v>0</v>
      </c>
      <c r="P62" s="423">
        <v>0</v>
      </c>
      <c r="Q62" s="423">
        <v>0</v>
      </c>
      <c r="R62" s="423">
        <v>498.83199999999999</v>
      </c>
      <c r="S62" s="423">
        <v>0</v>
      </c>
      <c r="T62" s="423">
        <v>0</v>
      </c>
      <c r="U62" s="423">
        <v>0</v>
      </c>
      <c r="V62" s="423">
        <v>0</v>
      </c>
      <c r="W62" s="423">
        <v>0</v>
      </c>
      <c r="X62" s="423">
        <v>17.731999999999999</v>
      </c>
      <c r="Y62" s="423">
        <v>0.13100000000000001</v>
      </c>
      <c r="Z62" s="423">
        <v>0</v>
      </c>
      <c r="AA62" s="423">
        <v>0</v>
      </c>
      <c r="AB62" s="423">
        <v>0</v>
      </c>
      <c r="AC62" s="423">
        <v>0</v>
      </c>
      <c r="AD62" s="423">
        <v>6.5000000000000002E-2</v>
      </c>
      <c r="AE62" s="423">
        <v>3.1179999999999999</v>
      </c>
      <c r="AF62" s="423">
        <v>6.0000000000000001E-3</v>
      </c>
      <c r="AG62" s="423">
        <v>1.2999999999999999E-2</v>
      </c>
      <c r="AH62" s="423">
        <v>23.225000000000001</v>
      </c>
      <c r="AI62" s="423">
        <v>0</v>
      </c>
      <c r="AJ62" s="423">
        <v>0</v>
      </c>
      <c r="AK62" s="423">
        <v>0</v>
      </c>
      <c r="AL62" s="423">
        <v>0</v>
      </c>
      <c r="AM62" s="423">
        <v>0</v>
      </c>
      <c r="AN62" s="423">
        <v>0</v>
      </c>
      <c r="AO62" s="423">
        <v>0</v>
      </c>
      <c r="AP62" s="423">
        <v>0</v>
      </c>
      <c r="AQ62" s="423">
        <v>0</v>
      </c>
      <c r="AR62" s="423">
        <v>0</v>
      </c>
      <c r="AS62" s="423">
        <v>0</v>
      </c>
      <c r="AT62" s="423">
        <v>0</v>
      </c>
      <c r="AU62" s="423">
        <v>0</v>
      </c>
      <c r="AV62" s="423">
        <v>0</v>
      </c>
      <c r="AW62" s="423">
        <v>0</v>
      </c>
      <c r="AX62" s="423">
        <v>0</v>
      </c>
      <c r="AY62" s="423">
        <v>0</v>
      </c>
      <c r="AZ62" s="423">
        <v>0</v>
      </c>
      <c r="BA62" s="423">
        <v>0</v>
      </c>
      <c r="BB62" s="423">
        <v>0</v>
      </c>
      <c r="BC62" s="423">
        <v>0</v>
      </c>
      <c r="BD62" s="423">
        <v>0</v>
      </c>
      <c r="BE62" s="423">
        <v>0</v>
      </c>
      <c r="BF62" s="423">
        <v>0</v>
      </c>
      <c r="BG62" s="423">
        <v>0</v>
      </c>
      <c r="BH62" s="423">
        <v>920.91600000000005</v>
      </c>
      <c r="BI62" s="423">
        <v>72.991</v>
      </c>
      <c r="BJ62" s="423">
        <v>1960.9680000000001</v>
      </c>
      <c r="BK62" s="423">
        <v>0</v>
      </c>
      <c r="BL62" s="102"/>
      <c r="BM62" s="102"/>
    </row>
    <row r="63" spans="1:65">
      <c r="B63" s="421" t="s">
        <v>759</v>
      </c>
      <c r="C63" s="422" t="s">
        <v>760</v>
      </c>
      <c r="D63" s="423">
        <v>0</v>
      </c>
      <c r="E63" s="423">
        <v>0</v>
      </c>
      <c r="F63" s="423">
        <v>0</v>
      </c>
      <c r="G63" s="423">
        <v>0</v>
      </c>
      <c r="H63" s="423">
        <v>0</v>
      </c>
      <c r="I63" s="423">
        <v>0</v>
      </c>
      <c r="J63" s="423">
        <v>0</v>
      </c>
      <c r="K63" s="423">
        <v>0</v>
      </c>
      <c r="L63" s="423">
        <v>0</v>
      </c>
      <c r="M63" s="423">
        <v>0</v>
      </c>
      <c r="N63" s="423">
        <v>0</v>
      </c>
      <c r="O63" s="423">
        <v>0</v>
      </c>
      <c r="P63" s="423">
        <v>0</v>
      </c>
      <c r="Q63" s="423">
        <v>0</v>
      </c>
      <c r="R63" s="423">
        <v>1421.7139999999999</v>
      </c>
      <c r="S63" s="423">
        <v>0</v>
      </c>
      <c r="T63" s="423">
        <v>0</v>
      </c>
      <c r="U63" s="423">
        <v>0</v>
      </c>
      <c r="V63" s="423">
        <v>0</v>
      </c>
      <c r="W63" s="423">
        <v>0</v>
      </c>
      <c r="X63" s="423">
        <v>20.783999999999999</v>
      </c>
      <c r="Y63" s="423">
        <v>0.3</v>
      </c>
      <c r="Z63" s="423">
        <v>0.39600000000000002</v>
      </c>
      <c r="AA63" s="423">
        <v>0</v>
      </c>
      <c r="AB63" s="423">
        <v>0</v>
      </c>
      <c r="AC63" s="423">
        <v>0</v>
      </c>
      <c r="AD63" s="423">
        <v>10.981</v>
      </c>
      <c r="AE63" s="423">
        <v>40.145000000000003</v>
      </c>
      <c r="AF63" s="423">
        <v>4.742</v>
      </c>
      <c r="AG63" s="423">
        <v>0.60099999999999998</v>
      </c>
      <c r="AH63" s="423">
        <v>2.7639999999999998</v>
      </c>
      <c r="AI63" s="423">
        <v>0</v>
      </c>
      <c r="AJ63" s="423">
        <v>0</v>
      </c>
      <c r="AK63" s="423">
        <v>0</v>
      </c>
      <c r="AL63" s="423">
        <v>0</v>
      </c>
      <c r="AM63" s="423">
        <v>0</v>
      </c>
      <c r="AN63" s="423">
        <v>0</v>
      </c>
      <c r="AO63" s="423">
        <v>0</v>
      </c>
      <c r="AP63" s="423">
        <v>0</v>
      </c>
      <c r="AQ63" s="423">
        <v>0</v>
      </c>
      <c r="AR63" s="423">
        <v>1.944</v>
      </c>
      <c r="AS63" s="423">
        <v>37.509</v>
      </c>
      <c r="AT63" s="423">
        <v>0</v>
      </c>
      <c r="AU63" s="423">
        <v>0</v>
      </c>
      <c r="AV63" s="423">
        <v>0</v>
      </c>
      <c r="AW63" s="423">
        <v>0</v>
      </c>
      <c r="AX63" s="423">
        <v>0</v>
      </c>
      <c r="AY63" s="423">
        <v>0</v>
      </c>
      <c r="AZ63" s="423">
        <v>0</v>
      </c>
      <c r="BA63" s="423">
        <v>0</v>
      </c>
      <c r="BB63" s="423">
        <v>0</v>
      </c>
      <c r="BC63" s="423">
        <v>0</v>
      </c>
      <c r="BD63" s="423">
        <v>0</v>
      </c>
      <c r="BE63" s="423">
        <v>0</v>
      </c>
      <c r="BF63" s="423">
        <v>0</v>
      </c>
      <c r="BG63" s="423">
        <v>0</v>
      </c>
      <c r="BH63" s="423">
        <v>7869.6540000000005</v>
      </c>
      <c r="BI63" s="423">
        <v>299.85000000000002</v>
      </c>
      <c r="BJ63" s="423">
        <v>9711.384</v>
      </c>
      <c r="BK63" s="423">
        <v>39.453000000000003</v>
      </c>
      <c r="BL63" s="102"/>
      <c r="BM63" s="102"/>
    </row>
    <row r="64" spans="1:65">
      <c r="B64" s="421" t="s">
        <v>761</v>
      </c>
      <c r="C64" s="422" t="s">
        <v>762</v>
      </c>
      <c r="D64" s="423">
        <v>0</v>
      </c>
      <c r="E64" s="423">
        <v>0</v>
      </c>
      <c r="F64" s="423">
        <v>0</v>
      </c>
      <c r="G64" s="423">
        <v>0</v>
      </c>
      <c r="H64" s="423">
        <v>0</v>
      </c>
      <c r="I64" s="423">
        <v>0</v>
      </c>
      <c r="J64" s="423">
        <v>0</v>
      </c>
      <c r="K64" s="423">
        <v>0</v>
      </c>
      <c r="L64" s="423">
        <v>0</v>
      </c>
      <c r="M64" s="423">
        <v>0</v>
      </c>
      <c r="N64" s="423">
        <v>0</v>
      </c>
      <c r="O64" s="423">
        <v>0</v>
      </c>
      <c r="P64" s="423">
        <v>0</v>
      </c>
      <c r="Q64" s="423">
        <v>18.257999999999999</v>
      </c>
      <c r="R64" s="423">
        <v>672.70600000000002</v>
      </c>
      <c r="S64" s="423">
        <v>0</v>
      </c>
      <c r="T64" s="423">
        <v>0</v>
      </c>
      <c r="U64" s="423">
        <v>0</v>
      </c>
      <c r="V64" s="423">
        <v>0</v>
      </c>
      <c r="W64" s="423">
        <v>0</v>
      </c>
      <c r="X64" s="423">
        <v>29.553999999999998</v>
      </c>
      <c r="Y64" s="423">
        <v>1.4650000000000001</v>
      </c>
      <c r="Z64" s="423">
        <v>22.788</v>
      </c>
      <c r="AA64" s="423">
        <v>0</v>
      </c>
      <c r="AB64" s="423">
        <v>0</v>
      </c>
      <c r="AC64" s="423">
        <v>0</v>
      </c>
      <c r="AD64" s="423">
        <v>0.89100000000000001</v>
      </c>
      <c r="AE64" s="423">
        <v>93.968000000000004</v>
      </c>
      <c r="AF64" s="423">
        <v>25.452999999999999</v>
      </c>
      <c r="AG64" s="423">
        <v>1E-3</v>
      </c>
      <c r="AH64" s="423">
        <v>70.27</v>
      </c>
      <c r="AI64" s="423">
        <v>0</v>
      </c>
      <c r="AJ64" s="423">
        <v>0</v>
      </c>
      <c r="AK64" s="423">
        <v>0</v>
      </c>
      <c r="AL64" s="423">
        <v>0</v>
      </c>
      <c r="AM64" s="423">
        <v>0</v>
      </c>
      <c r="AN64" s="423">
        <v>0</v>
      </c>
      <c r="AO64" s="423">
        <v>0</v>
      </c>
      <c r="AP64" s="423">
        <v>4.3150000000000004</v>
      </c>
      <c r="AQ64" s="423">
        <v>0</v>
      </c>
      <c r="AR64" s="423">
        <v>9.6140000000000008</v>
      </c>
      <c r="AS64" s="423">
        <v>0</v>
      </c>
      <c r="AT64" s="423">
        <v>0</v>
      </c>
      <c r="AU64" s="423">
        <v>0</v>
      </c>
      <c r="AV64" s="423">
        <v>0</v>
      </c>
      <c r="AW64" s="423">
        <v>0</v>
      </c>
      <c r="AX64" s="423">
        <v>0</v>
      </c>
      <c r="AY64" s="423">
        <v>0</v>
      </c>
      <c r="AZ64" s="423">
        <v>0</v>
      </c>
      <c r="BA64" s="423">
        <v>0</v>
      </c>
      <c r="BB64" s="423">
        <v>0</v>
      </c>
      <c r="BC64" s="423">
        <v>0</v>
      </c>
      <c r="BD64" s="423">
        <v>0</v>
      </c>
      <c r="BE64" s="423">
        <v>0</v>
      </c>
      <c r="BF64" s="423">
        <v>0</v>
      </c>
      <c r="BG64" s="423">
        <v>0</v>
      </c>
      <c r="BH64" s="423">
        <v>1956.317</v>
      </c>
      <c r="BI64" s="423">
        <v>47.942</v>
      </c>
      <c r="BJ64" s="423">
        <v>2953.5419999999999</v>
      </c>
      <c r="BK64" s="423">
        <v>13.929</v>
      </c>
      <c r="BL64" s="102"/>
      <c r="BM64" s="102"/>
    </row>
    <row r="65" spans="2:65">
      <c r="B65" s="425" t="s">
        <v>763</v>
      </c>
      <c r="C65" s="426" t="s">
        <v>764</v>
      </c>
      <c r="D65" s="187">
        <v>0</v>
      </c>
      <c r="E65" s="187">
        <v>1914.903</v>
      </c>
      <c r="F65" s="187">
        <v>0</v>
      </c>
      <c r="G65" s="187">
        <v>0</v>
      </c>
      <c r="H65" s="187">
        <v>0</v>
      </c>
      <c r="I65" s="187">
        <v>0</v>
      </c>
      <c r="J65" s="187">
        <v>0</v>
      </c>
      <c r="K65" s="187">
        <v>0.39</v>
      </c>
      <c r="L65" s="187">
        <v>0</v>
      </c>
      <c r="M65" s="187">
        <v>0</v>
      </c>
      <c r="N65" s="187">
        <v>0</v>
      </c>
      <c r="O65" s="187">
        <v>0</v>
      </c>
      <c r="P65" s="187">
        <v>0</v>
      </c>
      <c r="Q65" s="187">
        <v>240.458</v>
      </c>
      <c r="R65" s="187">
        <v>153.25299999999999</v>
      </c>
      <c r="S65" s="187">
        <v>0</v>
      </c>
      <c r="T65" s="187">
        <v>0</v>
      </c>
      <c r="U65" s="187">
        <v>0</v>
      </c>
      <c r="V65" s="187">
        <v>0</v>
      </c>
      <c r="W65" s="187">
        <v>0</v>
      </c>
      <c r="X65" s="187">
        <v>656.49400000000003</v>
      </c>
      <c r="Y65" s="187">
        <v>101.64700000000001</v>
      </c>
      <c r="Z65" s="187">
        <v>3.9220000000000002</v>
      </c>
      <c r="AA65" s="187">
        <v>0</v>
      </c>
      <c r="AB65" s="187">
        <v>0</v>
      </c>
      <c r="AC65" s="187">
        <v>0.40799999999999997</v>
      </c>
      <c r="AD65" s="187">
        <v>21.260999999999999</v>
      </c>
      <c r="AE65" s="187">
        <v>126.795</v>
      </c>
      <c r="AF65" s="187">
        <v>1.7849999999999999</v>
      </c>
      <c r="AG65" s="187">
        <v>0.92600000000000005</v>
      </c>
      <c r="AH65" s="187">
        <v>11.273</v>
      </c>
      <c r="AI65" s="187">
        <v>0</v>
      </c>
      <c r="AJ65" s="187">
        <v>0</v>
      </c>
      <c r="AK65" s="187">
        <v>0</v>
      </c>
      <c r="AL65" s="187">
        <v>0</v>
      </c>
      <c r="AM65" s="187">
        <v>0</v>
      </c>
      <c r="AN65" s="187">
        <v>0</v>
      </c>
      <c r="AO65" s="187">
        <v>0</v>
      </c>
      <c r="AP65" s="187">
        <v>154.53399999999999</v>
      </c>
      <c r="AQ65" s="187">
        <v>25.593</v>
      </c>
      <c r="AR65" s="187">
        <v>13.92</v>
      </c>
      <c r="AS65" s="187">
        <v>61.225000000000001</v>
      </c>
      <c r="AT65" s="187">
        <v>5.1680000000000001</v>
      </c>
      <c r="AU65" s="187">
        <v>0</v>
      </c>
      <c r="AV65" s="187">
        <v>0</v>
      </c>
      <c r="AW65" s="187">
        <v>0</v>
      </c>
      <c r="AX65" s="187">
        <v>0</v>
      </c>
      <c r="AY65" s="187">
        <v>0</v>
      </c>
      <c r="AZ65" s="187">
        <v>0</v>
      </c>
      <c r="BA65" s="187">
        <v>0</v>
      </c>
      <c r="BB65" s="187">
        <v>5.0199999999999996</v>
      </c>
      <c r="BC65" s="187">
        <v>0</v>
      </c>
      <c r="BD65" s="187">
        <v>1.3069999999999999</v>
      </c>
      <c r="BE65" s="187">
        <v>0</v>
      </c>
      <c r="BF65" s="187">
        <v>0</v>
      </c>
      <c r="BG65" s="187">
        <v>0</v>
      </c>
      <c r="BH65" s="187">
        <v>318.726</v>
      </c>
      <c r="BI65" s="187">
        <v>4.9000000000000002E-2</v>
      </c>
      <c r="BJ65" s="187">
        <v>3819.0570000000002</v>
      </c>
      <c r="BK65" s="187">
        <v>266.767</v>
      </c>
      <c r="BL65" s="102"/>
      <c r="BM65" s="102"/>
    </row>
    <row r="66" spans="2:65">
      <c r="B66" s="424" t="s">
        <v>765</v>
      </c>
      <c r="C66" s="426" t="s">
        <v>766</v>
      </c>
      <c r="D66" s="187">
        <v>0</v>
      </c>
      <c r="E66" s="187">
        <v>0</v>
      </c>
      <c r="F66" s="187">
        <v>0</v>
      </c>
      <c r="G66" s="187">
        <v>0</v>
      </c>
      <c r="H66" s="187">
        <v>0</v>
      </c>
      <c r="I66" s="187">
        <v>3.2000000000000001E-2</v>
      </c>
      <c r="J66" s="187">
        <v>0</v>
      </c>
      <c r="K66" s="187">
        <v>0</v>
      </c>
      <c r="L66" s="187">
        <v>0</v>
      </c>
      <c r="M66" s="187">
        <v>0</v>
      </c>
      <c r="N66" s="187">
        <v>0</v>
      </c>
      <c r="O66" s="187">
        <v>0</v>
      </c>
      <c r="P66" s="187">
        <v>0</v>
      </c>
      <c r="Q66" s="187">
        <v>0</v>
      </c>
      <c r="R66" s="187">
        <v>0</v>
      </c>
      <c r="S66" s="187">
        <v>0</v>
      </c>
      <c r="T66" s="187">
        <v>0</v>
      </c>
      <c r="U66" s="187">
        <v>0</v>
      </c>
      <c r="V66" s="187">
        <v>0</v>
      </c>
      <c r="W66" s="187">
        <v>0</v>
      </c>
      <c r="X66" s="187">
        <v>8.0570000000000004</v>
      </c>
      <c r="Y66" s="187">
        <v>0</v>
      </c>
      <c r="Z66" s="187">
        <v>7.6</v>
      </c>
      <c r="AA66" s="187">
        <v>0</v>
      </c>
      <c r="AB66" s="187">
        <v>0</v>
      </c>
      <c r="AC66" s="187">
        <v>0</v>
      </c>
      <c r="AD66" s="187">
        <v>27.698</v>
      </c>
      <c r="AE66" s="187">
        <v>591.54600000000005</v>
      </c>
      <c r="AF66" s="187">
        <v>36.856999999999999</v>
      </c>
      <c r="AG66" s="187">
        <v>6.0000000000000001E-3</v>
      </c>
      <c r="AH66" s="187">
        <v>1.94</v>
      </c>
      <c r="AI66" s="187">
        <v>0</v>
      </c>
      <c r="AJ66" s="187">
        <v>0</v>
      </c>
      <c r="AK66" s="187">
        <v>0</v>
      </c>
      <c r="AL66" s="187">
        <v>0</v>
      </c>
      <c r="AM66" s="187">
        <v>0</v>
      </c>
      <c r="AN66" s="187">
        <v>0</v>
      </c>
      <c r="AO66" s="187">
        <v>0</v>
      </c>
      <c r="AP66" s="187">
        <v>8.9999999999999993E-3</v>
      </c>
      <c r="AQ66" s="187">
        <v>0</v>
      </c>
      <c r="AR66" s="187">
        <v>0</v>
      </c>
      <c r="AS66" s="187">
        <v>0</v>
      </c>
      <c r="AT66" s="187">
        <v>0</v>
      </c>
      <c r="AU66" s="187">
        <v>0</v>
      </c>
      <c r="AV66" s="187">
        <v>0</v>
      </c>
      <c r="AW66" s="187">
        <v>0</v>
      </c>
      <c r="AX66" s="187">
        <v>0</v>
      </c>
      <c r="AY66" s="187">
        <v>0</v>
      </c>
      <c r="AZ66" s="187">
        <v>0</v>
      </c>
      <c r="BA66" s="187">
        <v>0</v>
      </c>
      <c r="BB66" s="187">
        <v>0</v>
      </c>
      <c r="BC66" s="187">
        <v>0</v>
      </c>
      <c r="BD66" s="187">
        <v>0</v>
      </c>
      <c r="BE66" s="187">
        <v>0</v>
      </c>
      <c r="BF66" s="187">
        <v>0</v>
      </c>
      <c r="BG66" s="187">
        <v>0</v>
      </c>
      <c r="BH66" s="187">
        <v>0</v>
      </c>
      <c r="BI66" s="187">
        <v>0</v>
      </c>
      <c r="BJ66" s="187">
        <v>673.745</v>
      </c>
      <c r="BK66" s="187">
        <v>8.9999999999999993E-3</v>
      </c>
      <c r="BL66" s="102"/>
      <c r="BM66" s="102"/>
    </row>
    <row r="67" spans="2:65">
      <c r="B67" s="410" t="s">
        <v>209</v>
      </c>
      <c r="C67" s="132" t="s">
        <v>767</v>
      </c>
      <c r="D67" s="100">
        <v>0</v>
      </c>
      <c r="E67" s="100">
        <v>0</v>
      </c>
      <c r="F67" s="100">
        <v>0</v>
      </c>
      <c r="G67" s="100">
        <v>0</v>
      </c>
      <c r="H67" s="100">
        <v>0</v>
      </c>
      <c r="I67" s="100">
        <v>0</v>
      </c>
      <c r="J67" s="100">
        <v>0</v>
      </c>
      <c r="K67" s="100">
        <v>0</v>
      </c>
      <c r="L67" s="100">
        <v>0</v>
      </c>
      <c r="M67" s="100">
        <v>0</v>
      </c>
      <c r="N67" s="100">
        <v>0</v>
      </c>
      <c r="O67" s="100">
        <v>0</v>
      </c>
      <c r="P67" s="100">
        <v>0</v>
      </c>
      <c r="Q67" s="100">
        <v>0</v>
      </c>
      <c r="R67" s="100">
        <v>1025.471</v>
      </c>
      <c r="S67" s="100">
        <v>0</v>
      </c>
      <c r="T67" s="100">
        <v>0</v>
      </c>
      <c r="U67" s="100">
        <v>0</v>
      </c>
      <c r="V67" s="100">
        <v>0</v>
      </c>
      <c r="W67" s="100">
        <v>0</v>
      </c>
      <c r="X67" s="100">
        <v>1.7549999999999999</v>
      </c>
      <c r="Y67" s="100">
        <v>2997.5450000000001</v>
      </c>
      <c r="Z67" s="100">
        <v>10714.218999999999</v>
      </c>
      <c r="AA67" s="100">
        <v>0.82099999999999995</v>
      </c>
      <c r="AB67" s="100">
        <v>0</v>
      </c>
      <c r="AC67" s="100">
        <v>1668.0340000000001</v>
      </c>
      <c r="AD67" s="100">
        <v>4.7560000000000002</v>
      </c>
      <c r="AE67" s="100">
        <v>18586.264999999999</v>
      </c>
      <c r="AF67" s="100">
        <v>57.237000000000002</v>
      </c>
      <c r="AG67" s="100">
        <v>3.2759999999999998</v>
      </c>
      <c r="AH67" s="100">
        <v>203.67400000000001</v>
      </c>
      <c r="AI67" s="100">
        <v>0</v>
      </c>
      <c r="AJ67" s="100">
        <v>0</v>
      </c>
      <c r="AK67" s="100">
        <v>0</v>
      </c>
      <c r="AL67" s="100">
        <v>0</v>
      </c>
      <c r="AM67" s="100">
        <v>0</v>
      </c>
      <c r="AN67" s="100">
        <v>0</v>
      </c>
      <c r="AO67" s="100">
        <v>0</v>
      </c>
      <c r="AP67" s="100">
        <v>0</v>
      </c>
      <c r="AQ67" s="100">
        <v>0</v>
      </c>
      <c r="AR67" s="100">
        <v>0</v>
      </c>
      <c r="AS67" s="100">
        <v>0</v>
      </c>
      <c r="AT67" s="100">
        <v>0</v>
      </c>
      <c r="AU67" s="100">
        <v>0</v>
      </c>
      <c r="AV67" s="100">
        <v>0</v>
      </c>
      <c r="AW67" s="100">
        <v>681.63199999999995</v>
      </c>
      <c r="AX67" s="100">
        <v>0</v>
      </c>
      <c r="AY67" s="100">
        <v>0</v>
      </c>
      <c r="AZ67" s="100">
        <v>0</v>
      </c>
      <c r="BA67" s="100">
        <v>0</v>
      </c>
      <c r="BB67" s="100">
        <v>0</v>
      </c>
      <c r="BC67" s="100">
        <v>0</v>
      </c>
      <c r="BD67" s="100">
        <v>0</v>
      </c>
      <c r="BE67" s="100">
        <v>0</v>
      </c>
      <c r="BF67" s="100">
        <v>0</v>
      </c>
      <c r="BG67" s="100">
        <v>0</v>
      </c>
      <c r="BH67" s="100">
        <v>348.56400000000002</v>
      </c>
      <c r="BI67" s="100">
        <v>0</v>
      </c>
      <c r="BJ67" s="100">
        <v>36293.248999999996</v>
      </c>
      <c r="BK67" s="100">
        <v>681.63199999999995</v>
      </c>
      <c r="BL67" s="102"/>
      <c r="BM67" s="102"/>
    </row>
    <row r="68" spans="2:65">
      <c r="B68" s="412" t="s">
        <v>768</v>
      </c>
      <c r="C68" s="132" t="s">
        <v>769</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6.0000000000000001E-3</v>
      </c>
      <c r="Y68" s="100">
        <v>0</v>
      </c>
      <c r="Z68" s="100">
        <v>0</v>
      </c>
      <c r="AA68" s="100">
        <v>0</v>
      </c>
      <c r="AB68" s="100">
        <v>0</v>
      </c>
      <c r="AC68" s="100">
        <v>0</v>
      </c>
      <c r="AD68" s="100">
        <v>0</v>
      </c>
      <c r="AE68" s="100">
        <v>62.991999999999997</v>
      </c>
      <c r="AF68" s="100">
        <v>0</v>
      </c>
      <c r="AG68" s="100">
        <v>0</v>
      </c>
      <c r="AH68" s="100">
        <v>0</v>
      </c>
      <c r="AI68" s="100">
        <v>0</v>
      </c>
      <c r="AJ68" s="100">
        <v>0</v>
      </c>
      <c r="AK68" s="100">
        <v>0</v>
      </c>
      <c r="AL68" s="100">
        <v>0</v>
      </c>
      <c r="AM68" s="100">
        <v>0</v>
      </c>
      <c r="AN68" s="100">
        <v>0</v>
      </c>
      <c r="AO68" s="100">
        <v>0</v>
      </c>
      <c r="AP68" s="100">
        <v>0</v>
      </c>
      <c r="AQ68" s="100">
        <v>0</v>
      </c>
      <c r="AR68" s="100">
        <v>0</v>
      </c>
      <c r="AS68" s="100">
        <v>0</v>
      </c>
      <c r="AT68" s="100">
        <v>0</v>
      </c>
      <c r="AU68" s="100">
        <v>0</v>
      </c>
      <c r="AV68" s="100">
        <v>0</v>
      </c>
      <c r="AW68" s="100">
        <v>0</v>
      </c>
      <c r="AX68" s="100">
        <v>0</v>
      </c>
      <c r="AY68" s="100">
        <v>0</v>
      </c>
      <c r="AZ68" s="100">
        <v>0</v>
      </c>
      <c r="BA68" s="100">
        <v>0</v>
      </c>
      <c r="BB68" s="100">
        <v>0</v>
      </c>
      <c r="BC68" s="100">
        <v>0</v>
      </c>
      <c r="BD68" s="100">
        <v>0</v>
      </c>
      <c r="BE68" s="100">
        <v>0</v>
      </c>
      <c r="BF68" s="100">
        <v>0</v>
      </c>
      <c r="BG68" s="100">
        <v>0</v>
      </c>
      <c r="BH68" s="100">
        <v>236.547</v>
      </c>
      <c r="BI68" s="100">
        <v>0</v>
      </c>
      <c r="BJ68" s="100">
        <v>299.54500000000002</v>
      </c>
      <c r="BK68" s="100">
        <v>0</v>
      </c>
      <c r="BL68" s="102"/>
      <c r="BM68" s="102"/>
    </row>
    <row r="69" spans="2:65">
      <c r="B69" s="412" t="s">
        <v>770</v>
      </c>
      <c r="C69" s="132" t="s">
        <v>771</v>
      </c>
      <c r="D69" s="100">
        <v>0</v>
      </c>
      <c r="E69" s="100">
        <v>0</v>
      </c>
      <c r="F69" s="100">
        <v>0</v>
      </c>
      <c r="G69" s="100">
        <v>0</v>
      </c>
      <c r="H69" s="100">
        <v>0</v>
      </c>
      <c r="I69" s="100">
        <v>0</v>
      </c>
      <c r="J69" s="100">
        <v>0</v>
      </c>
      <c r="K69" s="100">
        <v>0</v>
      </c>
      <c r="L69" s="100">
        <v>0</v>
      </c>
      <c r="M69" s="100">
        <v>0</v>
      </c>
      <c r="N69" s="100">
        <v>0</v>
      </c>
      <c r="O69" s="100">
        <v>0</v>
      </c>
      <c r="P69" s="100">
        <v>0</v>
      </c>
      <c r="Q69" s="100">
        <v>0</v>
      </c>
      <c r="R69" s="100">
        <v>1025.471</v>
      </c>
      <c r="S69" s="100">
        <v>0</v>
      </c>
      <c r="T69" s="100">
        <v>0</v>
      </c>
      <c r="U69" s="100">
        <v>0</v>
      </c>
      <c r="V69" s="100">
        <v>0</v>
      </c>
      <c r="W69" s="100">
        <v>0</v>
      </c>
      <c r="X69" s="100">
        <v>0.41199999999999998</v>
      </c>
      <c r="Y69" s="100">
        <v>2997.5450000000001</v>
      </c>
      <c r="Z69" s="100">
        <v>10714.216</v>
      </c>
      <c r="AA69" s="100">
        <v>0</v>
      </c>
      <c r="AB69" s="100">
        <v>0</v>
      </c>
      <c r="AC69" s="100">
        <v>0</v>
      </c>
      <c r="AD69" s="100">
        <v>0.623</v>
      </c>
      <c r="AE69" s="100">
        <v>18325.473000000002</v>
      </c>
      <c r="AF69" s="100">
        <v>0.51500000000000001</v>
      </c>
      <c r="AG69" s="100">
        <v>4.4999999999999998E-2</v>
      </c>
      <c r="AH69" s="100">
        <v>0</v>
      </c>
      <c r="AI69" s="100">
        <v>0</v>
      </c>
      <c r="AJ69" s="100">
        <v>0</v>
      </c>
      <c r="AK69" s="100">
        <v>0</v>
      </c>
      <c r="AL69" s="100">
        <v>0</v>
      </c>
      <c r="AM69" s="100">
        <v>0</v>
      </c>
      <c r="AN69" s="100">
        <v>0</v>
      </c>
      <c r="AO69" s="100">
        <v>0</v>
      </c>
      <c r="AP69" s="100">
        <v>0</v>
      </c>
      <c r="AQ69" s="100">
        <v>0</v>
      </c>
      <c r="AR69" s="100">
        <v>0</v>
      </c>
      <c r="AS69" s="100">
        <v>0</v>
      </c>
      <c r="AT69" s="100">
        <v>0</v>
      </c>
      <c r="AU69" s="100">
        <v>0</v>
      </c>
      <c r="AV69" s="100">
        <v>0</v>
      </c>
      <c r="AW69" s="100">
        <v>681.63199999999995</v>
      </c>
      <c r="AX69" s="100">
        <v>0</v>
      </c>
      <c r="AY69" s="100">
        <v>0</v>
      </c>
      <c r="AZ69" s="100">
        <v>0</v>
      </c>
      <c r="BA69" s="100">
        <v>0</v>
      </c>
      <c r="BB69" s="100">
        <v>0</v>
      </c>
      <c r="BC69" s="100">
        <v>0</v>
      </c>
      <c r="BD69" s="100">
        <v>0</v>
      </c>
      <c r="BE69" s="100">
        <v>0</v>
      </c>
      <c r="BF69" s="100">
        <v>0</v>
      </c>
      <c r="BG69" s="100">
        <v>0</v>
      </c>
      <c r="BH69" s="100">
        <v>112.017</v>
      </c>
      <c r="BI69" s="100">
        <v>0</v>
      </c>
      <c r="BJ69" s="100">
        <v>33857.949000000001</v>
      </c>
      <c r="BK69" s="100">
        <v>681.63199999999995</v>
      </c>
      <c r="BL69" s="102"/>
      <c r="BM69" s="102"/>
    </row>
    <row r="70" spans="2:65">
      <c r="B70" s="412" t="s">
        <v>772</v>
      </c>
      <c r="C70" s="132" t="s">
        <v>773</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0.98699999999999999</v>
      </c>
      <c r="Y70" s="100">
        <v>0</v>
      </c>
      <c r="Z70" s="100">
        <v>0</v>
      </c>
      <c r="AA70" s="100">
        <v>0</v>
      </c>
      <c r="AB70" s="100">
        <v>0</v>
      </c>
      <c r="AC70" s="100">
        <v>0</v>
      </c>
      <c r="AD70" s="100">
        <v>3.9009999999999998</v>
      </c>
      <c r="AE70" s="100">
        <v>195.80199999999999</v>
      </c>
      <c r="AF70" s="100">
        <v>56.722000000000001</v>
      </c>
      <c r="AG70" s="100">
        <v>3.2309999999999999</v>
      </c>
      <c r="AH70" s="100">
        <v>203.67400000000001</v>
      </c>
      <c r="AI70" s="100">
        <v>0</v>
      </c>
      <c r="AJ70" s="100">
        <v>0</v>
      </c>
      <c r="AK70" s="100">
        <v>0</v>
      </c>
      <c r="AL70" s="100">
        <v>0</v>
      </c>
      <c r="AM70" s="100">
        <v>0</v>
      </c>
      <c r="AN70" s="100">
        <v>0</v>
      </c>
      <c r="AO70" s="100">
        <v>0</v>
      </c>
      <c r="AP70" s="100">
        <v>0</v>
      </c>
      <c r="AQ70" s="100">
        <v>0</v>
      </c>
      <c r="AR70" s="100">
        <v>0</v>
      </c>
      <c r="AS70" s="100">
        <v>0</v>
      </c>
      <c r="AT70" s="100">
        <v>0</v>
      </c>
      <c r="AU70" s="100">
        <v>0</v>
      </c>
      <c r="AV70" s="100">
        <v>0</v>
      </c>
      <c r="AW70" s="100">
        <v>0</v>
      </c>
      <c r="AX70" s="100">
        <v>0</v>
      </c>
      <c r="AY70" s="100">
        <v>0</v>
      </c>
      <c r="AZ70" s="100">
        <v>0</v>
      </c>
      <c r="BA70" s="100">
        <v>0</v>
      </c>
      <c r="BB70" s="100">
        <v>0</v>
      </c>
      <c r="BC70" s="100">
        <v>0</v>
      </c>
      <c r="BD70" s="100">
        <v>0</v>
      </c>
      <c r="BE70" s="100">
        <v>0</v>
      </c>
      <c r="BF70" s="100">
        <v>0</v>
      </c>
      <c r="BG70" s="100">
        <v>0</v>
      </c>
      <c r="BH70" s="100">
        <v>0</v>
      </c>
      <c r="BI70" s="100">
        <v>0</v>
      </c>
      <c r="BJ70" s="100">
        <v>464.31700000000001</v>
      </c>
      <c r="BK70" s="100">
        <v>0</v>
      </c>
      <c r="BL70" s="102"/>
      <c r="BM70" s="102"/>
    </row>
    <row r="71" spans="2:65">
      <c r="B71" s="412" t="s">
        <v>774</v>
      </c>
      <c r="C71" s="132" t="s">
        <v>775</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0.35</v>
      </c>
      <c r="Y71" s="100">
        <v>0</v>
      </c>
      <c r="Z71" s="100">
        <v>3.0000000000000001E-3</v>
      </c>
      <c r="AA71" s="100">
        <v>0.82099999999999995</v>
      </c>
      <c r="AB71" s="100">
        <v>0</v>
      </c>
      <c r="AC71" s="100">
        <v>1668.0340000000001</v>
      </c>
      <c r="AD71" s="100">
        <v>0.23200000000000001</v>
      </c>
      <c r="AE71" s="100">
        <v>1.9990000000000001</v>
      </c>
      <c r="AF71" s="100">
        <v>0</v>
      </c>
      <c r="AG71" s="100">
        <v>0</v>
      </c>
      <c r="AH71" s="100">
        <v>0</v>
      </c>
      <c r="AI71" s="100">
        <v>0</v>
      </c>
      <c r="AJ71" s="100">
        <v>0</v>
      </c>
      <c r="AK71" s="100">
        <v>0</v>
      </c>
      <c r="AL71" s="100">
        <v>0</v>
      </c>
      <c r="AM71" s="100">
        <v>0</v>
      </c>
      <c r="AN71" s="100">
        <v>0</v>
      </c>
      <c r="AO71" s="100">
        <v>0</v>
      </c>
      <c r="AP71" s="100">
        <v>0</v>
      </c>
      <c r="AQ71" s="100">
        <v>0</v>
      </c>
      <c r="AR71" s="100">
        <v>0</v>
      </c>
      <c r="AS71" s="100">
        <v>0</v>
      </c>
      <c r="AT71" s="100">
        <v>0</v>
      </c>
      <c r="AU71" s="100">
        <v>0</v>
      </c>
      <c r="AV71" s="100">
        <v>0</v>
      </c>
      <c r="AW71" s="100">
        <v>0</v>
      </c>
      <c r="AX71" s="100">
        <v>0</v>
      </c>
      <c r="AY71" s="100">
        <v>0</v>
      </c>
      <c r="AZ71" s="100">
        <v>0</v>
      </c>
      <c r="BA71" s="100">
        <v>0</v>
      </c>
      <c r="BB71" s="100">
        <v>0</v>
      </c>
      <c r="BC71" s="100">
        <v>0</v>
      </c>
      <c r="BD71" s="100">
        <v>0</v>
      </c>
      <c r="BE71" s="100">
        <v>0</v>
      </c>
      <c r="BF71" s="100">
        <v>0</v>
      </c>
      <c r="BG71" s="100">
        <v>0</v>
      </c>
      <c r="BH71" s="100">
        <v>0</v>
      </c>
      <c r="BI71" s="100">
        <v>0</v>
      </c>
      <c r="BJ71" s="100">
        <v>1671.4390000000001</v>
      </c>
      <c r="BK71" s="100">
        <v>0</v>
      </c>
      <c r="BL71" s="102"/>
      <c r="BM71" s="102"/>
    </row>
    <row r="72" spans="2:65">
      <c r="B72" s="410" t="s">
        <v>210</v>
      </c>
      <c r="C72" s="132" t="s">
        <v>776</v>
      </c>
      <c r="D72" s="100">
        <v>0</v>
      </c>
      <c r="E72" s="100">
        <v>0</v>
      </c>
      <c r="F72" s="100">
        <v>0</v>
      </c>
      <c r="G72" s="100">
        <v>0</v>
      </c>
      <c r="H72" s="100">
        <v>0</v>
      </c>
      <c r="I72" s="100">
        <v>0</v>
      </c>
      <c r="J72" s="100">
        <v>0</v>
      </c>
      <c r="K72" s="100">
        <v>177.89099999999999</v>
      </c>
      <c r="L72" s="100">
        <v>0</v>
      </c>
      <c r="M72" s="100">
        <v>0</v>
      </c>
      <c r="N72" s="100">
        <v>0</v>
      </c>
      <c r="O72" s="100">
        <v>0</v>
      </c>
      <c r="P72" s="100">
        <v>0</v>
      </c>
      <c r="Q72" s="100">
        <v>0</v>
      </c>
      <c r="R72" s="100">
        <v>11466.924999999999</v>
      </c>
      <c r="S72" s="100">
        <v>0</v>
      </c>
      <c r="T72" s="100">
        <v>0</v>
      </c>
      <c r="U72" s="100">
        <v>0</v>
      </c>
      <c r="V72" s="100">
        <v>0</v>
      </c>
      <c r="W72" s="100">
        <v>0</v>
      </c>
      <c r="X72" s="100">
        <v>593.47799999999995</v>
      </c>
      <c r="Y72" s="100">
        <v>13.237</v>
      </c>
      <c r="Z72" s="100">
        <v>0.42799999999999999</v>
      </c>
      <c r="AA72" s="100">
        <v>0</v>
      </c>
      <c r="AB72" s="100">
        <v>0</v>
      </c>
      <c r="AC72" s="100">
        <v>0</v>
      </c>
      <c r="AD72" s="100">
        <v>1407.8620000000001</v>
      </c>
      <c r="AE72" s="100">
        <v>1.4510000000000001</v>
      </c>
      <c r="AF72" s="100">
        <v>1.1910000000000001</v>
      </c>
      <c r="AG72" s="100">
        <v>0.309</v>
      </c>
      <c r="AH72" s="100">
        <v>8.0879999999999992</v>
      </c>
      <c r="AI72" s="100">
        <v>0</v>
      </c>
      <c r="AJ72" s="100">
        <v>0</v>
      </c>
      <c r="AK72" s="100">
        <v>0</v>
      </c>
      <c r="AL72" s="100">
        <v>0</v>
      </c>
      <c r="AM72" s="100">
        <v>0</v>
      </c>
      <c r="AN72" s="100">
        <v>0</v>
      </c>
      <c r="AO72" s="100">
        <v>0</v>
      </c>
      <c r="AP72" s="100">
        <v>0</v>
      </c>
      <c r="AQ72" s="100">
        <v>0</v>
      </c>
      <c r="AR72" s="100">
        <v>0</v>
      </c>
      <c r="AS72" s="100">
        <v>127.423</v>
      </c>
      <c r="AT72" s="100">
        <v>0</v>
      </c>
      <c r="AU72" s="100">
        <v>0</v>
      </c>
      <c r="AV72" s="100">
        <v>0</v>
      </c>
      <c r="AW72" s="100">
        <v>0</v>
      </c>
      <c r="AX72" s="100">
        <v>0</v>
      </c>
      <c r="AY72" s="100">
        <v>0</v>
      </c>
      <c r="AZ72" s="100">
        <v>0</v>
      </c>
      <c r="BA72" s="100">
        <v>0</v>
      </c>
      <c r="BB72" s="100">
        <v>48.491999999999997</v>
      </c>
      <c r="BC72" s="100">
        <v>0</v>
      </c>
      <c r="BD72" s="100">
        <v>11.326000000000001</v>
      </c>
      <c r="BE72" s="100">
        <v>0</v>
      </c>
      <c r="BF72" s="100">
        <v>0</v>
      </c>
      <c r="BG72" s="100">
        <v>0</v>
      </c>
      <c r="BH72" s="100">
        <v>6962.5050000000001</v>
      </c>
      <c r="BI72" s="100">
        <v>2494.9450000000002</v>
      </c>
      <c r="BJ72" s="100">
        <v>23315.550999999996</v>
      </c>
      <c r="BK72" s="100">
        <v>187.24</v>
      </c>
      <c r="BL72" s="102"/>
      <c r="BM72" s="102"/>
    </row>
    <row r="73" spans="2:65">
      <c r="B73" s="410" t="s">
        <v>777</v>
      </c>
      <c r="C73" s="132" t="s">
        <v>778</v>
      </c>
      <c r="D73" s="100">
        <v>0</v>
      </c>
      <c r="E73" s="100">
        <v>0</v>
      </c>
      <c r="F73" s="100">
        <v>0</v>
      </c>
      <c r="G73" s="100">
        <v>0</v>
      </c>
      <c r="H73" s="100">
        <v>0</v>
      </c>
      <c r="I73" s="100">
        <v>0</v>
      </c>
      <c r="J73" s="100">
        <v>0</v>
      </c>
      <c r="K73" s="100">
        <v>16.670000000000002</v>
      </c>
      <c r="L73" s="100">
        <v>0</v>
      </c>
      <c r="M73" s="100">
        <v>0</v>
      </c>
      <c r="N73" s="100">
        <v>0</v>
      </c>
      <c r="O73" s="100">
        <v>0</v>
      </c>
      <c r="P73" s="100">
        <v>0</v>
      </c>
      <c r="Q73" s="100">
        <v>0</v>
      </c>
      <c r="R73" s="100">
        <v>3490.5160000000001</v>
      </c>
      <c r="S73" s="100">
        <v>0</v>
      </c>
      <c r="T73" s="100">
        <v>0</v>
      </c>
      <c r="U73" s="100">
        <v>0</v>
      </c>
      <c r="V73" s="100">
        <v>0</v>
      </c>
      <c r="W73" s="100">
        <v>0</v>
      </c>
      <c r="X73" s="100">
        <v>1202.636</v>
      </c>
      <c r="Y73" s="100">
        <v>83.826999999999998</v>
      </c>
      <c r="Z73" s="100">
        <v>7.0830000000000002</v>
      </c>
      <c r="AA73" s="100">
        <v>1.4999999999999999E-2</v>
      </c>
      <c r="AB73" s="100">
        <v>0</v>
      </c>
      <c r="AC73" s="100">
        <v>7.3920000000000003</v>
      </c>
      <c r="AD73" s="100">
        <v>410.79199999999997</v>
      </c>
      <c r="AE73" s="100">
        <v>369.74700000000001</v>
      </c>
      <c r="AF73" s="100">
        <v>2.8290000000000002</v>
      </c>
      <c r="AG73" s="100">
        <v>0.97299999999999998</v>
      </c>
      <c r="AH73" s="100">
        <v>21.581</v>
      </c>
      <c r="AI73" s="100">
        <v>0</v>
      </c>
      <c r="AJ73" s="100">
        <v>0</v>
      </c>
      <c r="AK73" s="100">
        <v>0</v>
      </c>
      <c r="AL73" s="100">
        <v>0</v>
      </c>
      <c r="AM73" s="100">
        <v>0</v>
      </c>
      <c r="AN73" s="100">
        <v>0</v>
      </c>
      <c r="AO73" s="100">
        <v>0</v>
      </c>
      <c r="AP73" s="100">
        <v>35.307000000000002</v>
      </c>
      <c r="AQ73" s="100">
        <v>14.313000000000001</v>
      </c>
      <c r="AR73" s="100">
        <v>38.834000000000003</v>
      </c>
      <c r="AS73" s="100">
        <v>42.054000000000002</v>
      </c>
      <c r="AT73" s="100">
        <v>0</v>
      </c>
      <c r="AU73" s="100">
        <v>0</v>
      </c>
      <c r="AV73" s="100">
        <v>0</v>
      </c>
      <c r="AW73" s="100">
        <v>0</v>
      </c>
      <c r="AX73" s="100">
        <v>0</v>
      </c>
      <c r="AY73" s="100">
        <v>0</v>
      </c>
      <c r="AZ73" s="100">
        <v>0</v>
      </c>
      <c r="BA73" s="100">
        <v>0</v>
      </c>
      <c r="BB73" s="100">
        <v>4.6829999999999998</v>
      </c>
      <c r="BC73" s="100">
        <v>0</v>
      </c>
      <c r="BD73" s="100">
        <v>1.343</v>
      </c>
      <c r="BE73" s="100">
        <v>0</v>
      </c>
      <c r="BF73" s="100">
        <v>0</v>
      </c>
      <c r="BG73" s="100">
        <v>0</v>
      </c>
      <c r="BH73" s="100">
        <v>12666.864</v>
      </c>
      <c r="BI73" s="100">
        <v>475.46600000000001</v>
      </c>
      <c r="BJ73" s="100">
        <v>18892.924999999999</v>
      </c>
      <c r="BK73" s="100">
        <v>136.53399999999999</v>
      </c>
      <c r="BL73" s="102"/>
      <c r="BM73" s="102"/>
    </row>
    <row r="74" spans="2:65">
      <c r="B74" s="410" t="s">
        <v>779</v>
      </c>
      <c r="C74" s="132" t="s">
        <v>780</v>
      </c>
      <c r="D74" s="100">
        <v>0</v>
      </c>
      <c r="E74" s="100">
        <v>0</v>
      </c>
      <c r="F74" s="100">
        <v>0</v>
      </c>
      <c r="G74" s="100">
        <v>0</v>
      </c>
      <c r="H74" s="100">
        <v>0</v>
      </c>
      <c r="I74" s="100">
        <v>0</v>
      </c>
      <c r="J74" s="100">
        <v>0</v>
      </c>
      <c r="K74" s="100">
        <v>0.107</v>
      </c>
      <c r="L74" s="100">
        <v>0</v>
      </c>
      <c r="M74" s="100">
        <v>0</v>
      </c>
      <c r="N74" s="100">
        <v>0</v>
      </c>
      <c r="O74" s="100">
        <v>0</v>
      </c>
      <c r="P74" s="100">
        <v>0</v>
      </c>
      <c r="Q74" s="100">
        <v>0</v>
      </c>
      <c r="R74" s="100">
        <v>66.165999999999997</v>
      </c>
      <c r="S74" s="100">
        <v>0</v>
      </c>
      <c r="T74" s="100">
        <v>0</v>
      </c>
      <c r="U74" s="100">
        <v>0</v>
      </c>
      <c r="V74" s="100">
        <v>0</v>
      </c>
      <c r="W74" s="100">
        <v>0</v>
      </c>
      <c r="X74" s="100">
        <v>25.393000000000001</v>
      </c>
      <c r="Y74" s="100">
        <v>0.14799999999999999</v>
      </c>
      <c r="Z74" s="100">
        <v>27.327000000000002</v>
      </c>
      <c r="AA74" s="100">
        <v>0.40500000000000003</v>
      </c>
      <c r="AB74" s="100">
        <v>0</v>
      </c>
      <c r="AC74" s="100">
        <v>486.14800000000002</v>
      </c>
      <c r="AD74" s="100">
        <v>33.47</v>
      </c>
      <c r="AE74" s="100">
        <v>580.27800000000002</v>
      </c>
      <c r="AF74" s="100">
        <v>2.544</v>
      </c>
      <c r="AG74" s="100">
        <v>0.26200000000000001</v>
      </c>
      <c r="AH74" s="100">
        <v>3.1829999999999998</v>
      </c>
      <c r="AI74" s="100">
        <v>0</v>
      </c>
      <c r="AJ74" s="100">
        <v>0</v>
      </c>
      <c r="AK74" s="100">
        <v>0</v>
      </c>
      <c r="AL74" s="100">
        <v>0</v>
      </c>
      <c r="AM74" s="100">
        <v>0</v>
      </c>
      <c r="AN74" s="100">
        <v>0</v>
      </c>
      <c r="AO74" s="100">
        <v>0</v>
      </c>
      <c r="AP74" s="100">
        <v>8.0540000000000003</v>
      </c>
      <c r="AQ74" s="100">
        <v>641.42499999999995</v>
      </c>
      <c r="AR74" s="100">
        <v>4.2699999999999996</v>
      </c>
      <c r="AS74" s="100">
        <v>48.140999999999998</v>
      </c>
      <c r="AT74" s="100">
        <v>38.265000000000001</v>
      </c>
      <c r="AU74" s="100">
        <v>0</v>
      </c>
      <c r="AV74" s="100">
        <v>0</v>
      </c>
      <c r="AW74" s="100">
        <v>0</v>
      </c>
      <c r="AX74" s="100">
        <v>0</v>
      </c>
      <c r="AY74" s="100">
        <v>0</v>
      </c>
      <c r="AZ74" s="100">
        <v>0</v>
      </c>
      <c r="BA74" s="100">
        <v>0</v>
      </c>
      <c r="BB74" s="100">
        <v>187.65700000000001</v>
      </c>
      <c r="BC74" s="100">
        <v>0</v>
      </c>
      <c r="BD74" s="100">
        <v>11.06</v>
      </c>
      <c r="BE74" s="100">
        <v>0</v>
      </c>
      <c r="BF74" s="100">
        <v>0</v>
      </c>
      <c r="BG74" s="100">
        <v>0</v>
      </c>
      <c r="BH74" s="100">
        <v>2814.567</v>
      </c>
      <c r="BI74" s="100">
        <v>79.138999999999996</v>
      </c>
      <c r="BJ74" s="100">
        <v>5058.0090000000009</v>
      </c>
      <c r="BK74" s="100">
        <v>938.87099999999998</v>
      </c>
      <c r="BL74" s="102"/>
      <c r="BM74" s="102"/>
    </row>
    <row r="75" spans="2:65">
      <c r="B75" s="413" t="s">
        <v>781</v>
      </c>
      <c r="C75" s="420" t="s">
        <v>782</v>
      </c>
      <c r="D75" s="127">
        <v>0</v>
      </c>
      <c r="E75" s="127">
        <v>0</v>
      </c>
      <c r="F75" s="127">
        <v>0</v>
      </c>
      <c r="G75" s="127">
        <v>0</v>
      </c>
      <c r="H75" s="127">
        <v>0</v>
      </c>
      <c r="I75" s="127">
        <v>0</v>
      </c>
      <c r="J75" s="127">
        <v>27.033999999999999</v>
      </c>
      <c r="K75" s="127">
        <v>0</v>
      </c>
      <c r="L75" s="127">
        <v>0</v>
      </c>
      <c r="M75" s="127">
        <v>505.601</v>
      </c>
      <c r="N75" s="127">
        <v>0</v>
      </c>
      <c r="O75" s="127">
        <v>0</v>
      </c>
      <c r="P75" s="127">
        <v>0</v>
      </c>
      <c r="Q75" s="127">
        <v>750.11400000000003</v>
      </c>
      <c r="R75" s="127">
        <v>0</v>
      </c>
      <c r="S75" s="127">
        <v>0</v>
      </c>
      <c r="T75" s="127">
        <v>0</v>
      </c>
      <c r="U75" s="127">
        <v>0</v>
      </c>
      <c r="V75" s="127">
        <v>0</v>
      </c>
      <c r="W75" s="127">
        <v>0</v>
      </c>
      <c r="X75" s="127">
        <v>4767.7839999999997</v>
      </c>
      <c r="Y75" s="127">
        <v>808.34199999999998</v>
      </c>
      <c r="Z75" s="127">
        <v>0</v>
      </c>
      <c r="AA75" s="127">
        <v>0</v>
      </c>
      <c r="AB75" s="127">
        <v>0</v>
      </c>
      <c r="AC75" s="127">
        <v>0</v>
      </c>
      <c r="AD75" s="127">
        <v>0</v>
      </c>
      <c r="AE75" s="127">
        <v>0</v>
      </c>
      <c r="AF75" s="127">
        <v>0</v>
      </c>
      <c r="AG75" s="127">
        <v>0</v>
      </c>
      <c r="AH75" s="127">
        <v>0</v>
      </c>
      <c r="AI75" s="127">
        <v>43578.720000000001</v>
      </c>
      <c r="AJ75" s="127">
        <v>174.71100000000001</v>
      </c>
      <c r="AK75" s="127">
        <v>1140.954</v>
      </c>
      <c r="AL75" s="127">
        <v>1338.0160000000001</v>
      </c>
      <c r="AM75" s="127">
        <v>23.885999999999999</v>
      </c>
      <c r="AN75" s="127">
        <v>489.786</v>
      </c>
      <c r="AO75" s="127">
        <v>2710.136</v>
      </c>
      <c r="AP75" s="127">
        <v>0</v>
      </c>
      <c r="AQ75" s="127">
        <v>0</v>
      </c>
      <c r="AR75" s="127">
        <v>0</v>
      </c>
      <c r="AS75" s="127">
        <v>0</v>
      </c>
      <c r="AT75" s="127">
        <v>0</v>
      </c>
      <c r="AU75" s="127">
        <v>0</v>
      </c>
      <c r="AV75" s="127">
        <v>0</v>
      </c>
      <c r="AW75" s="127">
        <v>0</v>
      </c>
      <c r="AX75" s="127">
        <v>0</v>
      </c>
      <c r="AY75" s="127">
        <v>0</v>
      </c>
      <c r="AZ75" s="127">
        <v>0</v>
      </c>
      <c r="BA75" s="127">
        <v>0</v>
      </c>
      <c r="BB75" s="127">
        <v>0</v>
      </c>
      <c r="BC75" s="127">
        <v>0</v>
      </c>
      <c r="BD75" s="127">
        <v>0</v>
      </c>
      <c r="BE75" s="127">
        <v>0</v>
      </c>
      <c r="BF75" s="127">
        <v>0</v>
      </c>
      <c r="BG75" s="127">
        <v>0</v>
      </c>
      <c r="BH75" s="127">
        <v>0</v>
      </c>
      <c r="BI75" s="127">
        <v>0</v>
      </c>
      <c r="BJ75" s="127">
        <v>56315.084000000003</v>
      </c>
      <c r="BK75" s="127">
        <v>0</v>
      </c>
      <c r="BL75" s="102"/>
      <c r="BM75" s="102"/>
    </row>
    <row r="76" spans="2:65">
      <c r="B76" s="410" t="s">
        <v>783</v>
      </c>
      <c r="C76" s="416" t="s">
        <v>784</v>
      </c>
      <c r="D76" s="100">
        <v>0</v>
      </c>
      <c r="E76" s="100">
        <v>0</v>
      </c>
      <c r="F76" s="100">
        <v>0</v>
      </c>
      <c r="G76" s="100">
        <v>0</v>
      </c>
      <c r="H76" s="100">
        <v>0</v>
      </c>
      <c r="I76" s="100">
        <v>0</v>
      </c>
      <c r="J76" s="100">
        <v>27.033999999999999</v>
      </c>
      <c r="K76" s="100">
        <v>0</v>
      </c>
      <c r="L76" s="100">
        <v>0</v>
      </c>
      <c r="M76" s="100">
        <v>505.601</v>
      </c>
      <c r="N76" s="100">
        <v>0</v>
      </c>
      <c r="O76" s="100">
        <v>0</v>
      </c>
      <c r="P76" s="100">
        <v>0</v>
      </c>
      <c r="Q76" s="100">
        <v>750.11400000000003</v>
      </c>
      <c r="R76" s="100">
        <v>0</v>
      </c>
      <c r="S76" s="100">
        <v>0</v>
      </c>
      <c r="T76" s="100">
        <v>0</v>
      </c>
      <c r="U76" s="100">
        <v>0</v>
      </c>
      <c r="V76" s="100">
        <v>0</v>
      </c>
      <c r="W76" s="100">
        <v>0</v>
      </c>
      <c r="X76" s="100">
        <v>4767.7839999999997</v>
      </c>
      <c r="Y76" s="100">
        <v>808.34199999999998</v>
      </c>
      <c r="Z76" s="100">
        <v>0</v>
      </c>
      <c r="AA76" s="100">
        <v>0</v>
      </c>
      <c r="AB76" s="100">
        <v>0</v>
      </c>
      <c r="AC76" s="100">
        <v>0</v>
      </c>
      <c r="AD76" s="100">
        <v>0</v>
      </c>
      <c r="AE76" s="100">
        <v>0</v>
      </c>
      <c r="AF76" s="100">
        <v>0</v>
      </c>
      <c r="AG76" s="100">
        <v>0</v>
      </c>
      <c r="AH76" s="100">
        <v>0</v>
      </c>
      <c r="AI76" s="100">
        <v>43578.720000000001</v>
      </c>
      <c r="AJ76" s="100">
        <v>150.53800000000001</v>
      </c>
      <c r="AK76" s="100">
        <v>1140.954</v>
      </c>
      <c r="AL76" s="100">
        <v>1338.0160000000001</v>
      </c>
      <c r="AM76" s="100">
        <v>23.885999999999999</v>
      </c>
      <c r="AN76" s="100">
        <v>489.786</v>
      </c>
      <c r="AO76" s="100">
        <v>2710.136</v>
      </c>
      <c r="AP76" s="100">
        <v>0</v>
      </c>
      <c r="AQ76" s="100">
        <v>0</v>
      </c>
      <c r="AR76" s="100">
        <v>0</v>
      </c>
      <c r="AS76" s="100">
        <v>0</v>
      </c>
      <c r="AT76" s="100">
        <v>0</v>
      </c>
      <c r="AU76" s="100">
        <v>0</v>
      </c>
      <c r="AV76" s="100">
        <v>0</v>
      </c>
      <c r="AW76" s="100">
        <v>0</v>
      </c>
      <c r="AX76" s="100">
        <v>0</v>
      </c>
      <c r="AY76" s="100">
        <v>0</v>
      </c>
      <c r="AZ76" s="100">
        <v>0</v>
      </c>
      <c r="BA76" s="100">
        <v>0</v>
      </c>
      <c r="BB76" s="100">
        <v>0</v>
      </c>
      <c r="BC76" s="100">
        <v>0</v>
      </c>
      <c r="BD76" s="100">
        <v>0</v>
      </c>
      <c r="BE76" s="100">
        <v>0</v>
      </c>
      <c r="BF76" s="100">
        <v>0</v>
      </c>
      <c r="BG76" s="100">
        <v>0</v>
      </c>
      <c r="BH76" s="100">
        <v>0</v>
      </c>
      <c r="BI76" s="100">
        <v>0</v>
      </c>
      <c r="BJ76" s="100">
        <v>56290.911</v>
      </c>
      <c r="BK76" s="100">
        <v>0</v>
      </c>
      <c r="BL76" s="102"/>
      <c r="BM76" s="102"/>
    </row>
    <row r="77" spans="2:65">
      <c r="B77" s="410" t="s">
        <v>785</v>
      </c>
      <c r="C77" s="416" t="s">
        <v>786</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0">
        <v>0</v>
      </c>
      <c r="AH77" s="100">
        <v>0</v>
      </c>
      <c r="AI77" s="100">
        <v>0</v>
      </c>
      <c r="AJ77" s="100">
        <v>1E-3</v>
      </c>
      <c r="AK77" s="100">
        <v>0</v>
      </c>
      <c r="AL77" s="100">
        <v>0</v>
      </c>
      <c r="AM77" s="100">
        <v>0</v>
      </c>
      <c r="AN77" s="100">
        <v>0</v>
      </c>
      <c r="AO77" s="100">
        <v>0</v>
      </c>
      <c r="AP77" s="100">
        <v>0</v>
      </c>
      <c r="AQ77" s="100">
        <v>0</v>
      </c>
      <c r="AR77" s="100">
        <v>0</v>
      </c>
      <c r="AS77" s="100">
        <v>0</v>
      </c>
      <c r="AT77" s="100">
        <v>0</v>
      </c>
      <c r="AU77" s="100">
        <v>0</v>
      </c>
      <c r="AV77" s="100">
        <v>0</v>
      </c>
      <c r="AW77" s="100">
        <v>0</v>
      </c>
      <c r="AX77" s="100">
        <v>0</v>
      </c>
      <c r="AY77" s="100">
        <v>0</v>
      </c>
      <c r="AZ77" s="100">
        <v>0</v>
      </c>
      <c r="BA77" s="100">
        <v>0</v>
      </c>
      <c r="BB77" s="100">
        <v>0</v>
      </c>
      <c r="BC77" s="100">
        <v>0</v>
      </c>
      <c r="BD77" s="100">
        <v>0</v>
      </c>
      <c r="BE77" s="100">
        <v>0</v>
      </c>
      <c r="BF77" s="100">
        <v>0</v>
      </c>
      <c r="BG77" s="100">
        <v>0</v>
      </c>
      <c r="BH77" s="100">
        <v>0</v>
      </c>
      <c r="BI77" s="100">
        <v>0</v>
      </c>
      <c r="BJ77" s="100">
        <v>1E-3</v>
      </c>
      <c r="BK77" s="100">
        <v>0</v>
      </c>
      <c r="BL77" s="102"/>
      <c r="BM77" s="102"/>
    </row>
    <row r="78" spans="2:65">
      <c r="B78" s="410" t="s">
        <v>787</v>
      </c>
      <c r="C78" s="416" t="s">
        <v>788</v>
      </c>
      <c r="D78" s="100">
        <v>0</v>
      </c>
      <c r="E78" s="100">
        <v>0</v>
      </c>
      <c r="F78" s="100">
        <v>0</v>
      </c>
      <c r="G78" s="100">
        <v>0</v>
      </c>
      <c r="H78" s="100">
        <v>0</v>
      </c>
      <c r="I78" s="100">
        <v>0</v>
      </c>
      <c r="J78" s="100">
        <v>0</v>
      </c>
      <c r="K78" s="100">
        <v>0</v>
      </c>
      <c r="L78" s="100">
        <v>0</v>
      </c>
      <c r="M78" s="100">
        <v>0</v>
      </c>
      <c r="N78" s="100">
        <v>0</v>
      </c>
      <c r="O78" s="100">
        <v>0</v>
      </c>
      <c r="P78" s="100">
        <v>0</v>
      </c>
      <c r="Q78" s="100">
        <v>0</v>
      </c>
      <c r="R78" s="100">
        <v>0</v>
      </c>
      <c r="S78" s="100">
        <v>0</v>
      </c>
      <c r="T78" s="100">
        <v>0</v>
      </c>
      <c r="U78" s="100">
        <v>0</v>
      </c>
      <c r="V78" s="100">
        <v>0</v>
      </c>
      <c r="W78" s="100">
        <v>0</v>
      </c>
      <c r="X78" s="100">
        <v>0</v>
      </c>
      <c r="Y78" s="100">
        <v>0</v>
      </c>
      <c r="Z78" s="100">
        <v>0</v>
      </c>
      <c r="AA78" s="100">
        <v>0</v>
      </c>
      <c r="AB78" s="100">
        <v>0</v>
      </c>
      <c r="AC78" s="100">
        <v>0</v>
      </c>
      <c r="AD78" s="100">
        <v>0</v>
      </c>
      <c r="AE78" s="100">
        <v>0</v>
      </c>
      <c r="AF78" s="100">
        <v>0</v>
      </c>
      <c r="AG78" s="100">
        <v>0</v>
      </c>
      <c r="AH78" s="100">
        <v>0</v>
      </c>
      <c r="AI78" s="100">
        <v>0</v>
      </c>
      <c r="AJ78" s="100">
        <v>0</v>
      </c>
      <c r="AK78" s="100">
        <v>0</v>
      </c>
      <c r="AL78" s="100">
        <v>0</v>
      </c>
      <c r="AM78" s="100">
        <v>0</v>
      </c>
      <c r="AN78" s="100">
        <v>0</v>
      </c>
      <c r="AO78" s="100">
        <v>0</v>
      </c>
      <c r="AP78" s="100">
        <v>0</v>
      </c>
      <c r="AQ78" s="100">
        <v>0</v>
      </c>
      <c r="AR78" s="100">
        <v>0</v>
      </c>
      <c r="AS78" s="100">
        <v>0</v>
      </c>
      <c r="AT78" s="100">
        <v>0</v>
      </c>
      <c r="AU78" s="100">
        <v>0</v>
      </c>
      <c r="AV78" s="100">
        <v>0</v>
      </c>
      <c r="AW78" s="100">
        <v>0</v>
      </c>
      <c r="AX78" s="100">
        <v>0</v>
      </c>
      <c r="AY78" s="100">
        <v>0</v>
      </c>
      <c r="AZ78" s="100">
        <v>0</v>
      </c>
      <c r="BA78" s="100">
        <v>0</v>
      </c>
      <c r="BB78" s="100">
        <v>0</v>
      </c>
      <c r="BC78" s="100">
        <v>0</v>
      </c>
      <c r="BD78" s="100">
        <v>0</v>
      </c>
      <c r="BE78" s="100">
        <v>0</v>
      </c>
      <c r="BF78" s="100">
        <v>0</v>
      </c>
      <c r="BG78" s="100">
        <v>0</v>
      </c>
      <c r="BH78" s="100">
        <v>0</v>
      </c>
      <c r="BI78" s="100">
        <v>0</v>
      </c>
      <c r="BJ78" s="100">
        <v>0</v>
      </c>
      <c r="BK78" s="100">
        <v>0</v>
      </c>
      <c r="BL78" s="102"/>
      <c r="BM78" s="102"/>
    </row>
    <row r="79" spans="2:65">
      <c r="B79" s="410" t="s">
        <v>789</v>
      </c>
      <c r="C79" s="416" t="s">
        <v>790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0">
        <v>0</v>
      </c>
      <c r="AH79" s="100">
        <v>0</v>
      </c>
      <c r="AI79" s="100">
        <v>0</v>
      </c>
      <c r="AJ79" s="100">
        <v>24</v>
      </c>
      <c r="AK79" s="100">
        <v>0</v>
      </c>
      <c r="AL79" s="100">
        <v>0</v>
      </c>
      <c r="AM79" s="100">
        <v>0</v>
      </c>
      <c r="AN79" s="100">
        <v>0</v>
      </c>
      <c r="AO79" s="100">
        <v>0</v>
      </c>
      <c r="AP79" s="100">
        <v>0</v>
      </c>
      <c r="AQ79" s="100">
        <v>0</v>
      </c>
      <c r="AR79" s="100">
        <v>0</v>
      </c>
      <c r="AS79" s="100">
        <v>0</v>
      </c>
      <c r="AT79" s="100">
        <v>0</v>
      </c>
      <c r="AU79" s="100">
        <v>0</v>
      </c>
      <c r="AV79" s="100">
        <v>0</v>
      </c>
      <c r="AW79" s="100">
        <v>0</v>
      </c>
      <c r="AX79" s="100">
        <v>0</v>
      </c>
      <c r="AY79" s="100">
        <v>0</v>
      </c>
      <c r="AZ79" s="100">
        <v>0</v>
      </c>
      <c r="BA79" s="100">
        <v>0</v>
      </c>
      <c r="BB79" s="100">
        <v>0</v>
      </c>
      <c r="BC79" s="100">
        <v>0</v>
      </c>
      <c r="BD79" s="100">
        <v>0</v>
      </c>
      <c r="BE79" s="100">
        <v>0</v>
      </c>
      <c r="BF79" s="100">
        <v>0</v>
      </c>
      <c r="BG79" s="100">
        <v>0</v>
      </c>
      <c r="BH79" s="100">
        <v>0</v>
      </c>
      <c r="BI79" s="100">
        <v>0</v>
      </c>
      <c r="BJ79" s="100">
        <v>24</v>
      </c>
      <c r="BK79" s="100">
        <v>0</v>
      </c>
      <c r="BL79" s="102"/>
      <c r="BM79" s="102"/>
    </row>
    <row r="80" spans="2:65">
      <c r="B80" s="410" t="s">
        <v>791</v>
      </c>
      <c r="C80" s="416" t="s">
        <v>792</v>
      </c>
      <c r="D80" s="100">
        <v>0</v>
      </c>
      <c r="E80" s="100">
        <v>0</v>
      </c>
      <c r="F80" s="100">
        <v>0</v>
      </c>
      <c r="G80" s="100">
        <v>0</v>
      </c>
      <c r="H80" s="100">
        <v>0</v>
      </c>
      <c r="I80" s="100">
        <v>0</v>
      </c>
      <c r="J80" s="100">
        <v>0</v>
      </c>
      <c r="K80" s="100">
        <v>0</v>
      </c>
      <c r="L80" s="100">
        <v>0</v>
      </c>
      <c r="M80" s="100">
        <v>0</v>
      </c>
      <c r="N80" s="100">
        <v>0</v>
      </c>
      <c r="O80" s="100">
        <v>0</v>
      </c>
      <c r="P80" s="100">
        <v>0</v>
      </c>
      <c r="Q80" s="100">
        <v>0</v>
      </c>
      <c r="R80" s="100">
        <v>0</v>
      </c>
      <c r="S80" s="100">
        <v>0</v>
      </c>
      <c r="T80" s="100">
        <v>0</v>
      </c>
      <c r="U80" s="100">
        <v>0</v>
      </c>
      <c r="V80" s="100">
        <v>0</v>
      </c>
      <c r="W80" s="100">
        <v>0</v>
      </c>
      <c r="X80" s="100">
        <v>0</v>
      </c>
      <c r="Y80" s="100">
        <v>0</v>
      </c>
      <c r="Z80" s="100">
        <v>0</v>
      </c>
      <c r="AA80" s="100">
        <v>0</v>
      </c>
      <c r="AB80" s="100">
        <v>0</v>
      </c>
      <c r="AC80" s="100">
        <v>0</v>
      </c>
      <c r="AD80" s="100">
        <v>0</v>
      </c>
      <c r="AE80" s="100">
        <v>0</v>
      </c>
      <c r="AF80" s="100">
        <v>0</v>
      </c>
      <c r="AG80" s="100">
        <v>0</v>
      </c>
      <c r="AH80" s="100">
        <v>0</v>
      </c>
      <c r="AI80" s="100">
        <v>0</v>
      </c>
      <c r="AJ80" s="100">
        <v>0.17199999999999999</v>
      </c>
      <c r="AK80" s="100">
        <v>0</v>
      </c>
      <c r="AL80" s="100">
        <v>0</v>
      </c>
      <c r="AM80" s="100">
        <v>0</v>
      </c>
      <c r="AN80" s="100">
        <v>0</v>
      </c>
      <c r="AO80" s="100">
        <v>0</v>
      </c>
      <c r="AP80" s="100">
        <v>0</v>
      </c>
      <c r="AQ80" s="100">
        <v>0</v>
      </c>
      <c r="AR80" s="100">
        <v>0</v>
      </c>
      <c r="AS80" s="100">
        <v>0</v>
      </c>
      <c r="AT80" s="100">
        <v>0</v>
      </c>
      <c r="AU80" s="100">
        <v>0</v>
      </c>
      <c r="AV80" s="100">
        <v>0</v>
      </c>
      <c r="AW80" s="100">
        <v>0</v>
      </c>
      <c r="AX80" s="100">
        <v>0</v>
      </c>
      <c r="AY80" s="100">
        <v>0</v>
      </c>
      <c r="AZ80" s="100">
        <v>0</v>
      </c>
      <c r="BA80" s="100">
        <v>0</v>
      </c>
      <c r="BB80" s="100">
        <v>0</v>
      </c>
      <c r="BC80" s="100">
        <v>0</v>
      </c>
      <c r="BD80" s="100">
        <v>0</v>
      </c>
      <c r="BE80" s="100">
        <v>0</v>
      </c>
      <c r="BF80" s="100">
        <v>0</v>
      </c>
      <c r="BG80" s="100">
        <v>0</v>
      </c>
      <c r="BH80" s="100">
        <v>0</v>
      </c>
      <c r="BI80" s="100">
        <v>0</v>
      </c>
      <c r="BJ80" s="100">
        <v>0.17199999999999999</v>
      </c>
      <c r="BK80" s="100">
        <v>0</v>
      </c>
      <c r="BL80" s="102"/>
      <c r="BM80" s="102"/>
    </row>
    <row r="81" spans="2:65">
      <c r="B81" s="410" t="s">
        <v>793</v>
      </c>
      <c r="C81" s="416" t="s">
        <v>794</v>
      </c>
      <c r="D81" s="100">
        <v>0</v>
      </c>
      <c r="E81" s="100">
        <v>0</v>
      </c>
      <c r="F81" s="100">
        <v>0</v>
      </c>
      <c r="G81" s="100">
        <v>0</v>
      </c>
      <c r="H81" s="100">
        <v>0</v>
      </c>
      <c r="I81" s="100">
        <v>0</v>
      </c>
      <c r="J81" s="100">
        <v>0</v>
      </c>
      <c r="K81" s="100">
        <v>0</v>
      </c>
      <c r="L81" s="100">
        <v>0</v>
      </c>
      <c r="M81" s="100">
        <v>505.601</v>
      </c>
      <c r="N81" s="100">
        <v>0</v>
      </c>
      <c r="O81" s="100">
        <v>0</v>
      </c>
      <c r="P81" s="100">
        <v>0</v>
      </c>
      <c r="Q81" s="100">
        <v>95.147000000000006</v>
      </c>
      <c r="R81" s="100">
        <v>0</v>
      </c>
      <c r="S81" s="100">
        <v>0</v>
      </c>
      <c r="T81" s="100">
        <v>0</v>
      </c>
      <c r="U81" s="100">
        <v>0</v>
      </c>
      <c r="V81" s="100">
        <v>0</v>
      </c>
      <c r="W81" s="100">
        <v>0</v>
      </c>
      <c r="X81" s="100">
        <v>4767.7839999999997</v>
      </c>
      <c r="Y81" s="100">
        <v>808.34199999999998</v>
      </c>
      <c r="Z81" s="100">
        <v>0</v>
      </c>
      <c r="AA81" s="100">
        <v>0</v>
      </c>
      <c r="AB81" s="100">
        <v>0</v>
      </c>
      <c r="AC81" s="100">
        <v>0</v>
      </c>
      <c r="AD81" s="100">
        <v>0</v>
      </c>
      <c r="AE81" s="100">
        <v>0</v>
      </c>
      <c r="AF81" s="100">
        <v>0</v>
      </c>
      <c r="AG81" s="100">
        <v>0</v>
      </c>
      <c r="AH81" s="100">
        <v>0</v>
      </c>
      <c r="AI81" s="100">
        <v>43578.720000000001</v>
      </c>
      <c r="AJ81" s="100">
        <v>0</v>
      </c>
      <c r="AK81" s="100">
        <v>0</v>
      </c>
      <c r="AL81" s="100">
        <v>0</v>
      </c>
      <c r="AM81" s="100">
        <v>0</v>
      </c>
      <c r="AN81" s="100">
        <v>0</v>
      </c>
      <c r="AO81" s="100">
        <v>0</v>
      </c>
      <c r="AP81" s="100">
        <v>0</v>
      </c>
      <c r="AQ81" s="100">
        <v>0</v>
      </c>
      <c r="AR81" s="100">
        <v>0</v>
      </c>
      <c r="AS81" s="100">
        <v>0</v>
      </c>
      <c r="AT81" s="100">
        <v>0</v>
      </c>
      <c r="AU81" s="100">
        <v>0</v>
      </c>
      <c r="AV81" s="100">
        <v>0</v>
      </c>
      <c r="AW81" s="100">
        <v>0</v>
      </c>
      <c r="AX81" s="100">
        <v>0</v>
      </c>
      <c r="AY81" s="100">
        <v>0</v>
      </c>
      <c r="AZ81" s="100">
        <v>0</v>
      </c>
      <c r="BA81" s="100">
        <v>0</v>
      </c>
      <c r="BB81" s="100">
        <v>0</v>
      </c>
      <c r="BC81" s="100">
        <v>0</v>
      </c>
      <c r="BD81" s="100">
        <v>0</v>
      </c>
      <c r="BE81" s="100">
        <v>0</v>
      </c>
      <c r="BF81" s="100">
        <v>0</v>
      </c>
      <c r="BG81" s="100">
        <v>0</v>
      </c>
      <c r="BH81" s="100">
        <v>0</v>
      </c>
      <c r="BI81" s="100">
        <v>0</v>
      </c>
      <c r="BJ81" s="100">
        <v>49755.593999999997</v>
      </c>
      <c r="BK81" s="100">
        <v>0</v>
      </c>
      <c r="BL81" s="102"/>
      <c r="BM81" s="102"/>
    </row>
    <row r="82" spans="2:65">
      <c r="B82" s="414" t="s">
        <v>795</v>
      </c>
      <c r="C82" s="130" t="s">
        <v>796</v>
      </c>
      <c r="D82" s="131">
        <v>740.56700000000001</v>
      </c>
      <c r="E82" s="131">
        <v>1106.838</v>
      </c>
      <c r="F82" s="131">
        <v>0</v>
      </c>
      <c r="G82" s="415">
        <v>192045.14300000001</v>
      </c>
      <c r="H82" s="131">
        <v>4084.2719999999999</v>
      </c>
      <c r="I82" s="131">
        <v>0</v>
      </c>
      <c r="J82" s="131">
        <v>0</v>
      </c>
      <c r="K82" s="131">
        <v>0</v>
      </c>
      <c r="L82" s="131">
        <v>0</v>
      </c>
      <c r="M82" s="131">
        <v>0</v>
      </c>
      <c r="N82" s="131">
        <v>3949.2469999999998</v>
      </c>
      <c r="O82" s="131">
        <v>15462.376</v>
      </c>
      <c r="P82" s="131">
        <v>4654.1450000000004</v>
      </c>
      <c r="Q82" s="131">
        <v>169571.31299999999</v>
      </c>
      <c r="R82" s="131">
        <v>1455.7139999999999</v>
      </c>
      <c r="S82" s="131">
        <v>0</v>
      </c>
      <c r="T82" s="131">
        <v>0</v>
      </c>
      <c r="U82" s="131">
        <v>0</v>
      </c>
      <c r="V82" s="131">
        <v>0</v>
      </c>
      <c r="W82" s="131">
        <v>2580.9679999999998</v>
      </c>
      <c r="X82" s="131">
        <v>135.68100000000001</v>
      </c>
      <c r="Y82" s="131">
        <v>0</v>
      </c>
      <c r="Z82" s="131">
        <v>0</v>
      </c>
      <c r="AA82" s="131">
        <v>0</v>
      </c>
      <c r="AB82" s="131">
        <v>0</v>
      </c>
      <c r="AC82" s="131">
        <v>0</v>
      </c>
      <c r="AD82" s="131">
        <v>144.71299999999999</v>
      </c>
      <c r="AE82" s="131">
        <v>1028.9380000000001</v>
      </c>
      <c r="AF82" s="131">
        <v>0</v>
      </c>
      <c r="AG82" s="131">
        <v>0</v>
      </c>
      <c r="AH82" s="131">
        <v>927.34400000000005</v>
      </c>
      <c r="AI82" s="131">
        <v>0</v>
      </c>
      <c r="AJ82" s="131">
        <v>0</v>
      </c>
      <c r="AK82" s="131">
        <v>0</v>
      </c>
      <c r="AL82" s="131">
        <v>0</v>
      </c>
      <c r="AM82" s="131">
        <v>0</v>
      </c>
      <c r="AN82" s="131">
        <v>0</v>
      </c>
      <c r="AO82" s="131">
        <v>3268.8910000000001</v>
      </c>
      <c r="AP82" s="131">
        <v>473.59500000000003</v>
      </c>
      <c r="AQ82" s="131">
        <v>419.12</v>
      </c>
      <c r="AR82" s="131">
        <v>321.92099999999999</v>
      </c>
      <c r="AS82" s="131">
        <v>9202.2489999999998</v>
      </c>
      <c r="AT82" s="131">
        <v>152.74199999999999</v>
      </c>
      <c r="AU82" s="131">
        <v>206.76</v>
      </c>
      <c r="AV82" s="131">
        <v>0</v>
      </c>
      <c r="AW82" s="131">
        <v>0</v>
      </c>
      <c r="AX82" s="131">
        <v>1654.1790000000001</v>
      </c>
      <c r="AY82" s="131">
        <v>0</v>
      </c>
      <c r="AZ82" s="131">
        <v>176054.01300000001</v>
      </c>
      <c r="BA82" s="131">
        <v>3544.866</v>
      </c>
      <c r="BB82" s="131">
        <v>0</v>
      </c>
      <c r="BC82" s="131">
        <v>30726.26</v>
      </c>
      <c r="BD82" s="131">
        <v>0</v>
      </c>
      <c r="BE82" s="131">
        <v>423.84300000000002</v>
      </c>
      <c r="BF82" s="131">
        <v>3369.4580000000001</v>
      </c>
      <c r="BG82" s="131">
        <v>5409.6260000000002</v>
      </c>
      <c r="BH82" s="131">
        <v>0</v>
      </c>
      <c r="BI82" s="131">
        <v>166.386</v>
      </c>
      <c r="BJ82" s="415">
        <v>633281.16800000006</v>
      </c>
      <c r="BK82" s="131">
        <v>57869.446000000004</v>
      </c>
      <c r="BL82" s="102"/>
      <c r="BM82" s="102"/>
    </row>
    <row r="83" spans="2:65">
      <c r="B83" s="409" t="s">
        <v>797</v>
      </c>
      <c r="C83" s="132" t="s">
        <v>798</v>
      </c>
      <c r="D83" s="100">
        <v>740.56700000000001</v>
      </c>
      <c r="E83" s="100">
        <v>1106.838</v>
      </c>
      <c r="F83" s="100">
        <v>0</v>
      </c>
      <c r="G83" s="261">
        <v>180705.07699999999</v>
      </c>
      <c r="H83" s="100">
        <v>4084.2719999999999</v>
      </c>
      <c r="I83" s="100">
        <v>0</v>
      </c>
      <c r="J83" s="100">
        <v>0</v>
      </c>
      <c r="K83" s="100">
        <v>0</v>
      </c>
      <c r="L83" s="100">
        <v>0</v>
      </c>
      <c r="M83" s="100">
        <v>0</v>
      </c>
      <c r="N83" s="100">
        <v>0</v>
      </c>
      <c r="O83" s="100">
        <v>0</v>
      </c>
      <c r="P83" s="100">
        <v>1964.827</v>
      </c>
      <c r="Q83" s="100">
        <v>122022.264</v>
      </c>
      <c r="R83" s="100">
        <v>0</v>
      </c>
      <c r="S83" s="100">
        <v>0</v>
      </c>
      <c r="T83" s="100">
        <v>0</v>
      </c>
      <c r="U83" s="100">
        <v>0</v>
      </c>
      <c r="V83" s="100">
        <v>0</v>
      </c>
      <c r="W83" s="100">
        <v>0</v>
      </c>
      <c r="X83" s="100">
        <v>0</v>
      </c>
      <c r="Y83" s="100">
        <v>0</v>
      </c>
      <c r="Z83" s="100">
        <v>0</v>
      </c>
      <c r="AA83" s="100">
        <v>0</v>
      </c>
      <c r="AB83" s="100">
        <v>0</v>
      </c>
      <c r="AC83" s="100">
        <v>0</v>
      </c>
      <c r="AD83" s="100">
        <v>0</v>
      </c>
      <c r="AE83" s="100">
        <v>1028.9059999999999</v>
      </c>
      <c r="AF83" s="100">
        <v>0</v>
      </c>
      <c r="AG83" s="100">
        <v>0</v>
      </c>
      <c r="AH83" s="100">
        <v>589.35599999999999</v>
      </c>
      <c r="AI83" s="100">
        <v>0</v>
      </c>
      <c r="AJ83" s="100">
        <v>0</v>
      </c>
      <c r="AK83" s="100">
        <v>0</v>
      </c>
      <c r="AL83" s="100">
        <v>0</v>
      </c>
      <c r="AM83" s="100">
        <v>0</v>
      </c>
      <c r="AN83" s="100">
        <v>0</v>
      </c>
      <c r="AO83" s="100">
        <v>0</v>
      </c>
      <c r="AP83" s="100">
        <v>353.1</v>
      </c>
      <c r="AQ83" s="100">
        <v>133.07300000000001</v>
      </c>
      <c r="AR83" s="100">
        <v>229.70500000000001</v>
      </c>
      <c r="AS83" s="100">
        <v>5770.8050000000003</v>
      </c>
      <c r="AT83" s="100">
        <v>137.35599999999999</v>
      </c>
      <c r="AU83" s="100">
        <v>206.76</v>
      </c>
      <c r="AV83" s="100">
        <v>0</v>
      </c>
      <c r="AW83" s="100">
        <v>0</v>
      </c>
      <c r="AX83" s="100">
        <v>1654.1790000000001</v>
      </c>
      <c r="AY83" s="100">
        <v>0</v>
      </c>
      <c r="AZ83" s="100">
        <v>176054.01300000001</v>
      </c>
      <c r="BA83" s="100">
        <v>3541.1790000000001</v>
      </c>
      <c r="BB83" s="100">
        <v>0</v>
      </c>
      <c r="BC83" s="100">
        <v>26974.507000000001</v>
      </c>
      <c r="BD83" s="100">
        <v>0</v>
      </c>
      <c r="BE83" s="100">
        <v>423.84300000000002</v>
      </c>
      <c r="BF83" s="100">
        <v>3358.8560000000002</v>
      </c>
      <c r="BG83" s="100">
        <v>5329.6840000000002</v>
      </c>
      <c r="BH83" s="100">
        <v>0</v>
      </c>
      <c r="BI83" s="100">
        <v>0</v>
      </c>
      <c r="BJ83" s="261">
        <v>536409.16700000002</v>
      </c>
      <c r="BK83" s="100">
        <v>50077.875</v>
      </c>
      <c r="BL83" s="102"/>
      <c r="BM83" s="102"/>
    </row>
    <row r="84" spans="2:65">
      <c r="B84" s="409" t="s">
        <v>799</v>
      </c>
      <c r="C84" s="132" t="s">
        <v>800</v>
      </c>
      <c r="D84" s="100">
        <v>0</v>
      </c>
      <c r="E84" s="100">
        <v>0</v>
      </c>
      <c r="F84" s="100">
        <v>0</v>
      </c>
      <c r="G84" s="100">
        <v>130.54499999999999</v>
      </c>
      <c r="H84" s="100">
        <v>0</v>
      </c>
      <c r="I84" s="100">
        <v>0</v>
      </c>
      <c r="J84" s="100">
        <v>0</v>
      </c>
      <c r="K84" s="100">
        <v>0</v>
      </c>
      <c r="L84" s="100">
        <v>0</v>
      </c>
      <c r="M84" s="100">
        <v>0</v>
      </c>
      <c r="N84" s="100">
        <v>3949.2469999999998</v>
      </c>
      <c r="O84" s="100">
        <v>15462.376</v>
      </c>
      <c r="P84" s="100">
        <v>2689.3180000000002</v>
      </c>
      <c r="Q84" s="100">
        <v>1466.396</v>
      </c>
      <c r="R84" s="100">
        <v>18.355</v>
      </c>
      <c r="S84" s="100">
        <v>0</v>
      </c>
      <c r="T84" s="100">
        <v>0</v>
      </c>
      <c r="U84" s="100">
        <v>0</v>
      </c>
      <c r="V84" s="100">
        <v>0</v>
      </c>
      <c r="W84" s="100">
        <v>1619.4280000000001</v>
      </c>
      <c r="X84" s="100">
        <v>0</v>
      </c>
      <c r="Y84" s="100">
        <v>0</v>
      </c>
      <c r="Z84" s="100">
        <v>0</v>
      </c>
      <c r="AA84" s="100">
        <v>0</v>
      </c>
      <c r="AB84" s="100">
        <v>0</v>
      </c>
      <c r="AC84" s="100">
        <v>0</v>
      </c>
      <c r="AD84" s="100">
        <v>0</v>
      </c>
      <c r="AE84" s="100">
        <v>3.2000000000000001E-2</v>
      </c>
      <c r="AF84" s="100">
        <v>0</v>
      </c>
      <c r="AG84" s="100">
        <v>0</v>
      </c>
      <c r="AH84" s="100">
        <v>75.95</v>
      </c>
      <c r="AI84" s="100">
        <v>0</v>
      </c>
      <c r="AJ84" s="100">
        <v>0</v>
      </c>
      <c r="AK84" s="100">
        <v>0</v>
      </c>
      <c r="AL84" s="100">
        <v>0</v>
      </c>
      <c r="AM84" s="100">
        <v>0</v>
      </c>
      <c r="AN84" s="100">
        <v>0</v>
      </c>
      <c r="AO84" s="100">
        <v>0</v>
      </c>
      <c r="AP84" s="100">
        <v>104.098</v>
      </c>
      <c r="AQ84" s="100">
        <v>15.316000000000001</v>
      </c>
      <c r="AR84" s="100">
        <v>0</v>
      </c>
      <c r="AS84" s="100">
        <v>194.52600000000001</v>
      </c>
      <c r="AT84" s="100">
        <v>10.262</v>
      </c>
      <c r="AU84" s="100">
        <v>0</v>
      </c>
      <c r="AV84" s="100">
        <v>0</v>
      </c>
      <c r="AW84" s="100">
        <v>0</v>
      </c>
      <c r="AX84" s="100">
        <v>0</v>
      </c>
      <c r="AY84" s="100">
        <v>0</v>
      </c>
      <c r="AZ84" s="100">
        <v>0</v>
      </c>
      <c r="BA84" s="100">
        <v>3.6869999999999998</v>
      </c>
      <c r="BB84" s="100">
        <v>0</v>
      </c>
      <c r="BC84" s="100">
        <v>3751.752</v>
      </c>
      <c r="BD84" s="100">
        <v>0</v>
      </c>
      <c r="BE84" s="100">
        <v>0</v>
      </c>
      <c r="BF84" s="100">
        <v>10.602</v>
      </c>
      <c r="BG84" s="100">
        <v>79.941999999999993</v>
      </c>
      <c r="BH84" s="100">
        <v>0</v>
      </c>
      <c r="BI84" s="100">
        <v>0</v>
      </c>
      <c r="BJ84" s="100">
        <v>29581.832000000002</v>
      </c>
      <c r="BK84" s="100">
        <v>4170.1850000000004</v>
      </c>
      <c r="BL84" s="102"/>
      <c r="BM84" s="102"/>
    </row>
    <row r="85" spans="2:65">
      <c r="B85" s="409" t="s">
        <v>801</v>
      </c>
      <c r="C85" s="132" t="s">
        <v>802</v>
      </c>
      <c r="D85" s="100">
        <v>0</v>
      </c>
      <c r="E85" s="100">
        <v>0</v>
      </c>
      <c r="F85" s="100">
        <v>0</v>
      </c>
      <c r="G85" s="100">
        <v>0</v>
      </c>
      <c r="H85" s="100">
        <v>0</v>
      </c>
      <c r="I85" s="100">
        <v>0</v>
      </c>
      <c r="J85" s="100">
        <v>0</v>
      </c>
      <c r="K85" s="100">
        <v>0</v>
      </c>
      <c r="L85" s="100">
        <v>0</v>
      </c>
      <c r="M85" s="100">
        <v>0</v>
      </c>
      <c r="N85" s="100">
        <v>0</v>
      </c>
      <c r="O85" s="100">
        <v>0</v>
      </c>
      <c r="P85" s="100">
        <v>0</v>
      </c>
      <c r="Q85" s="100">
        <v>41415.574999999997</v>
      </c>
      <c r="R85" s="100">
        <v>1224.894</v>
      </c>
      <c r="S85" s="100">
        <v>0</v>
      </c>
      <c r="T85" s="100">
        <v>0</v>
      </c>
      <c r="U85" s="100">
        <v>0</v>
      </c>
      <c r="V85" s="100">
        <v>0</v>
      </c>
      <c r="W85" s="100">
        <v>0</v>
      </c>
      <c r="X85" s="100">
        <v>0</v>
      </c>
      <c r="Y85" s="100">
        <v>0</v>
      </c>
      <c r="Z85" s="100">
        <v>0</v>
      </c>
      <c r="AA85" s="100">
        <v>0</v>
      </c>
      <c r="AB85" s="100">
        <v>0</v>
      </c>
      <c r="AC85" s="100">
        <v>0</v>
      </c>
      <c r="AD85" s="100">
        <v>144.71299999999999</v>
      </c>
      <c r="AE85" s="100">
        <v>0</v>
      </c>
      <c r="AF85" s="100">
        <v>0</v>
      </c>
      <c r="AG85" s="100">
        <v>0</v>
      </c>
      <c r="AH85" s="100">
        <v>167.25399999999999</v>
      </c>
      <c r="AI85" s="100">
        <v>0</v>
      </c>
      <c r="AJ85" s="100">
        <v>0</v>
      </c>
      <c r="AK85" s="100">
        <v>0</v>
      </c>
      <c r="AL85" s="100">
        <v>0</v>
      </c>
      <c r="AM85" s="100">
        <v>0</v>
      </c>
      <c r="AN85" s="100">
        <v>0</v>
      </c>
      <c r="AO85" s="100">
        <v>0</v>
      </c>
      <c r="AP85" s="100">
        <v>2.4039999999999999</v>
      </c>
      <c r="AQ85" s="100">
        <v>198.119</v>
      </c>
      <c r="AR85" s="100">
        <v>25.369</v>
      </c>
      <c r="AS85" s="100">
        <v>6.1589999999999998</v>
      </c>
      <c r="AT85" s="100">
        <v>0</v>
      </c>
      <c r="AU85" s="100">
        <v>0</v>
      </c>
      <c r="AV85" s="100">
        <v>0</v>
      </c>
      <c r="AW85" s="100">
        <v>0</v>
      </c>
      <c r="AX85" s="100">
        <v>0</v>
      </c>
      <c r="AY85" s="100">
        <v>0</v>
      </c>
      <c r="AZ85" s="100">
        <v>0</v>
      </c>
      <c r="BA85" s="100">
        <v>0</v>
      </c>
      <c r="BB85" s="100">
        <v>0</v>
      </c>
      <c r="BC85" s="100">
        <v>0</v>
      </c>
      <c r="BD85" s="100">
        <v>0</v>
      </c>
      <c r="BE85" s="100">
        <v>0</v>
      </c>
      <c r="BF85" s="100">
        <v>0</v>
      </c>
      <c r="BG85" s="100">
        <v>0</v>
      </c>
      <c r="BH85" s="100">
        <v>0</v>
      </c>
      <c r="BI85" s="100">
        <v>0</v>
      </c>
      <c r="BJ85" s="100">
        <v>43184.487000000001</v>
      </c>
      <c r="BK85" s="100">
        <v>232.05099999999999</v>
      </c>
      <c r="BL85" s="102"/>
      <c r="BM85" s="102"/>
    </row>
    <row r="86" spans="2:65">
      <c r="B86" s="409" t="s">
        <v>803</v>
      </c>
      <c r="C86" s="132" t="s">
        <v>804</v>
      </c>
      <c r="D86" s="100">
        <v>0</v>
      </c>
      <c r="E86" s="100">
        <v>0</v>
      </c>
      <c r="F86" s="100">
        <v>0</v>
      </c>
      <c r="G86" s="100">
        <v>11209.521000000001</v>
      </c>
      <c r="H86" s="100">
        <v>0</v>
      </c>
      <c r="I86" s="100">
        <v>0</v>
      </c>
      <c r="J86" s="100">
        <v>0</v>
      </c>
      <c r="K86" s="100">
        <v>0</v>
      </c>
      <c r="L86" s="100">
        <v>0</v>
      </c>
      <c r="M86" s="100">
        <v>0</v>
      </c>
      <c r="N86" s="100">
        <v>0</v>
      </c>
      <c r="O86" s="100">
        <v>0</v>
      </c>
      <c r="P86" s="100">
        <v>0</v>
      </c>
      <c r="Q86" s="100">
        <v>4667.0770000000002</v>
      </c>
      <c r="R86" s="100">
        <v>212.465</v>
      </c>
      <c r="S86" s="100">
        <v>0</v>
      </c>
      <c r="T86" s="100">
        <v>0</v>
      </c>
      <c r="U86" s="100">
        <v>0</v>
      </c>
      <c r="V86" s="100">
        <v>0</v>
      </c>
      <c r="W86" s="100">
        <v>961.54</v>
      </c>
      <c r="X86" s="100">
        <v>135.68100000000001</v>
      </c>
      <c r="Y86" s="100">
        <v>0</v>
      </c>
      <c r="Z86" s="100">
        <v>0</v>
      </c>
      <c r="AA86" s="100">
        <v>0</v>
      </c>
      <c r="AB86" s="100">
        <v>0</v>
      </c>
      <c r="AC86" s="100">
        <v>0</v>
      </c>
      <c r="AD86" s="100">
        <v>0</v>
      </c>
      <c r="AE86" s="100">
        <v>0</v>
      </c>
      <c r="AF86" s="100">
        <v>0</v>
      </c>
      <c r="AG86" s="100">
        <v>0</v>
      </c>
      <c r="AH86" s="100">
        <v>94.784000000000006</v>
      </c>
      <c r="AI86" s="100">
        <v>0</v>
      </c>
      <c r="AJ86" s="100">
        <v>0</v>
      </c>
      <c r="AK86" s="100">
        <v>0</v>
      </c>
      <c r="AL86" s="100">
        <v>0</v>
      </c>
      <c r="AM86" s="100">
        <v>0</v>
      </c>
      <c r="AN86" s="100">
        <v>0</v>
      </c>
      <c r="AO86" s="100">
        <v>3268.8910000000001</v>
      </c>
      <c r="AP86" s="100">
        <v>13.993</v>
      </c>
      <c r="AQ86" s="100">
        <v>72.611999999999995</v>
      </c>
      <c r="AR86" s="100">
        <v>66.846999999999994</v>
      </c>
      <c r="AS86" s="100">
        <v>2138.1779999999999</v>
      </c>
      <c r="AT86" s="100">
        <v>5.1239999999999997</v>
      </c>
      <c r="AU86" s="100">
        <v>0</v>
      </c>
      <c r="AV86" s="100">
        <v>0</v>
      </c>
      <c r="AW86" s="100">
        <v>0</v>
      </c>
      <c r="AX86" s="100">
        <v>0</v>
      </c>
      <c r="AY86" s="100">
        <v>0</v>
      </c>
      <c r="AZ86" s="100">
        <v>0</v>
      </c>
      <c r="BA86" s="100">
        <v>0</v>
      </c>
      <c r="BB86" s="100">
        <v>0</v>
      </c>
      <c r="BC86" s="100">
        <v>0</v>
      </c>
      <c r="BD86" s="100">
        <v>0</v>
      </c>
      <c r="BE86" s="100">
        <v>0</v>
      </c>
      <c r="BF86" s="100">
        <v>0</v>
      </c>
      <c r="BG86" s="100">
        <v>0</v>
      </c>
      <c r="BH86" s="100">
        <v>0</v>
      </c>
      <c r="BI86" s="100">
        <v>0</v>
      </c>
      <c r="BJ86" s="100">
        <v>22846.713000000003</v>
      </c>
      <c r="BK86" s="100">
        <v>2296.7539999999999</v>
      </c>
      <c r="BL86" s="102"/>
      <c r="BM86" s="102"/>
    </row>
    <row r="87" spans="2:65">
      <c r="B87" s="409" t="s">
        <v>805</v>
      </c>
      <c r="C87" s="132" t="s">
        <v>806</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0">
        <v>0</v>
      </c>
      <c r="AH87" s="100">
        <v>0</v>
      </c>
      <c r="AI87" s="100">
        <v>0</v>
      </c>
      <c r="AJ87" s="100">
        <v>0</v>
      </c>
      <c r="AK87" s="100">
        <v>0</v>
      </c>
      <c r="AL87" s="100">
        <v>0</v>
      </c>
      <c r="AM87" s="100">
        <v>0</v>
      </c>
      <c r="AN87" s="100">
        <v>0</v>
      </c>
      <c r="AO87" s="100">
        <v>0</v>
      </c>
      <c r="AP87" s="100">
        <v>0</v>
      </c>
      <c r="AQ87" s="100">
        <v>0</v>
      </c>
      <c r="AR87" s="100">
        <v>0</v>
      </c>
      <c r="AS87" s="100">
        <v>0</v>
      </c>
      <c r="AT87" s="100">
        <v>0</v>
      </c>
      <c r="AU87" s="100">
        <v>0</v>
      </c>
      <c r="AV87" s="100">
        <v>0</v>
      </c>
      <c r="AW87" s="100">
        <v>0</v>
      </c>
      <c r="AX87" s="100">
        <v>0</v>
      </c>
      <c r="AY87" s="100">
        <v>0</v>
      </c>
      <c r="AZ87" s="100">
        <v>0</v>
      </c>
      <c r="BA87" s="100">
        <v>0</v>
      </c>
      <c r="BB87" s="100">
        <v>0</v>
      </c>
      <c r="BC87" s="100">
        <v>0</v>
      </c>
      <c r="BD87" s="100">
        <v>0</v>
      </c>
      <c r="BE87" s="100">
        <v>0</v>
      </c>
      <c r="BF87" s="100">
        <v>0</v>
      </c>
      <c r="BG87" s="100">
        <v>0</v>
      </c>
      <c r="BH87" s="100">
        <v>0</v>
      </c>
      <c r="BI87" s="100">
        <v>166.386</v>
      </c>
      <c r="BJ87" s="100">
        <v>166.386</v>
      </c>
      <c r="BK87" s="100">
        <v>0</v>
      </c>
      <c r="BL87" s="102"/>
      <c r="BM87" s="102"/>
    </row>
    <row r="88" spans="2:65">
      <c r="B88" s="404" t="s">
        <v>807</v>
      </c>
      <c r="C88" s="132" t="s">
        <v>808</v>
      </c>
      <c r="D88" s="100">
        <v>0</v>
      </c>
      <c r="E88" s="100">
        <v>0</v>
      </c>
      <c r="F88" s="100">
        <v>0</v>
      </c>
      <c r="G88" s="100">
        <v>79030.289000000004</v>
      </c>
      <c r="H88" s="100">
        <v>0</v>
      </c>
      <c r="I88" s="100">
        <v>0</v>
      </c>
      <c r="J88" s="100">
        <v>0</v>
      </c>
      <c r="K88" s="100">
        <v>0</v>
      </c>
      <c r="L88" s="100">
        <v>0</v>
      </c>
      <c r="M88" s="100">
        <v>0</v>
      </c>
      <c r="N88" s="100">
        <v>0</v>
      </c>
      <c r="O88" s="100">
        <v>0</v>
      </c>
      <c r="P88" s="100">
        <v>0</v>
      </c>
      <c r="Q88" s="100">
        <v>63160.139000000003</v>
      </c>
      <c r="R88" s="100">
        <v>24275.67</v>
      </c>
      <c r="S88" s="100">
        <v>0</v>
      </c>
      <c r="T88" s="100">
        <v>0</v>
      </c>
      <c r="U88" s="100">
        <v>0</v>
      </c>
      <c r="V88" s="100">
        <v>0</v>
      </c>
      <c r="W88" s="100">
        <v>20620.084999999999</v>
      </c>
      <c r="X88" s="100">
        <v>3805.05</v>
      </c>
      <c r="Y88" s="100">
        <v>0</v>
      </c>
      <c r="Z88" s="100">
        <v>0</v>
      </c>
      <c r="AA88" s="100">
        <v>0</v>
      </c>
      <c r="AB88" s="100">
        <v>0</v>
      </c>
      <c r="AC88" s="100">
        <v>0</v>
      </c>
      <c r="AD88" s="100">
        <v>2462.433</v>
      </c>
      <c r="AE88" s="100">
        <v>20.260999999999999</v>
      </c>
      <c r="AF88" s="100">
        <v>0</v>
      </c>
      <c r="AG88" s="100">
        <v>0</v>
      </c>
      <c r="AH88" s="100">
        <v>7416.9880000000003</v>
      </c>
      <c r="AI88" s="100">
        <v>0</v>
      </c>
      <c r="AJ88" s="100">
        <v>0</v>
      </c>
      <c r="AK88" s="100">
        <v>0</v>
      </c>
      <c r="AL88" s="100">
        <v>0</v>
      </c>
      <c r="AM88" s="100">
        <v>0</v>
      </c>
      <c r="AN88" s="100">
        <v>0</v>
      </c>
      <c r="AO88" s="100">
        <v>23193.46</v>
      </c>
      <c r="AP88" s="100">
        <v>3264.0450000000001</v>
      </c>
      <c r="AQ88" s="100">
        <v>6497.16</v>
      </c>
      <c r="AR88" s="100">
        <v>5974.9139999999998</v>
      </c>
      <c r="AS88" s="100">
        <v>5436.2740000000003</v>
      </c>
      <c r="AT88" s="100">
        <v>114.624</v>
      </c>
      <c r="AU88" s="100">
        <v>1051.027</v>
      </c>
      <c r="AV88" s="100">
        <v>0</v>
      </c>
      <c r="AW88" s="100">
        <v>0</v>
      </c>
      <c r="AX88" s="100">
        <v>0</v>
      </c>
      <c r="AY88" s="100">
        <v>0</v>
      </c>
      <c r="AZ88" s="100">
        <v>0</v>
      </c>
      <c r="BA88" s="100">
        <v>0</v>
      </c>
      <c r="BB88" s="100">
        <v>0</v>
      </c>
      <c r="BC88" s="100">
        <v>0</v>
      </c>
      <c r="BD88" s="100">
        <v>0</v>
      </c>
      <c r="BE88" s="100">
        <v>0</v>
      </c>
      <c r="BF88" s="100">
        <v>0</v>
      </c>
      <c r="BG88" s="100">
        <v>0</v>
      </c>
      <c r="BH88" s="100">
        <v>0</v>
      </c>
      <c r="BI88" s="100">
        <v>58245.118000000002</v>
      </c>
      <c r="BJ88" s="100">
        <v>304567.53700000001</v>
      </c>
      <c r="BK88" s="100">
        <v>22338.044000000002</v>
      </c>
      <c r="BL88" s="102"/>
      <c r="BM88" s="102"/>
    </row>
    <row r="89" spans="2:65">
      <c r="B89" s="409" t="s">
        <v>809</v>
      </c>
      <c r="C89" s="132" t="s">
        <v>802</v>
      </c>
      <c r="D89" s="100">
        <v>0</v>
      </c>
      <c r="E89" s="100">
        <v>0</v>
      </c>
      <c r="F89" s="100">
        <v>0</v>
      </c>
      <c r="G89" s="100">
        <v>0</v>
      </c>
      <c r="H89" s="100">
        <v>0</v>
      </c>
      <c r="I89" s="100">
        <v>0</v>
      </c>
      <c r="J89" s="100">
        <v>0</v>
      </c>
      <c r="K89" s="100">
        <v>0</v>
      </c>
      <c r="L89" s="100">
        <v>0</v>
      </c>
      <c r="M89" s="100">
        <v>0</v>
      </c>
      <c r="N89" s="100">
        <v>0</v>
      </c>
      <c r="O89" s="100">
        <v>0</v>
      </c>
      <c r="P89" s="100">
        <v>0</v>
      </c>
      <c r="Q89" s="100">
        <v>52767.264999999999</v>
      </c>
      <c r="R89" s="100">
        <v>8900.9950000000008</v>
      </c>
      <c r="S89" s="100">
        <v>0</v>
      </c>
      <c r="T89" s="100">
        <v>0</v>
      </c>
      <c r="U89" s="100">
        <v>0</v>
      </c>
      <c r="V89" s="100">
        <v>0</v>
      </c>
      <c r="W89" s="100">
        <v>0</v>
      </c>
      <c r="X89" s="100">
        <v>0</v>
      </c>
      <c r="Y89" s="100">
        <v>0</v>
      </c>
      <c r="Z89" s="100">
        <v>0</v>
      </c>
      <c r="AA89" s="100">
        <v>0</v>
      </c>
      <c r="AB89" s="100">
        <v>0</v>
      </c>
      <c r="AC89" s="100">
        <v>0</v>
      </c>
      <c r="AD89" s="100">
        <v>1285.2049999999999</v>
      </c>
      <c r="AE89" s="100">
        <v>0</v>
      </c>
      <c r="AF89" s="100">
        <v>0</v>
      </c>
      <c r="AG89" s="100">
        <v>0</v>
      </c>
      <c r="AH89" s="100">
        <v>1292.57</v>
      </c>
      <c r="AI89" s="100">
        <v>0</v>
      </c>
      <c r="AJ89" s="100">
        <v>0</v>
      </c>
      <c r="AK89" s="100">
        <v>0</v>
      </c>
      <c r="AL89" s="100">
        <v>0</v>
      </c>
      <c r="AM89" s="100">
        <v>0</v>
      </c>
      <c r="AN89" s="100">
        <v>0</v>
      </c>
      <c r="AO89" s="100">
        <v>0</v>
      </c>
      <c r="AP89" s="100">
        <v>168.96600000000001</v>
      </c>
      <c r="AQ89" s="100">
        <v>5870.2070000000003</v>
      </c>
      <c r="AR89" s="100">
        <v>792.31500000000005</v>
      </c>
      <c r="AS89" s="100">
        <v>979.18799999999999</v>
      </c>
      <c r="AT89" s="100">
        <v>43.326999999999998</v>
      </c>
      <c r="AU89" s="100">
        <v>0</v>
      </c>
      <c r="AV89" s="100">
        <v>0</v>
      </c>
      <c r="AW89" s="100">
        <v>0</v>
      </c>
      <c r="AX89" s="100">
        <v>0</v>
      </c>
      <c r="AY89" s="100">
        <v>0</v>
      </c>
      <c r="AZ89" s="100">
        <v>0</v>
      </c>
      <c r="BA89" s="100">
        <v>0</v>
      </c>
      <c r="BB89" s="100">
        <v>0</v>
      </c>
      <c r="BC89" s="100">
        <v>0</v>
      </c>
      <c r="BD89" s="100">
        <v>0</v>
      </c>
      <c r="BE89" s="100">
        <v>0</v>
      </c>
      <c r="BF89" s="100">
        <v>0</v>
      </c>
      <c r="BG89" s="100">
        <v>0</v>
      </c>
      <c r="BH89" s="100">
        <v>0</v>
      </c>
      <c r="BI89" s="100">
        <v>48761.309000000001</v>
      </c>
      <c r="BJ89" s="100">
        <v>120861.34700000001</v>
      </c>
      <c r="BK89" s="100">
        <v>7854.0020000000004</v>
      </c>
      <c r="BL89" s="102"/>
      <c r="BM89" s="102"/>
    </row>
    <row r="90" spans="2:65">
      <c r="B90" s="409" t="s">
        <v>810</v>
      </c>
      <c r="C90" s="132" t="s">
        <v>804</v>
      </c>
      <c r="D90" s="100">
        <v>0</v>
      </c>
      <c r="E90" s="100">
        <v>0</v>
      </c>
      <c r="F90" s="100">
        <v>0</v>
      </c>
      <c r="G90" s="100">
        <v>79030.289000000004</v>
      </c>
      <c r="H90" s="100">
        <v>0</v>
      </c>
      <c r="I90" s="100">
        <v>0</v>
      </c>
      <c r="J90" s="100">
        <v>0</v>
      </c>
      <c r="K90" s="100">
        <v>0</v>
      </c>
      <c r="L90" s="100">
        <v>0</v>
      </c>
      <c r="M90" s="100">
        <v>0</v>
      </c>
      <c r="N90" s="100">
        <v>0</v>
      </c>
      <c r="O90" s="100">
        <v>0</v>
      </c>
      <c r="P90" s="100">
        <v>0</v>
      </c>
      <c r="Q90" s="100">
        <v>9678.8940000000002</v>
      </c>
      <c r="R90" s="100">
        <v>3142.9360000000001</v>
      </c>
      <c r="S90" s="100">
        <v>0</v>
      </c>
      <c r="T90" s="100">
        <v>0</v>
      </c>
      <c r="U90" s="100">
        <v>0</v>
      </c>
      <c r="V90" s="100">
        <v>0</v>
      </c>
      <c r="W90" s="100">
        <v>20620.084999999999</v>
      </c>
      <c r="X90" s="100">
        <v>3560.556</v>
      </c>
      <c r="Y90" s="100">
        <v>0</v>
      </c>
      <c r="Z90" s="100">
        <v>0</v>
      </c>
      <c r="AA90" s="100">
        <v>0</v>
      </c>
      <c r="AB90" s="100">
        <v>0</v>
      </c>
      <c r="AC90" s="100">
        <v>0</v>
      </c>
      <c r="AD90" s="100">
        <v>0</v>
      </c>
      <c r="AE90" s="100">
        <v>0</v>
      </c>
      <c r="AF90" s="100">
        <v>0</v>
      </c>
      <c r="AG90" s="100">
        <v>0</v>
      </c>
      <c r="AH90" s="100">
        <v>2050.3719999999998</v>
      </c>
      <c r="AI90" s="100">
        <v>0</v>
      </c>
      <c r="AJ90" s="100">
        <v>0</v>
      </c>
      <c r="AK90" s="100">
        <v>0</v>
      </c>
      <c r="AL90" s="100">
        <v>0</v>
      </c>
      <c r="AM90" s="100">
        <v>0</v>
      </c>
      <c r="AN90" s="100">
        <v>0</v>
      </c>
      <c r="AO90" s="100">
        <v>22591.945</v>
      </c>
      <c r="AP90" s="100">
        <v>0</v>
      </c>
      <c r="AQ90" s="100">
        <v>0</v>
      </c>
      <c r="AR90" s="100">
        <v>3461.9169999999999</v>
      </c>
      <c r="AS90" s="100">
        <v>3889.4389999999999</v>
      </c>
      <c r="AT90" s="100">
        <v>0</v>
      </c>
      <c r="AU90" s="100">
        <v>34.56</v>
      </c>
      <c r="AV90" s="100">
        <v>0</v>
      </c>
      <c r="AW90" s="100">
        <v>0</v>
      </c>
      <c r="AX90" s="100">
        <v>0</v>
      </c>
      <c r="AY90" s="100">
        <v>0</v>
      </c>
      <c r="AZ90" s="100">
        <v>0</v>
      </c>
      <c r="BA90" s="100">
        <v>0</v>
      </c>
      <c r="BB90" s="100">
        <v>0</v>
      </c>
      <c r="BC90" s="100">
        <v>0</v>
      </c>
      <c r="BD90" s="100">
        <v>0</v>
      </c>
      <c r="BE90" s="100">
        <v>0</v>
      </c>
      <c r="BF90" s="100">
        <v>0</v>
      </c>
      <c r="BG90" s="100">
        <v>0</v>
      </c>
      <c r="BH90" s="100">
        <v>0</v>
      </c>
      <c r="BI90" s="100">
        <v>6580.92</v>
      </c>
      <c r="BJ90" s="100">
        <v>154641.913</v>
      </c>
      <c r="BK90" s="100">
        <v>7385.9160000000002</v>
      </c>
      <c r="BL90" s="102"/>
      <c r="BM90" s="102"/>
    </row>
    <row r="91" spans="2:65">
      <c r="B91" s="409" t="s">
        <v>811</v>
      </c>
      <c r="C91" s="132" t="s">
        <v>812</v>
      </c>
      <c r="D91" s="100">
        <v>0</v>
      </c>
      <c r="E91" s="100">
        <v>0</v>
      </c>
      <c r="F91" s="100">
        <v>0</v>
      </c>
      <c r="G91" s="100">
        <v>0</v>
      </c>
      <c r="H91" s="100">
        <v>0</v>
      </c>
      <c r="I91" s="100">
        <v>0</v>
      </c>
      <c r="J91" s="100">
        <v>0</v>
      </c>
      <c r="K91" s="100">
        <v>0</v>
      </c>
      <c r="L91" s="100">
        <v>0</v>
      </c>
      <c r="M91" s="100">
        <v>0</v>
      </c>
      <c r="N91" s="100">
        <v>0</v>
      </c>
      <c r="O91" s="100">
        <v>0</v>
      </c>
      <c r="P91" s="100">
        <v>0</v>
      </c>
      <c r="Q91" s="100">
        <v>683.10699999999997</v>
      </c>
      <c r="R91" s="100">
        <v>11317.387000000001</v>
      </c>
      <c r="S91" s="100">
        <v>0</v>
      </c>
      <c r="T91" s="100">
        <v>0</v>
      </c>
      <c r="U91" s="100">
        <v>0</v>
      </c>
      <c r="V91" s="100">
        <v>0</v>
      </c>
      <c r="W91" s="100">
        <v>0</v>
      </c>
      <c r="X91" s="100">
        <v>0</v>
      </c>
      <c r="Y91" s="100">
        <v>0</v>
      </c>
      <c r="Z91" s="100">
        <v>0</v>
      </c>
      <c r="AA91" s="100">
        <v>0</v>
      </c>
      <c r="AB91" s="100">
        <v>0</v>
      </c>
      <c r="AC91" s="100">
        <v>0</v>
      </c>
      <c r="AD91" s="100">
        <v>0</v>
      </c>
      <c r="AE91" s="100">
        <v>15.397</v>
      </c>
      <c r="AF91" s="100">
        <v>0</v>
      </c>
      <c r="AG91" s="100">
        <v>0</v>
      </c>
      <c r="AH91" s="100">
        <v>1135.0309999999999</v>
      </c>
      <c r="AI91" s="100">
        <v>0</v>
      </c>
      <c r="AJ91" s="100">
        <v>0</v>
      </c>
      <c r="AK91" s="100">
        <v>0</v>
      </c>
      <c r="AL91" s="100">
        <v>0</v>
      </c>
      <c r="AM91" s="100">
        <v>0</v>
      </c>
      <c r="AN91" s="100">
        <v>0</v>
      </c>
      <c r="AO91" s="100">
        <v>0</v>
      </c>
      <c r="AP91" s="100">
        <v>0</v>
      </c>
      <c r="AQ91" s="100">
        <v>0</v>
      </c>
      <c r="AR91" s="100">
        <v>0</v>
      </c>
      <c r="AS91" s="100">
        <v>0</v>
      </c>
      <c r="AT91" s="100">
        <v>0</v>
      </c>
      <c r="AU91" s="100">
        <v>1016.468</v>
      </c>
      <c r="AV91" s="100">
        <v>0</v>
      </c>
      <c r="AW91" s="100">
        <v>0</v>
      </c>
      <c r="AX91" s="100">
        <v>0</v>
      </c>
      <c r="AY91" s="100">
        <v>0</v>
      </c>
      <c r="AZ91" s="100">
        <v>0</v>
      </c>
      <c r="BA91" s="100">
        <v>0</v>
      </c>
      <c r="BB91" s="100">
        <v>0</v>
      </c>
      <c r="BC91" s="100">
        <v>0</v>
      </c>
      <c r="BD91" s="100">
        <v>0</v>
      </c>
      <c r="BE91" s="100">
        <v>0</v>
      </c>
      <c r="BF91" s="100">
        <v>0</v>
      </c>
      <c r="BG91" s="100">
        <v>0</v>
      </c>
      <c r="BH91" s="100">
        <v>0</v>
      </c>
      <c r="BI91" s="100">
        <v>0</v>
      </c>
      <c r="BJ91" s="100">
        <v>14167.390000000003</v>
      </c>
      <c r="BK91" s="100">
        <v>1016.468</v>
      </c>
      <c r="BL91" s="102"/>
      <c r="BM91" s="102"/>
    </row>
    <row r="92" spans="2:65">
      <c r="B92" s="409" t="s">
        <v>813</v>
      </c>
      <c r="C92" s="132" t="s">
        <v>814</v>
      </c>
      <c r="D92" s="100">
        <v>0</v>
      </c>
      <c r="E92" s="100">
        <v>0</v>
      </c>
      <c r="F92" s="100">
        <v>0</v>
      </c>
      <c r="G92" s="100">
        <v>0</v>
      </c>
      <c r="H92" s="100">
        <v>0</v>
      </c>
      <c r="I92" s="100">
        <v>0</v>
      </c>
      <c r="J92" s="100">
        <v>0</v>
      </c>
      <c r="K92" s="100">
        <v>0</v>
      </c>
      <c r="L92" s="100">
        <v>0</v>
      </c>
      <c r="M92" s="100">
        <v>0</v>
      </c>
      <c r="N92" s="100">
        <v>0</v>
      </c>
      <c r="O92" s="100">
        <v>0</v>
      </c>
      <c r="P92" s="100">
        <v>0</v>
      </c>
      <c r="Q92" s="100">
        <v>30.873000000000001</v>
      </c>
      <c r="R92" s="100">
        <v>914.35299999999995</v>
      </c>
      <c r="S92" s="100">
        <v>0</v>
      </c>
      <c r="T92" s="100">
        <v>0</v>
      </c>
      <c r="U92" s="100">
        <v>0</v>
      </c>
      <c r="V92" s="100">
        <v>0</v>
      </c>
      <c r="W92" s="100">
        <v>0</v>
      </c>
      <c r="X92" s="100">
        <v>244.494</v>
      </c>
      <c r="Y92" s="100">
        <v>0</v>
      </c>
      <c r="Z92" s="100">
        <v>0</v>
      </c>
      <c r="AA92" s="100">
        <v>0</v>
      </c>
      <c r="AB92" s="100">
        <v>0</v>
      </c>
      <c r="AC92" s="100">
        <v>0</v>
      </c>
      <c r="AD92" s="100">
        <v>1177.2280000000001</v>
      </c>
      <c r="AE92" s="100">
        <v>4.8639999999999999</v>
      </c>
      <c r="AF92" s="100">
        <v>0</v>
      </c>
      <c r="AG92" s="100">
        <v>0</v>
      </c>
      <c r="AH92" s="100">
        <v>2939.0149999999999</v>
      </c>
      <c r="AI92" s="100">
        <v>0</v>
      </c>
      <c r="AJ92" s="100">
        <v>0</v>
      </c>
      <c r="AK92" s="100">
        <v>0</v>
      </c>
      <c r="AL92" s="100">
        <v>0</v>
      </c>
      <c r="AM92" s="100">
        <v>0</v>
      </c>
      <c r="AN92" s="100">
        <v>0</v>
      </c>
      <c r="AO92" s="100">
        <v>601.51499999999999</v>
      </c>
      <c r="AP92" s="100">
        <v>3095.0790000000002</v>
      </c>
      <c r="AQ92" s="100">
        <v>0</v>
      </c>
      <c r="AR92" s="100">
        <v>1720.682</v>
      </c>
      <c r="AS92" s="100">
        <v>567.64800000000002</v>
      </c>
      <c r="AT92" s="100">
        <v>71.296999999999997</v>
      </c>
      <c r="AU92" s="100">
        <v>0</v>
      </c>
      <c r="AV92" s="100">
        <v>0</v>
      </c>
      <c r="AW92" s="100">
        <v>0</v>
      </c>
      <c r="AX92" s="100">
        <v>0</v>
      </c>
      <c r="AY92" s="100">
        <v>0</v>
      </c>
      <c r="AZ92" s="100">
        <v>0</v>
      </c>
      <c r="BA92" s="100">
        <v>0</v>
      </c>
      <c r="BB92" s="100">
        <v>0</v>
      </c>
      <c r="BC92" s="100">
        <v>0</v>
      </c>
      <c r="BD92" s="100">
        <v>0</v>
      </c>
      <c r="BE92" s="100">
        <v>0</v>
      </c>
      <c r="BF92" s="100">
        <v>0</v>
      </c>
      <c r="BG92" s="100">
        <v>0</v>
      </c>
      <c r="BH92" s="100">
        <v>0</v>
      </c>
      <c r="BI92" s="100">
        <v>0</v>
      </c>
      <c r="BJ92" s="100">
        <v>11367.048000000001</v>
      </c>
      <c r="BK92" s="100">
        <v>5454.7060000000001</v>
      </c>
      <c r="BL92" s="102"/>
      <c r="BM92" s="102"/>
    </row>
    <row r="93" spans="2:65">
      <c r="B93" s="409" t="s">
        <v>815</v>
      </c>
      <c r="C93" s="132" t="s">
        <v>816</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0">
        <v>0</v>
      </c>
      <c r="AH93" s="100">
        <v>0</v>
      </c>
      <c r="AI93" s="100">
        <v>0</v>
      </c>
      <c r="AJ93" s="100">
        <v>0</v>
      </c>
      <c r="AK93" s="100">
        <v>0</v>
      </c>
      <c r="AL93" s="100">
        <v>0</v>
      </c>
      <c r="AM93" s="100">
        <v>0</v>
      </c>
      <c r="AN93" s="100">
        <v>0</v>
      </c>
      <c r="AO93" s="100">
        <v>0</v>
      </c>
      <c r="AP93" s="100">
        <v>0</v>
      </c>
      <c r="AQ93" s="100">
        <v>0</v>
      </c>
      <c r="AR93" s="100">
        <v>0</v>
      </c>
      <c r="AS93" s="100">
        <v>0</v>
      </c>
      <c r="AT93" s="100">
        <v>0</v>
      </c>
      <c r="AU93" s="100">
        <v>0</v>
      </c>
      <c r="AV93" s="100">
        <v>0</v>
      </c>
      <c r="AW93" s="100">
        <v>0</v>
      </c>
      <c r="AX93" s="100">
        <v>0</v>
      </c>
      <c r="AY93" s="100">
        <v>0</v>
      </c>
      <c r="AZ93" s="100">
        <v>0</v>
      </c>
      <c r="BA93" s="100">
        <v>0</v>
      </c>
      <c r="BB93" s="100">
        <v>0</v>
      </c>
      <c r="BC93" s="100">
        <v>0</v>
      </c>
      <c r="BD93" s="100">
        <v>0</v>
      </c>
      <c r="BE93" s="100">
        <v>0</v>
      </c>
      <c r="BF93" s="100">
        <v>0</v>
      </c>
      <c r="BG93" s="100">
        <v>0</v>
      </c>
      <c r="BH93" s="100">
        <v>0</v>
      </c>
      <c r="BI93" s="100">
        <v>2902.8890000000001</v>
      </c>
      <c r="BJ93" s="100">
        <v>2902.8890000000001</v>
      </c>
      <c r="BK93" s="100">
        <v>0</v>
      </c>
      <c r="BL93" s="102"/>
      <c r="BM93" s="102"/>
    </row>
    <row r="94" spans="2:65">
      <c r="C94" s="2"/>
    </row>
  </sheetData>
  <mergeCells count="9">
    <mergeCell ref="AI1:AO1"/>
    <mergeCell ref="AP1:AX1"/>
    <mergeCell ref="AY1:BG1"/>
    <mergeCell ref="D1:P1"/>
    <mergeCell ref="Q1:R1"/>
    <mergeCell ref="T1:V1"/>
    <mergeCell ref="W1:Y1"/>
    <mergeCell ref="Z1:AE1"/>
    <mergeCell ref="AF1:AH1"/>
  </mergeCells>
  <phoneticPr fontId="36"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08984375" defaultRowHeight="14.5"/>
  <cols>
    <col min="1" max="1" width="20.453125" style="30" customWidth="1"/>
    <col min="2" max="3" width="6.08984375" style="30" customWidth="1"/>
    <col min="4" max="4" width="6.08984375" style="30" customWidth="1" collapsed="1"/>
    <col min="5" max="7" width="6.08984375" style="30" customWidth="1"/>
    <col min="8" max="9" width="5.453125" style="30" customWidth="1"/>
    <col min="10" max="10" width="0.453125" style="55" customWidth="1"/>
    <col min="11" max="12" width="5.453125" style="30" customWidth="1"/>
    <col min="13" max="16384" width="9.08984375" style="30"/>
  </cols>
  <sheetData>
    <row r="1" spans="1:12" ht="30" customHeight="1">
      <c r="A1" s="521" t="s">
        <v>817</v>
      </c>
      <c r="B1" s="522"/>
      <c r="C1" s="522"/>
      <c r="D1" s="522"/>
      <c r="E1" s="522"/>
      <c r="F1" s="522"/>
      <c r="G1" s="522"/>
      <c r="H1" s="522"/>
      <c r="I1" s="522"/>
      <c r="J1" s="522"/>
      <c r="K1" s="522"/>
      <c r="L1" s="522"/>
    </row>
    <row r="2" spans="1:12">
      <c r="A2" s="523" t="s">
        <v>159</v>
      </c>
      <c r="B2" s="523"/>
      <c r="C2" s="523"/>
      <c r="D2" s="523"/>
      <c r="E2" s="523"/>
      <c r="F2" s="523"/>
      <c r="G2" s="523"/>
      <c r="H2" s="523"/>
      <c r="I2" s="523"/>
      <c r="J2" s="523"/>
      <c r="K2" s="523"/>
      <c r="L2" s="523"/>
    </row>
    <row r="3" spans="1:12" ht="15" customHeight="1">
      <c r="A3" s="31"/>
      <c r="B3" s="32"/>
      <c r="C3" s="32"/>
      <c r="D3" s="32"/>
      <c r="E3" s="32"/>
      <c r="F3" s="32"/>
      <c r="G3" s="32"/>
      <c r="H3" s="524" t="s">
        <v>160</v>
      </c>
      <c r="I3" s="524"/>
      <c r="J3" s="33"/>
      <c r="K3" s="524" t="s">
        <v>161</v>
      </c>
      <c r="L3" s="524"/>
    </row>
    <row r="4" spans="1:12" ht="15" customHeight="1">
      <c r="A4" s="31"/>
      <c r="B4" s="34">
        <v>2000</v>
      </c>
      <c r="C4" s="34">
        <v>2018</v>
      </c>
      <c r="D4" s="34">
        <v>2025</v>
      </c>
      <c r="E4" s="34">
        <v>2030</v>
      </c>
      <c r="F4" s="34">
        <v>2035</v>
      </c>
      <c r="G4" s="34">
        <v>2040</v>
      </c>
      <c r="H4" s="35">
        <v>2018</v>
      </c>
      <c r="I4" s="35">
        <v>2040</v>
      </c>
      <c r="J4" s="33"/>
      <c r="K4" s="35" t="s">
        <v>162</v>
      </c>
      <c r="L4" s="35" t="s">
        <v>163</v>
      </c>
    </row>
    <row r="5" spans="1:12" ht="13.5" customHeight="1">
      <c r="A5" s="37" t="s">
        <v>818</v>
      </c>
      <c r="B5" s="38"/>
      <c r="C5" s="38"/>
      <c r="D5" s="39"/>
      <c r="E5" s="39"/>
      <c r="F5" s="39"/>
      <c r="G5" s="39"/>
      <c r="H5" s="58"/>
      <c r="I5" s="58"/>
      <c r="J5" s="46"/>
      <c r="K5" s="58"/>
      <c r="L5" s="58"/>
    </row>
    <row r="6" spans="1:12" ht="13.5" customHeight="1">
      <c r="A6" s="42" t="s">
        <v>819</v>
      </c>
      <c r="B6" s="59">
        <v>12.022</v>
      </c>
      <c r="C6" s="59">
        <v>23.111999999999998</v>
      </c>
      <c r="D6" s="60">
        <v>25.736000000000001</v>
      </c>
      <c r="E6" s="60">
        <v>26.933</v>
      </c>
      <c r="F6" s="60">
        <v>27.626000000000001</v>
      </c>
      <c r="G6" s="60">
        <v>27.773</v>
      </c>
      <c r="H6" s="61">
        <v>100</v>
      </c>
      <c r="I6" s="61">
        <v>99.990000000000009</v>
      </c>
      <c r="J6" s="62"/>
      <c r="K6" s="63">
        <v>3.7</v>
      </c>
      <c r="L6" s="63">
        <v>0.84</v>
      </c>
    </row>
    <row r="7" spans="1:12" ht="13.5" customHeight="1">
      <c r="A7" s="48" t="s">
        <v>820</v>
      </c>
      <c r="B7" s="43">
        <v>8.0839999999999996</v>
      </c>
      <c r="C7" s="43">
        <v>18.677</v>
      </c>
      <c r="D7" s="44">
        <v>21.309000000000001</v>
      </c>
      <c r="E7" s="44">
        <v>22.584</v>
      </c>
      <c r="F7" s="44">
        <v>23.367999999999999</v>
      </c>
      <c r="G7" s="44">
        <v>23.658000000000001</v>
      </c>
      <c r="H7" s="45">
        <v>80.81</v>
      </c>
      <c r="I7" s="45">
        <v>85.18</v>
      </c>
      <c r="J7" s="64"/>
      <c r="K7" s="47">
        <v>4.76</v>
      </c>
      <c r="L7" s="47">
        <v>1.08</v>
      </c>
    </row>
    <row r="8" spans="1:12" ht="13.5" customHeight="1">
      <c r="A8" s="48" t="s">
        <v>821</v>
      </c>
      <c r="B8" s="43">
        <v>2.5110000000000001</v>
      </c>
      <c r="C8" s="43">
        <v>3.5910000000000002</v>
      </c>
      <c r="D8" s="44">
        <v>3.5659999999999998</v>
      </c>
      <c r="E8" s="44">
        <v>3.5059999999999998</v>
      </c>
      <c r="F8" s="44">
        <v>3.427</v>
      </c>
      <c r="G8" s="44">
        <v>3.3140000000000001</v>
      </c>
      <c r="H8" s="45">
        <v>15.54</v>
      </c>
      <c r="I8" s="45">
        <v>11.93</v>
      </c>
      <c r="J8" s="64"/>
      <c r="K8" s="47">
        <v>2.0099999999999998</v>
      </c>
      <c r="L8" s="47">
        <v>-0.36</v>
      </c>
    </row>
    <row r="9" spans="1:12" ht="13.5" customHeight="1">
      <c r="A9" s="48" t="s">
        <v>822</v>
      </c>
      <c r="B9" s="43">
        <v>1.427</v>
      </c>
      <c r="C9" s="43">
        <v>0.84399999999999997</v>
      </c>
      <c r="D9" s="44">
        <v>0.86099999999999999</v>
      </c>
      <c r="E9" s="44">
        <v>0.84299999999999997</v>
      </c>
      <c r="F9" s="44">
        <v>0.83</v>
      </c>
      <c r="G9" s="44">
        <v>0.80100000000000005</v>
      </c>
      <c r="H9" s="45">
        <v>3.65</v>
      </c>
      <c r="I9" s="45">
        <v>2.88</v>
      </c>
      <c r="J9" s="64"/>
      <c r="K9" s="47">
        <v>-2.88</v>
      </c>
      <c r="L9" s="47">
        <v>-0.24</v>
      </c>
    </row>
    <row r="10" spans="1:12" ht="13.5" customHeight="1">
      <c r="A10" s="42" t="s">
        <v>823</v>
      </c>
      <c r="B10" s="59"/>
      <c r="C10" s="59"/>
      <c r="D10" s="60"/>
      <c r="E10" s="60"/>
      <c r="F10" s="60"/>
      <c r="G10" s="60"/>
      <c r="H10" s="61"/>
      <c r="I10" s="61"/>
      <c r="J10" s="62"/>
      <c r="K10" s="63"/>
      <c r="L10" s="63"/>
    </row>
    <row r="11" spans="1:12" ht="13.5" customHeight="1">
      <c r="A11" s="48" t="s">
        <v>265</v>
      </c>
      <c r="B11" s="43">
        <v>7.2140000000000004</v>
      </c>
      <c r="C11" s="43">
        <v>11.016</v>
      </c>
      <c r="D11" s="44">
        <v>12.173</v>
      </c>
      <c r="E11" s="44">
        <v>12.933999999999999</v>
      </c>
      <c r="F11" s="44">
        <v>13.081</v>
      </c>
      <c r="G11" s="44">
        <v>12.734</v>
      </c>
      <c r="H11" s="45">
        <v>47.67</v>
      </c>
      <c r="I11" s="45">
        <v>45.85</v>
      </c>
      <c r="J11" s="64"/>
      <c r="K11" s="47">
        <v>2.38</v>
      </c>
      <c r="L11" s="47">
        <v>0.66</v>
      </c>
    </row>
    <row r="12" spans="1:12" ht="13.5" customHeight="1">
      <c r="A12" s="48" t="s">
        <v>270</v>
      </c>
      <c r="B12" s="43">
        <v>3.5579999999999998</v>
      </c>
      <c r="C12" s="43">
        <v>9.8409999999999993</v>
      </c>
      <c r="D12" s="44">
        <v>11.253</v>
      </c>
      <c r="E12" s="44">
        <v>10.962</v>
      </c>
      <c r="F12" s="44">
        <v>10.247</v>
      </c>
      <c r="G12" s="44">
        <v>9.4390000000000001</v>
      </c>
      <c r="H12" s="45">
        <v>42.58</v>
      </c>
      <c r="I12" s="45">
        <v>33.99</v>
      </c>
      <c r="J12" s="64"/>
      <c r="K12" s="47">
        <v>5.81</v>
      </c>
      <c r="L12" s="47">
        <v>-0.19</v>
      </c>
    </row>
    <row r="13" spans="1:12" ht="13.5" customHeight="1">
      <c r="A13" s="48" t="s">
        <v>824</v>
      </c>
      <c r="B13" s="43">
        <v>0</v>
      </c>
      <c r="C13" s="43">
        <v>5.6000000000000001E-2</v>
      </c>
      <c r="D13" s="44">
        <v>0.27600000000000002</v>
      </c>
      <c r="E13" s="44">
        <v>0.73899999999999999</v>
      </c>
      <c r="F13" s="44">
        <v>1.5960000000000001</v>
      </c>
      <c r="G13" s="44">
        <v>2.5499999999999998</v>
      </c>
      <c r="H13" s="45">
        <v>0.24</v>
      </c>
      <c r="I13" s="45">
        <v>9.18</v>
      </c>
      <c r="J13" s="64"/>
      <c r="K13" s="47">
        <v>66.11</v>
      </c>
      <c r="L13" s="47">
        <v>18.989999999999998</v>
      </c>
    </row>
    <row r="14" spans="1:12" ht="13.5" customHeight="1">
      <c r="A14" s="48" t="s">
        <v>825</v>
      </c>
      <c r="B14" s="43">
        <v>0</v>
      </c>
      <c r="C14" s="43">
        <v>0</v>
      </c>
      <c r="D14" s="44">
        <v>1.2E-2</v>
      </c>
      <c r="E14" s="44">
        <v>0.185</v>
      </c>
      <c r="F14" s="44">
        <v>0.52</v>
      </c>
      <c r="G14" s="44">
        <v>0.91800000000000004</v>
      </c>
      <c r="H14" s="45">
        <v>0</v>
      </c>
      <c r="I14" s="45">
        <v>3.31</v>
      </c>
      <c r="J14" s="64"/>
      <c r="K14" s="47" t="s">
        <v>170</v>
      </c>
      <c r="L14" s="47">
        <v>49.25</v>
      </c>
    </row>
    <row r="15" spans="1:12" ht="13.5" customHeight="1">
      <c r="A15" s="48" t="s">
        <v>826</v>
      </c>
      <c r="B15" s="43">
        <v>1.25</v>
      </c>
      <c r="C15" s="43">
        <v>2.1989999999999998</v>
      </c>
      <c r="D15" s="44">
        <v>2.0209999999999999</v>
      </c>
      <c r="E15" s="44">
        <v>2.113</v>
      </c>
      <c r="F15" s="44">
        <v>2.181</v>
      </c>
      <c r="G15" s="44">
        <v>2.1309999999999998</v>
      </c>
      <c r="H15" s="45">
        <v>9.51</v>
      </c>
      <c r="I15" s="45">
        <v>7.67</v>
      </c>
      <c r="J15" s="64"/>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827</v>
      </c>
      <c r="B17" s="65">
        <v>30.945</v>
      </c>
      <c r="C17" s="65">
        <v>42.96</v>
      </c>
      <c r="D17" s="66">
        <v>45.814</v>
      </c>
      <c r="E17" s="66">
        <v>46.411999999999999</v>
      </c>
      <c r="F17" s="66">
        <v>45.834000000000003</v>
      </c>
      <c r="G17" s="66">
        <v>44.567999999999998</v>
      </c>
      <c r="H17" s="61">
        <v>99.98</v>
      </c>
      <c r="I17" s="61">
        <v>99.990000000000009</v>
      </c>
      <c r="J17" s="62"/>
      <c r="K17" s="63">
        <v>1.84</v>
      </c>
      <c r="L17" s="63">
        <v>0.17</v>
      </c>
    </row>
    <row r="18" spans="1:12" ht="13.5" customHeight="1">
      <c r="A18" s="42" t="s">
        <v>828</v>
      </c>
      <c r="B18" s="43">
        <v>7.8840000000000003</v>
      </c>
      <c r="C18" s="43">
        <v>9.6489999999999991</v>
      </c>
      <c r="D18" s="44">
        <v>10.265000000000001</v>
      </c>
      <c r="E18" s="44">
        <v>10.637</v>
      </c>
      <c r="F18" s="44">
        <v>10.525</v>
      </c>
      <c r="G18" s="44">
        <v>10.021000000000001</v>
      </c>
      <c r="H18" s="45">
        <v>22.46</v>
      </c>
      <c r="I18" s="45">
        <v>22.48</v>
      </c>
      <c r="J18" s="64"/>
      <c r="K18" s="47">
        <v>1.1299999999999999</v>
      </c>
      <c r="L18" s="47">
        <v>0.17</v>
      </c>
    </row>
    <row r="19" spans="1:12" ht="13.5" customHeight="1">
      <c r="A19" s="42" t="s">
        <v>829</v>
      </c>
      <c r="B19" s="43">
        <v>13.282999999999999</v>
      </c>
      <c r="C19" s="43">
        <v>19.643999999999998</v>
      </c>
      <c r="D19" s="44">
        <v>20.93</v>
      </c>
      <c r="E19" s="44">
        <v>20.303000000000001</v>
      </c>
      <c r="F19" s="44">
        <v>19.315999999999999</v>
      </c>
      <c r="G19" s="44">
        <v>18.34</v>
      </c>
      <c r="H19" s="45">
        <v>45.73</v>
      </c>
      <c r="I19" s="45">
        <v>41.15</v>
      </c>
      <c r="J19" s="64"/>
      <c r="K19" s="47">
        <v>2.2000000000000002</v>
      </c>
      <c r="L19" s="47">
        <v>-0.31</v>
      </c>
    </row>
    <row r="20" spans="1:12" ht="13.5" customHeight="1">
      <c r="A20" s="42" t="s">
        <v>830</v>
      </c>
      <c r="B20" s="43">
        <v>3.97</v>
      </c>
      <c r="C20" s="43">
        <v>2.8069999999999999</v>
      </c>
      <c r="D20" s="44">
        <v>2.8730000000000002</v>
      </c>
      <c r="E20" s="44">
        <v>2.8690000000000002</v>
      </c>
      <c r="F20" s="44">
        <v>2.851</v>
      </c>
      <c r="G20" s="44">
        <v>2.802</v>
      </c>
      <c r="H20" s="45">
        <v>6.53</v>
      </c>
      <c r="I20" s="45">
        <v>6.29</v>
      </c>
      <c r="J20" s="64"/>
      <c r="K20" s="47">
        <v>-1.91</v>
      </c>
      <c r="L20" s="47">
        <v>-0.01</v>
      </c>
    </row>
    <row r="21" spans="1:12" ht="13.5" customHeight="1">
      <c r="A21" s="42" t="s">
        <v>831</v>
      </c>
      <c r="B21" s="43">
        <v>2.1669999999999998</v>
      </c>
      <c r="C21" s="43">
        <v>5.0140000000000002</v>
      </c>
      <c r="D21" s="44">
        <v>5.9390000000000001</v>
      </c>
      <c r="E21" s="44">
        <v>6.5380000000000003</v>
      </c>
      <c r="F21" s="44">
        <v>6.9610000000000003</v>
      </c>
      <c r="G21" s="44">
        <v>7.2569999999999997</v>
      </c>
      <c r="H21" s="45">
        <v>11.67</v>
      </c>
      <c r="I21" s="45">
        <v>16.28</v>
      </c>
      <c r="J21" s="64"/>
      <c r="K21" s="47">
        <v>4.7699999999999996</v>
      </c>
      <c r="L21" s="47">
        <v>1.7</v>
      </c>
    </row>
    <row r="22" spans="1:12" ht="13.5" customHeight="1">
      <c r="A22" s="42" t="s">
        <v>608</v>
      </c>
      <c r="B22" s="43">
        <v>3.4460000000000002</v>
      </c>
      <c r="C22" s="43">
        <v>3.6619999999999999</v>
      </c>
      <c r="D22" s="44">
        <v>3.34</v>
      </c>
      <c r="E22" s="44">
        <v>3.3860000000000001</v>
      </c>
      <c r="F22" s="44">
        <v>3.359</v>
      </c>
      <c r="G22" s="44">
        <v>3.2429999999999999</v>
      </c>
      <c r="H22" s="45">
        <v>8.52</v>
      </c>
      <c r="I22" s="45">
        <v>7.28</v>
      </c>
      <c r="J22" s="64"/>
      <c r="K22" s="47">
        <v>0.34</v>
      </c>
      <c r="L22" s="47">
        <v>-0.55000000000000004</v>
      </c>
    </row>
    <row r="23" spans="1:12" ht="13.5" customHeight="1">
      <c r="A23" s="42" t="s">
        <v>832</v>
      </c>
      <c r="B23" s="43">
        <v>7.0000000000000001E-3</v>
      </c>
      <c r="C23" s="43">
        <v>5.0000000000000001E-3</v>
      </c>
      <c r="D23" s="44">
        <v>6.0000000000000001E-3</v>
      </c>
      <c r="E23" s="44">
        <v>6.0000000000000001E-3</v>
      </c>
      <c r="F23" s="44">
        <v>6.0000000000000001E-3</v>
      </c>
      <c r="G23" s="44">
        <v>6.0000000000000001E-3</v>
      </c>
      <c r="H23" s="45">
        <v>0.01</v>
      </c>
      <c r="I23" s="45">
        <v>0.01</v>
      </c>
      <c r="J23" s="64"/>
      <c r="K23" s="47">
        <v>-1.67</v>
      </c>
      <c r="L23" s="47">
        <v>0.13</v>
      </c>
    </row>
    <row r="24" spans="1:12" ht="13.5" customHeight="1">
      <c r="A24" s="42" t="s">
        <v>833</v>
      </c>
      <c r="B24" s="43">
        <v>0</v>
      </c>
      <c r="C24" s="43">
        <v>1.2390000000000001</v>
      </c>
      <c r="D24" s="44">
        <v>1.452</v>
      </c>
      <c r="E24" s="44">
        <v>1.526</v>
      </c>
      <c r="F24" s="44">
        <v>1.4370000000000001</v>
      </c>
      <c r="G24" s="44">
        <v>1.3149999999999999</v>
      </c>
      <c r="H24" s="45">
        <v>2.88</v>
      </c>
      <c r="I24" s="45">
        <v>2.95</v>
      </c>
      <c r="J24" s="64"/>
      <c r="K24" s="47" t="s">
        <v>170</v>
      </c>
      <c r="L24" s="47">
        <v>0.27</v>
      </c>
    </row>
    <row r="25" spans="1:12" ht="13.5" customHeight="1">
      <c r="A25" s="42" t="s">
        <v>186</v>
      </c>
      <c r="B25" s="43">
        <v>0.17499999999999999</v>
      </c>
      <c r="C25" s="43">
        <v>0.255</v>
      </c>
      <c r="D25" s="44">
        <v>0.36399999999999999</v>
      </c>
      <c r="E25" s="44">
        <v>0.52200000000000002</v>
      </c>
      <c r="F25" s="44">
        <v>0.78400000000000003</v>
      </c>
      <c r="G25" s="44">
        <v>1.018</v>
      </c>
      <c r="H25" s="45">
        <v>0.59</v>
      </c>
      <c r="I25" s="45">
        <v>2.2799999999999998</v>
      </c>
      <c r="J25" s="64"/>
      <c r="K25" s="47">
        <v>2.11</v>
      </c>
      <c r="L25" s="47">
        <v>6.49</v>
      </c>
    </row>
    <row r="26" spans="1:12" ht="13.5" customHeight="1">
      <c r="A26" s="42" t="s">
        <v>834</v>
      </c>
      <c r="B26" s="43">
        <v>0</v>
      </c>
      <c r="C26" s="43">
        <v>0.68400000000000005</v>
      </c>
      <c r="D26" s="44">
        <v>0.64400000000000002</v>
      </c>
      <c r="E26" s="44">
        <v>0.625</v>
      </c>
      <c r="F26" s="44">
        <v>0.59499999999999997</v>
      </c>
      <c r="G26" s="44">
        <v>0.56599999999999995</v>
      </c>
      <c r="H26" s="45">
        <v>1.59</v>
      </c>
      <c r="I26" s="45">
        <v>1.27</v>
      </c>
      <c r="J26" s="64"/>
      <c r="K26" s="47" t="s">
        <v>170</v>
      </c>
      <c r="L26" s="47">
        <v>-0.86</v>
      </c>
    </row>
    <row r="27" spans="1:12" s="55" customFormat="1" ht="3" customHeight="1">
      <c r="A27" s="50"/>
      <c r="B27" s="51"/>
      <c r="C27" s="51"/>
      <c r="D27" s="52"/>
      <c r="E27" s="52"/>
      <c r="F27" s="52"/>
      <c r="G27" s="52"/>
      <c r="H27" s="52"/>
      <c r="I27" s="52"/>
      <c r="J27" s="54"/>
      <c r="K27" s="54"/>
      <c r="L27" s="54"/>
    </row>
    <row r="28" spans="1:12" ht="13.5" customHeight="1">
      <c r="A28" s="37" t="s">
        <v>835</v>
      </c>
      <c r="B28" s="43"/>
      <c r="C28" s="43"/>
      <c r="D28" s="66"/>
      <c r="E28" s="66"/>
      <c r="F28" s="66"/>
      <c r="G28" s="66"/>
      <c r="H28" s="67"/>
      <c r="I28" s="67"/>
      <c r="J28" s="68"/>
      <c r="K28" s="69"/>
      <c r="L28" s="69"/>
    </row>
    <row r="29" spans="1:12" ht="13.5" customHeight="1">
      <c r="A29" s="42" t="s">
        <v>770</v>
      </c>
      <c r="B29" s="43">
        <v>23.553999999999998</v>
      </c>
      <c r="C29" s="43">
        <v>34.396000000000001</v>
      </c>
      <c r="D29" s="44">
        <v>36.292000000000002</v>
      </c>
      <c r="E29" s="44">
        <v>36.322000000000003</v>
      </c>
      <c r="F29" s="44">
        <v>35.371000000000002</v>
      </c>
      <c r="G29" s="44">
        <v>33.89</v>
      </c>
      <c r="H29" s="45">
        <v>80.06</v>
      </c>
      <c r="I29" s="45">
        <v>76.040000000000006</v>
      </c>
      <c r="J29" s="64"/>
      <c r="K29" s="47">
        <v>2.13</v>
      </c>
      <c r="L29" s="47">
        <v>-7.0000000000000007E-2</v>
      </c>
    </row>
    <row r="30" spans="1:12" ht="13.5" customHeight="1">
      <c r="A30" s="42" t="s">
        <v>768</v>
      </c>
      <c r="B30" s="43">
        <v>0.51300000000000001</v>
      </c>
      <c r="C30" s="43">
        <v>0.35599999999999998</v>
      </c>
      <c r="D30" s="44">
        <v>0.34599999999999997</v>
      </c>
      <c r="E30" s="44">
        <v>0.34</v>
      </c>
      <c r="F30" s="44">
        <v>0.33100000000000002</v>
      </c>
      <c r="G30" s="44">
        <v>0.318</v>
      </c>
      <c r="H30" s="45">
        <v>0.83</v>
      </c>
      <c r="I30" s="45">
        <v>0.71</v>
      </c>
      <c r="J30" s="64"/>
      <c r="K30" s="47">
        <v>-2.0099999999999998</v>
      </c>
      <c r="L30" s="47">
        <v>-0.5</v>
      </c>
    </row>
    <row r="31" spans="1:12" ht="13.5" customHeight="1">
      <c r="A31" s="42" t="s">
        <v>836</v>
      </c>
      <c r="B31" s="43">
        <v>2.1739999999999999</v>
      </c>
      <c r="C31" s="43">
        <v>5.0149999999999997</v>
      </c>
      <c r="D31" s="44">
        <v>5.9409999999999998</v>
      </c>
      <c r="E31" s="44">
        <v>6.54</v>
      </c>
      <c r="F31" s="44">
        <v>6.9630000000000001</v>
      </c>
      <c r="G31" s="44">
        <v>7.26</v>
      </c>
      <c r="H31" s="45">
        <v>11.67</v>
      </c>
      <c r="I31" s="45">
        <v>16.29</v>
      </c>
      <c r="J31" s="64"/>
      <c r="K31" s="47">
        <v>4.75</v>
      </c>
      <c r="L31" s="47">
        <v>1.7</v>
      </c>
    </row>
    <row r="32" spans="1:12" ht="13.5" customHeight="1" thickBot="1">
      <c r="A32" s="42" t="s">
        <v>837</v>
      </c>
      <c r="B32" s="43">
        <v>4.7050000000000001</v>
      </c>
      <c r="C32" s="43">
        <v>3.194</v>
      </c>
      <c r="D32" s="44">
        <v>3.2360000000000002</v>
      </c>
      <c r="E32" s="44">
        <v>3.2109999999999999</v>
      </c>
      <c r="F32" s="44">
        <v>3.17</v>
      </c>
      <c r="G32" s="44">
        <v>3.1</v>
      </c>
      <c r="H32" s="45">
        <v>7.43</v>
      </c>
      <c r="I32" s="45">
        <v>6.96</v>
      </c>
      <c r="J32" s="64"/>
      <c r="K32" s="47">
        <v>-2.13</v>
      </c>
      <c r="L32" s="47">
        <v>-0.14000000000000001</v>
      </c>
    </row>
    <row r="33" spans="1:12" ht="22.5" customHeight="1">
      <c r="A33" s="530" t="s">
        <v>838</v>
      </c>
      <c r="B33" s="531"/>
      <c r="C33" s="531"/>
      <c r="D33" s="531"/>
      <c r="E33" s="531"/>
      <c r="F33" s="531"/>
      <c r="G33" s="531"/>
      <c r="H33" s="531"/>
      <c r="I33" s="531"/>
      <c r="J33" s="531"/>
      <c r="K33" s="531"/>
      <c r="L33" s="531"/>
    </row>
    <row r="34" spans="1:12">
      <c r="H34" s="56"/>
      <c r="I34" s="56"/>
      <c r="J34" s="57"/>
      <c r="K34" s="56"/>
      <c r="L34" s="56"/>
    </row>
    <row r="35" spans="1:12">
      <c r="H35" s="56"/>
      <c r="I35" s="56"/>
      <c r="J35" s="57"/>
      <c r="K35" s="56"/>
      <c r="L35" s="56"/>
    </row>
    <row r="36" spans="1:12">
      <c r="H36" s="56"/>
      <c r="I36" s="56"/>
      <c r="J36" s="57"/>
      <c r="K36" s="56"/>
      <c r="L36" s="56"/>
    </row>
    <row r="37" spans="1:12">
      <c r="H37" s="56"/>
      <c r="I37" s="56"/>
      <c r="J37" s="57"/>
      <c r="K37" s="56"/>
      <c r="L37" s="56"/>
    </row>
    <row r="38" spans="1:12">
      <c r="H38" s="56"/>
      <c r="I38" s="56"/>
      <c r="J38" s="57"/>
      <c r="K38" s="56"/>
      <c r="L38" s="56"/>
    </row>
    <row r="39" spans="1:12">
      <c r="H39" s="56"/>
      <c r="I39" s="56"/>
      <c r="J39" s="57"/>
      <c r="K39" s="56"/>
      <c r="L39" s="56"/>
    </row>
    <row r="40" spans="1:12">
      <c r="H40" s="56"/>
      <c r="I40" s="56"/>
      <c r="J40" s="57"/>
      <c r="K40" s="56"/>
      <c r="L40" s="56"/>
    </row>
    <row r="41" spans="1:12">
      <c r="H41" s="56"/>
      <c r="I41" s="56"/>
      <c r="J41" s="57"/>
      <c r="K41" s="56"/>
      <c r="L41" s="56"/>
    </row>
    <row r="42" spans="1:12">
      <c r="H42" s="56"/>
      <c r="I42" s="56"/>
      <c r="J42" s="57"/>
      <c r="K42" s="56"/>
      <c r="L42" s="56"/>
    </row>
    <row r="43" spans="1:12">
      <c r="H43" s="56"/>
      <c r="I43" s="56"/>
      <c r="J43" s="57"/>
      <c r="K43" s="56"/>
      <c r="L43" s="56"/>
    </row>
    <row r="44" spans="1:12">
      <c r="H44" s="56"/>
      <c r="I44" s="56"/>
      <c r="J44" s="57"/>
      <c r="K44" s="56"/>
      <c r="L44" s="56"/>
    </row>
    <row r="45" spans="1:12">
      <c r="H45" s="56"/>
      <c r="I45" s="56"/>
      <c r="J45" s="57"/>
      <c r="K45" s="56"/>
      <c r="L45" s="56"/>
    </row>
    <row r="46" spans="1:12">
      <c r="H46" s="56"/>
      <c r="I46" s="56"/>
      <c r="J46" s="57"/>
      <c r="K46" s="56"/>
      <c r="L46" s="56"/>
    </row>
    <row r="47" spans="1:12">
      <c r="H47" s="56"/>
      <c r="I47" s="56"/>
      <c r="J47" s="57"/>
      <c r="K47" s="56"/>
      <c r="L47" s="56"/>
    </row>
    <row r="48" spans="1: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sheetData>
  <mergeCells count="5">
    <mergeCell ref="A1:L1"/>
    <mergeCell ref="A2:L2"/>
    <mergeCell ref="H3:I3"/>
    <mergeCell ref="K3:L3"/>
    <mergeCell ref="A33:L33"/>
  </mergeCells>
  <phoneticPr fontId="36"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08984375" defaultRowHeight="14.5"/>
  <cols>
    <col min="1" max="1" width="20.453125" style="30" customWidth="1"/>
    <col min="2" max="3" width="6.08984375" style="30" customWidth="1"/>
    <col min="4" max="4" width="6.08984375" style="30" customWidth="1" collapsed="1"/>
    <col min="5" max="7" width="6.08984375" style="30" customWidth="1"/>
    <col min="8" max="9" width="5.453125" style="30" customWidth="1"/>
    <col min="10" max="10" width="0.453125" style="55" customWidth="1"/>
    <col min="11" max="12" width="5.453125" style="30" customWidth="1"/>
    <col min="13" max="16384" width="9.08984375" style="30"/>
  </cols>
  <sheetData>
    <row r="1" spans="1:12" ht="30" customHeight="1">
      <c r="A1" s="521" t="s">
        <v>839</v>
      </c>
      <c r="B1" s="522"/>
      <c r="C1" s="522"/>
      <c r="D1" s="522"/>
      <c r="E1" s="522"/>
      <c r="F1" s="522"/>
      <c r="G1" s="522"/>
      <c r="H1" s="522"/>
      <c r="I1" s="522"/>
      <c r="J1" s="522"/>
      <c r="K1" s="522"/>
      <c r="L1" s="522"/>
    </row>
    <row r="2" spans="1:12">
      <c r="A2" s="523" t="s">
        <v>159</v>
      </c>
      <c r="B2" s="523"/>
      <c r="C2" s="523"/>
      <c r="D2" s="523"/>
      <c r="E2" s="523"/>
      <c r="F2" s="523"/>
      <c r="G2" s="523"/>
      <c r="H2" s="523"/>
      <c r="I2" s="523"/>
      <c r="J2" s="523"/>
      <c r="K2" s="523"/>
      <c r="L2" s="523"/>
    </row>
    <row r="3" spans="1:12" ht="15" customHeight="1">
      <c r="A3" s="31"/>
      <c r="B3" s="32"/>
      <c r="C3" s="32"/>
      <c r="D3" s="32"/>
      <c r="E3" s="32"/>
      <c r="F3" s="32"/>
      <c r="G3" s="32"/>
      <c r="H3" s="524" t="s">
        <v>160</v>
      </c>
      <c r="I3" s="524"/>
      <c r="J3" s="33"/>
      <c r="K3" s="524" t="s">
        <v>161</v>
      </c>
      <c r="L3" s="524"/>
    </row>
    <row r="4" spans="1:12" ht="15" customHeight="1">
      <c r="A4" s="31"/>
      <c r="B4" s="34">
        <v>2000</v>
      </c>
      <c r="C4" s="34">
        <v>2018</v>
      </c>
      <c r="D4" s="34">
        <v>2025</v>
      </c>
      <c r="E4" s="34">
        <v>2030</v>
      </c>
      <c r="F4" s="34">
        <v>2035</v>
      </c>
      <c r="G4" s="34">
        <v>2040</v>
      </c>
      <c r="H4" s="35">
        <v>2018</v>
      </c>
      <c r="I4" s="35">
        <v>2040</v>
      </c>
      <c r="J4" s="36"/>
      <c r="K4" s="35" t="s">
        <v>162</v>
      </c>
      <c r="L4" s="35" t="s">
        <v>163</v>
      </c>
    </row>
    <row r="5" spans="1:12" ht="13.5" customHeight="1">
      <c r="A5" s="37" t="s">
        <v>818</v>
      </c>
      <c r="B5" s="38"/>
      <c r="C5" s="38"/>
      <c r="D5" s="39"/>
      <c r="E5" s="39"/>
      <c r="F5" s="39"/>
      <c r="G5" s="39"/>
      <c r="H5" s="45"/>
      <c r="I5" s="45"/>
      <c r="J5" s="46"/>
      <c r="K5" s="47"/>
      <c r="L5" s="47"/>
    </row>
    <row r="6" spans="1:12" ht="13.5" customHeight="1">
      <c r="A6" s="42" t="s">
        <v>840</v>
      </c>
      <c r="B6" s="70">
        <v>47.008000000000003</v>
      </c>
      <c r="C6" s="70">
        <v>51.606999999999999</v>
      </c>
      <c r="D6" s="71">
        <v>51.905000000000001</v>
      </c>
      <c r="E6" s="71">
        <v>51.927</v>
      </c>
      <c r="F6" s="71">
        <v>51.63</v>
      </c>
      <c r="G6" s="71">
        <v>50.854999999999997</v>
      </c>
      <c r="H6" s="39" t="s">
        <v>170</v>
      </c>
      <c r="I6" s="39" t="s">
        <v>170</v>
      </c>
      <c r="J6" s="72"/>
      <c r="K6" s="73">
        <v>0.52</v>
      </c>
      <c r="L6" s="73">
        <v>-7.0000000000000007E-2</v>
      </c>
    </row>
    <row r="7" spans="1:12" ht="13.5" customHeight="1">
      <c r="A7" s="42" t="s">
        <v>841</v>
      </c>
      <c r="B7" s="70">
        <v>14.507</v>
      </c>
      <c r="C7" s="70">
        <v>19.751999999999999</v>
      </c>
      <c r="D7" s="71">
        <v>21.013999999999999</v>
      </c>
      <c r="E7" s="71">
        <v>21.640999999999998</v>
      </c>
      <c r="F7" s="71">
        <v>22.067</v>
      </c>
      <c r="G7" s="71">
        <v>22.306000000000001</v>
      </c>
      <c r="H7" s="39" t="s">
        <v>170</v>
      </c>
      <c r="I7" s="39" t="s">
        <v>170</v>
      </c>
      <c r="J7" s="72"/>
      <c r="K7" s="73">
        <v>1.73</v>
      </c>
      <c r="L7" s="73">
        <v>0.55000000000000004</v>
      </c>
    </row>
    <row r="8" spans="1:12" ht="13.5" customHeight="1">
      <c r="A8" s="42" t="s">
        <v>842</v>
      </c>
      <c r="B8" s="70">
        <v>10.959</v>
      </c>
      <c r="C8" s="70">
        <v>16.198</v>
      </c>
      <c r="D8" s="71">
        <v>17.721</v>
      </c>
      <c r="E8" s="71">
        <v>18.483000000000001</v>
      </c>
      <c r="F8" s="71">
        <v>19.041</v>
      </c>
      <c r="G8" s="71">
        <v>19.407</v>
      </c>
      <c r="H8" s="39">
        <v>99.990000000000009</v>
      </c>
      <c r="I8" s="39">
        <v>99.990000000000009</v>
      </c>
      <c r="J8" s="72"/>
      <c r="K8" s="73">
        <v>2.19</v>
      </c>
      <c r="L8" s="73">
        <v>0.82</v>
      </c>
    </row>
    <row r="9" spans="1:12" ht="13.5" customHeight="1">
      <c r="A9" s="48" t="s">
        <v>843</v>
      </c>
      <c r="B9" s="74">
        <v>4.069</v>
      </c>
      <c r="C9" s="74">
        <v>3.6080000000000001</v>
      </c>
      <c r="D9" s="75">
        <v>3.633</v>
      </c>
      <c r="E9" s="75">
        <v>3.6379999999999999</v>
      </c>
      <c r="F9" s="75">
        <v>3.5859999999999999</v>
      </c>
      <c r="G9" s="75">
        <v>3.4470000000000001</v>
      </c>
      <c r="H9" s="45">
        <v>22.27</v>
      </c>
      <c r="I9" s="45">
        <v>17.760000000000002</v>
      </c>
      <c r="J9" s="46"/>
      <c r="K9" s="47">
        <v>-0.67</v>
      </c>
      <c r="L9" s="47">
        <v>-0.21</v>
      </c>
    </row>
    <row r="10" spans="1:12" ht="13.5" customHeight="1">
      <c r="A10" s="48" t="s">
        <v>844</v>
      </c>
      <c r="B10" s="74">
        <v>5.2309999999999999</v>
      </c>
      <c r="C10" s="74">
        <v>10.048999999999999</v>
      </c>
      <c r="D10" s="75">
        <v>11.414999999999999</v>
      </c>
      <c r="E10" s="75">
        <v>12.19</v>
      </c>
      <c r="F10" s="75">
        <v>12.816000000000001</v>
      </c>
      <c r="G10" s="75">
        <v>13.166</v>
      </c>
      <c r="H10" s="45">
        <v>62.04</v>
      </c>
      <c r="I10" s="45">
        <v>67.84</v>
      </c>
      <c r="J10" s="46"/>
      <c r="K10" s="47">
        <v>3.69</v>
      </c>
      <c r="L10" s="47">
        <v>1.24</v>
      </c>
    </row>
    <row r="11" spans="1:12" ht="13.5" customHeight="1">
      <c r="A11" s="48" t="s">
        <v>845</v>
      </c>
      <c r="B11" s="74">
        <v>1.659</v>
      </c>
      <c r="C11" s="74">
        <v>2.54</v>
      </c>
      <c r="D11" s="75">
        <v>2.673</v>
      </c>
      <c r="E11" s="75">
        <v>2.6549999999999998</v>
      </c>
      <c r="F11" s="75">
        <v>2.6389999999999998</v>
      </c>
      <c r="G11" s="75">
        <v>2.7930000000000001</v>
      </c>
      <c r="H11" s="45">
        <v>15.68</v>
      </c>
      <c r="I11" s="45">
        <v>14.39</v>
      </c>
      <c r="J11" s="46"/>
      <c r="K11" s="47">
        <v>2.39</v>
      </c>
      <c r="L11" s="47">
        <v>0.43</v>
      </c>
    </row>
    <row r="12" spans="1:12" ht="13.5" customHeight="1">
      <c r="A12" s="42" t="s">
        <v>846</v>
      </c>
      <c r="B12" s="74">
        <v>85.533000000000001</v>
      </c>
      <c r="C12" s="74">
        <v>76.766999999999996</v>
      </c>
      <c r="D12" s="75">
        <v>75.245999999999995</v>
      </c>
      <c r="E12" s="75">
        <v>74.905000000000001</v>
      </c>
      <c r="F12" s="75">
        <v>74.394000000000005</v>
      </c>
      <c r="G12" s="75">
        <v>73.525000000000006</v>
      </c>
      <c r="H12" s="45" t="s">
        <v>170</v>
      </c>
      <c r="I12" s="45" t="s">
        <v>170</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847</v>
      </c>
      <c r="B14" s="65"/>
      <c r="C14" s="65"/>
      <c r="D14" s="66"/>
      <c r="E14" s="66"/>
      <c r="F14" s="66"/>
      <c r="G14" s="66"/>
      <c r="H14" s="45"/>
      <c r="I14" s="45"/>
      <c r="J14" s="46"/>
      <c r="K14" s="47"/>
      <c r="L14" s="47"/>
    </row>
    <row r="15" spans="1:12" ht="13.5" customHeight="1">
      <c r="A15" s="42" t="s">
        <v>848</v>
      </c>
      <c r="B15" s="76">
        <v>1.931</v>
      </c>
      <c r="C15" s="76">
        <v>1.4319999999999999</v>
      </c>
      <c r="D15" s="58">
        <v>1.24</v>
      </c>
      <c r="E15" s="58">
        <v>1.1839999999999999</v>
      </c>
      <c r="F15" s="58">
        <v>1.1459999999999999</v>
      </c>
      <c r="G15" s="58">
        <v>1.117</v>
      </c>
      <c r="H15" s="45" t="s">
        <v>170</v>
      </c>
      <c r="I15" s="45" t="s">
        <v>170</v>
      </c>
      <c r="J15" s="46"/>
      <c r="K15" s="47">
        <v>-1.648258306376682</v>
      </c>
      <c r="L15" s="47">
        <v>-1.1200000000000001</v>
      </c>
    </row>
    <row r="16" spans="1:12" ht="13.5" customHeight="1">
      <c r="A16" s="42" t="s">
        <v>849</v>
      </c>
      <c r="B16" s="76">
        <v>2.3E-2</v>
      </c>
      <c r="C16" s="76">
        <v>1.9E-2</v>
      </c>
      <c r="D16" s="58">
        <v>1.6E-2</v>
      </c>
      <c r="E16" s="58">
        <v>1.6E-2</v>
      </c>
      <c r="F16" s="58">
        <v>1.4999999999999999E-2</v>
      </c>
      <c r="G16" s="58">
        <v>1.4999999999999999E-2</v>
      </c>
      <c r="H16" s="45" t="s">
        <v>170</v>
      </c>
      <c r="I16" s="45" t="s">
        <v>170</v>
      </c>
      <c r="J16" s="46"/>
      <c r="K16" s="47">
        <v>-1.0556516173888864</v>
      </c>
      <c r="L16" s="47">
        <v>-0.93</v>
      </c>
    </row>
    <row r="17" spans="1:12" ht="13.5" customHeight="1">
      <c r="A17" s="42" t="s">
        <v>850</v>
      </c>
      <c r="B17" s="76">
        <v>1.4590000000000001</v>
      </c>
      <c r="C17" s="76">
        <v>1.1739999999999999</v>
      </c>
      <c r="D17" s="58">
        <v>1.046</v>
      </c>
      <c r="E17" s="58">
        <v>1.0109999999999999</v>
      </c>
      <c r="F17" s="58">
        <v>0.98899999999999999</v>
      </c>
      <c r="G17" s="58">
        <v>0.97199999999999998</v>
      </c>
      <c r="H17" s="45" t="s">
        <v>170</v>
      </c>
      <c r="I17" s="45" t="s">
        <v>170</v>
      </c>
      <c r="J17" s="46"/>
      <c r="K17" s="47">
        <v>-1.198853439235481</v>
      </c>
      <c r="L17" s="47">
        <v>-0.85</v>
      </c>
    </row>
    <row r="18" spans="1:12" ht="13.5" customHeight="1">
      <c r="A18" s="42" t="s">
        <v>851</v>
      </c>
      <c r="B18" s="76">
        <v>0.78900000000000003</v>
      </c>
      <c r="C18" s="76">
        <v>1.37</v>
      </c>
      <c r="D18" s="58">
        <v>1.4690000000000001</v>
      </c>
      <c r="E18" s="58">
        <v>1.526</v>
      </c>
      <c r="F18" s="58">
        <v>1.575</v>
      </c>
      <c r="G18" s="58">
        <v>1.6220000000000001</v>
      </c>
      <c r="H18" s="45" t="s">
        <v>170</v>
      </c>
      <c r="I18" s="45" t="s">
        <v>170</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827</v>
      </c>
      <c r="B20" s="65">
        <v>21.16</v>
      </c>
      <c r="C20" s="65">
        <v>23.187999999999999</v>
      </c>
      <c r="D20" s="66">
        <v>21.98</v>
      </c>
      <c r="E20" s="66">
        <v>21.879000000000001</v>
      </c>
      <c r="F20" s="66">
        <v>21.817</v>
      </c>
      <c r="G20" s="66">
        <v>21.684000000000001</v>
      </c>
      <c r="H20" s="39">
        <v>100.01</v>
      </c>
      <c r="I20" s="39">
        <v>100</v>
      </c>
      <c r="J20" s="72"/>
      <c r="K20" s="73">
        <v>0.50971366550720543</v>
      </c>
      <c r="L20" s="73">
        <v>-0.3</v>
      </c>
    </row>
    <row r="21" spans="1:12" ht="13.5" customHeight="1">
      <c r="A21" s="42" t="s">
        <v>165</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166</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167</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168</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208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171</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852</v>
      </c>
      <c r="B28" s="65"/>
      <c r="C28" s="65"/>
      <c r="D28" s="66"/>
      <c r="E28" s="66"/>
      <c r="F28" s="66"/>
      <c r="G28" s="66"/>
      <c r="H28" s="67"/>
      <c r="I28" s="67"/>
      <c r="J28" s="77"/>
      <c r="K28" s="69"/>
      <c r="L28" s="69"/>
    </row>
    <row r="29" spans="1:12" ht="13.5" customHeight="1">
      <c r="A29" s="42" t="s">
        <v>853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854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855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856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857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30" t="s">
        <v>858</v>
      </c>
      <c r="B34" s="531"/>
      <c r="C34" s="531"/>
      <c r="D34" s="531"/>
      <c r="E34" s="531"/>
      <c r="F34" s="531"/>
      <c r="G34" s="531"/>
      <c r="H34" s="531"/>
      <c r="I34" s="531"/>
      <c r="J34" s="531"/>
      <c r="K34" s="531"/>
      <c r="L34" s="531"/>
    </row>
    <row r="35" spans="1:12">
      <c r="H35" s="56"/>
      <c r="I35" s="56"/>
      <c r="J35" s="57"/>
      <c r="K35" s="56"/>
      <c r="L35" s="56"/>
    </row>
    <row r="36" spans="1:12">
      <c r="H36" s="56"/>
      <c r="I36" s="56"/>
      <c r="J36" s="57"/>
      <c r="K36" s="56"/>
      <c r="L36" s="56"/>
    </row>
    <row r="37" spans="1:12">
      <c r="H37" s="56"/>
      <c r="I37" s="56"/>
      <c r="J37" s="57"/>
      <c r="K37" s="56"/>
      <c r="L37" s="56"/>
    </row>
    <row r="38" spans="1:12">
      <c r="H38" s="56"/>
      <c r="I38" s="56"/>
      <c r="J38" s="57"/>
      <c r="K38" s="56"/>
      <c r="L38" s="56"/>
    </row>
    <row r="39" spans="1:12">
      <c r="H39" s="56"/>
      <c r="I39" s="56"/>
      <c r="J39" s="57"/>
      <c r="K39" s="56"/>
      <c r="L39" s="56"/>
    </row>
    <row r="40" spans="1:12">
      <c r="H40" s="56"/>
      <c r="I40" s="56"/>
      <c r="J40" s="57"/>
      <c r="K40" s="56"/>
      <c r="L40" s="56"/>
    </row>
    <row r="41" spans="1:12">
      <c r="H41" s="56"/>
      <c r="I41" s="56"/>
      <c r="J41" s="57"/>
      <c r="K41" s="56"/>
      <c r="L41" s="56"/>
    </row>
    <row r="42" spans="1:12">
      <c r="H42" s="56"/>
      <c r="I42" s="56"/>
      <c r="J42" s="57"/>
      <c r="K42" s="56"/>
      <c r="L42" s="56"/>
    </row>
    <row r="43" spans="1:12">
      <c r="H43" s="56"/>
      <c r="I43" s="56"/>
      <c r="J43" s="57"/>
      <c r="K43" s="56"/>
      <c r="L43" s="56"/>
    </row>
    <row r="44" spans="1:12">
      <c r="H44" s="56"/>
      <c r="I44" s="56"/>
      <c r="J44" s="57"/>
      <c r="K44" s="56"/>
      <c r="L44" s="56"/>
    </row>
    <row r="45" spans="1:12">
      <c r="H45" s="56"/>
      <c r="I45" s="56"/>
      <c r="J45" s="57"/>
      <c r="K45" s="56"/>
      <c r="L45" s="56"/>
    </row>
    <row r="46" spans="1:12">
      <c r="H46" s="56"/>
      <c r="I46" s="56"/>
      <c r="J46" s="57"/>
      <c r="K46" s="56"/>
      <c r="L46" s="56"/>
    </row>
    <row r="47" spans="1:12">
      <c r="H47" s="56"/>
      <c r="I47" s="56"/>
      <c r="J47" s="57"/>
      <c r="K47" s="56"/>
      <c r="L47" s="56"/>
    </row>
    <row r="48" spans="1: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row r="102" spans="8:12">
      <c r="H102" s="56"/>
      <c r="I102" s="56"/>
      <c r="J102" s="57"/>
      <c r="K102" s="56"/>
      <c r="L102" s="56"/>
    </row>
    <row r="103" spans="8:12">
      <c r="H103" s="56"/>
      <c r="I103" s="56"/>
      <c r="J103" s="57"/>
      <c r="K103" s="56"/>
      <c r="L103" s="56"/>
    </row>
    <row r="104" spans="8:12">
      <c r="H104" s="56"/>
      <c r="I104" s="56"/>
      <c r="J104" s="57"/>
      <c r="K104" s="56"/>
      <c r="L104" s="56"/>
    </row>
    <row r="105" spans="8:12">
      <c r="H105" s="56"/>
      <c r="I105" s="56"/>
      <c r="J105" s="57"/>
      <c r="K105" s="56"/>
      <c r="L105" s="56"/>
    </row>
  </sheetData>
  <mergeCells count="5">
    <mergeCell ref="A1:L1"/>
    <mergeCell ref="A2:L2"/>
    <mergeCell ref="H3:I3"/>
    <mergeCell ref="K3:L3"/>
    <mergeCell ref="A34:L34"/>
  </mergeCells>
  <phoneticPr fontId="36"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08984375" defaultRowHeight="14.5"/>
  <cols>
    <col min="1" max="1" width="20.453125" style="30" customWidth="1"/>
    <col min="2" max="3" width="6.08984375" style="30" customWidth="1"/>
    <col min="4" max="4" width="6.08984375" style="30" customWidth="1" collapsed="1"/>
    <col min="5" max="7" width="6.08984375" style="30" customWidth="1"/>
    <col min="8" max="9" width="5.453125" style="30" customWidth="1"/>
    <col min="10" max="10" width="0.453125" style="55" customWidth="1"/>
    <col min="11" max="12" width="5.453125" style="30" customWidth="1"/>
    <col min="13" max="16384" width="9.08984375" style="30"/>
  </cols>
  <sheetData>
    <row r="1" spans="1:12" ht="30" customHeight="1">
      <c r="A1" s="521" t="s">
        <v>859</v>
      </c>
      <c r="B1" s="522"/>
      <c r="C1" s="522"/>
      <c r="D1" s="522"/>
      <c r="E1" s="522"/>
      <c r="F1" s="522"/>
      <c r="G1" s="522"/>
      <c r="H1" s="522"/>
      <c r="I1" s="522"/>
      <c r="J1" s="522"/>
      <c r="K1" s="522"/>
      <c r="L1" s="522"/>
    </row>
    <row r="2" spans="1:12">
      <c r="A2" s="523" t="s">
        <v>159</v>
      </c>
      <c r="B2" s="523"/>
      <c r="C2" s="523"/>
      <c r="D2" s="523"/>
      <c r="E2" s="523"/>
      <c r="F2" s="523"/>
      <c r="G2" s="523"/>
      <c r="H2" s="523"/>
      <c r="I2" s="523"/>
      <c r="J2" s="523"/>
      <c r="K2" s="523"/>
      <c r="L2" s="523"/>
    </row>
    <row r="3" spans="1:12" ht="15" customHeight="1">
      <c r="A3" s="31"/>
      <c r="B3" s="32"/>
      <c r="C3" s="32"/>
      <c r="D3" s="32"/>
      <c r="E3" s="32"/>
      <c r="F3" s="32"/>
      <c r="G3" s="32"/>
      <c r="H3" s="524" t="s">
        <v>160</v>
      </c>
      <c r="I3" s="524"/>
      <c r="J3" s="33"/>
      <c r="K3" s="524" t="s">
        <v>161</v>
      </c>
      <c r="L3" s="524"/>
    </row>
    <row r="4" spans="1:12" ht="15" customHeight="1">
      <c r="A4" s="31"/>
      <c r="B4" s="34">
        <v>2000</v>
      </c>
      <c r="C4" s="34">
        <v>2018</v>
      </c>
      <c r="D4" s="34">
        <v>2025</v>
      </c>
      <c r="E4" s="34">
        <v>2030</v>
      </c>
      <c r="F4" s="34">
        <v>2035</v>
      </c>
      <c r="G4" s="34">
        <v>2040</v>
      </c>
      <c r="H4" s="35">
        <v>2018</v>
      </c>
      <c r="I4" s="35">
        <v>2040</v>
      </c>
      <c r="J4" s="36"/>
      <c r="K4" s="35" t="s">
        <v>162</v>
      </c>
      <c r="L4" s="35" t="s">
        <v>163</v>
      </c>
    </row>
    <row r="5" spans="1:12" ht="13.5" customHeight="1">
      <c r="A5" s="78" t="s">
        <v>860</v>
      </c>
      <c r="B5" s="38"/>
      <c r="C5" s="38"/>
      <c r="D5" s="39"/>
      <c r="E5" s="39"/>
      <c r="F5" s="39"/>
      <c r="G5" s="39"/>
      <c r="H5" s="58"/>
      <c r="I5" s="58"/>
      <c r="J5" s="46"/>
      <c r="K5" s="58"/>
      <c r="L5" s="58"/>
    </row>
    <row r="6" spans="1:12" ht="13.5" customHeight="1">
      <c r="A6" s="42" t="s">
        <v>861</v>
      </c>
      <c r="B6" s="43">
        <v>134.37799999999999</v>
      </c>
      <c r="C6" s="43">
        <v>253.982</v>
      </c>
      <c r="D6" s="44">
        <v>294.09800000000001</v>
      </c>
      <c r="E6" s="44">
        <v>325.851</v>
      </c>
      <c r="F6" s="44">
        <v>355.07</v>
      </c>
      <c r="G6" s="44">
        <v>385.41500000000002</v>
      </c>
      <c r="H6" s="79" t="s">
        <v>170</v>
      </c>
      <c r="I6" s="79" t="s">
        <v>170</v>
      </c>
      <c r="J6" s="46"/>
      <c r="K6" s="47">
        <v>3.6</v>
      </c>
      <c r="L6" s="47">
        <v>1.91</v>
      </c>
    </row>
    <row r="7" spans="1:12" ht="13.5" customHeight="1">
      <c r="A7" s="42" t="s">
        <v>862</v>
      </c>
      <c r="B7" s="43">
        <v>60.713000000000001</v>
      </c>
      <c r="C7" s="43">
        <v>133.59399999999999</v>
      </c>
      <c r="D7" s="44">
        <v>152.941</v>
      </c>
      <c r="E7" s="44">
        <v>167.72399999999999</v>
      </c>
      <c r="F7" s="44">
        <v>180.529</v>
      </c>
      <c r="G7" s="44">
        <v>193.14</v>
      </c>
      <c r="H7" s="79" t="s">
        <v>170</v>
      </c>
      <c r="I7" s="79" t="s">
        <v>170</v>
      </c>
      <c r="J7" s="46"/>
      <c r="K7" s="47">
        <v>4.4800000000000004</v>
      </c>
      <c r="L7" s="47">
        <v>1.69</v>
      </c>
    </row>
    <row r="8" spans="1:12" ht="13.5" customHeight="1">
      <c r="A8" s="42" t="s">
        <v>863</v>
      </c>
      <c r="B8" s="43">
        <v>69.081000000000003</v>
      </c>
      <c r="C8" s="43">
        <v>151.90899999999999</v>
      </c>
      <c r="D8" s="44">
        <v>181.34399999999999</v>
      </c>
      <c r="E8" s="44">
        <v>204.148</v>
      </c>
      <c r="F8" s="44">
        <v>224.75800000000001</v>
      </c>
      <c r="G8" s="44">
        <v>245.01599999999999</v>
      </c>
      <c r="H8" s="79" t="s">
        <v>170</v>
      </c>
      <c r="I8" s="79" t="s">
        <v>170</v>
      </c>
      <c r="J8" s="46"/>
      <c r="K8" s="47">
        <v>4.4800000000000004</v>
      </c>
      <c r="L8" s="47">
        <v>2.2000000000000002</v>
      </c>
    </row>
    <row r="9" spans="1:12" ht="13.5" customHeight="1">
      <c r="A9" s="42" t="s">
        <v>864</v>
      </c>
      <c r="B9" s="43">
        <v>56.167000000000002</v>
      </c>
      <c r="C9" s="43">
        <v>148.08199999999999</v>
      </c>
      <c r="D9" s="44">
        <v>193.99</v>
      </c>
      <c r="E9" s="44">
        <v>227.83699999999999</v>
      </c>
      <c r="F9" s="44">
        <v>256.67099999999999</v>
      </c>
      <c r="G9" s="44">
        <v>282.01299999999998</v>
      </c>
      <c r="H9" s="79" t="s">
        <v>170</v>
      </c>
      <c r="I9" s="79" t="s">
        <v>170</v>
      </c>
      <c r="J9" s="46"/>
      <c r="K9" s="47">
        <v>5.53</v>
      </c>
      <c r="L9" s="47">
        <v>2.97</v>
      </c>
    </row>
    <row r="10" spans="1:12" ht="13.5" customHeight="1">
      <c r="A10" s="42" t="s">
        <v>865</v>
      </c>
      <c r="B10" s="43">
        <v>72.938000000000002</v>
      </c>
      <c r="C10" s="43">
        <v>145.285</v>
      </c>
      <c r="D10" s="44">
        <v>169.85400000000001</v>
      </c>
      <c r="E10" s="44">
        <v>182.83699999999999</v>
      </c>
      <c r="F10" s="44">
        <v>188.202</v>
      </c>
      <c r="G10" s="44">
        <v>189.215</v>
      </c>
      <c r="H10" s="79" t="s">
        <v>170</v>
      </c>
      <c r="I10" s="79" t="s">
        <v>170</v>
      </c>
      <c r="J10" s="46"/>
      <c r="K10" s="47">
        <v>3.9</v>
      </c>
      <c r="L10" s="47">
        <v>1.21</v>
      </c>
    </row>
    <row r="11" spans="1:12" ht="13.5" customHeight="1">
      <c r="A11" s="42" t="s">
        <v>866</v>
      </c>
      <c r="B11" s="43">
        <v>65.349000000000004</v>
      </c>
      <c r="C11" s="43">
        <v>127.735</v>
      </c>
      <c r="D11" s="44">
        <v>142.875</v>
      </c>
      <c r="E11" s="44">
        <v>151.63</v>
      </c>
      <c r="F11" s="44">
        <v>155.69</v>
      </c>
      <c r="G11" s="44">
        <v>157.684</v>
      </c>
      <c r="H11" s="79" t="s">
        <v>170</v>
      </c>
      <c r="I11" s="79" t="s">
        <v>170</v>
      </c>
      <c r="J11" s="46"/>
      <c r="K11" s="47">
        <v>3.79</v>
      </c>
      <c r="L11" s="47">
        <v>0.96</v>
      </c>
    </row>
    <row r="12" spans="1:12" ht="13.5" customHeight="1">
      <c r="A12" s="42" t="s">
        <v>867</v>
      </c>
      <c r="B12" s="43">
        <v>41.045999999999999</v>
      </c>
      <c r="C12" s="43">
        <v>148.143</v>
      </c>
      <c r="D12" s="44">
        <v>209.715</v>
      </c>
      <c r="E12" s="44">
        <v>254.54599999999999</v>
      </c>
      <c r="F12" s="44">
        <v>293.08</v>
      </c>
      <c r="G12" s="44">
        <v>327.08800000000002</v>
      </c>
      <c r="H12" s="79" t="s">
        <v>170</v>
      </c>
      <c r="I12" s="79" t="s">
        <v>170</v>
      </c>
      <c r="J12" s="46"/>
      <c r="K12" s="47">
        <v>7.39</v>
      </c>
      <c r="L12" s="47">
        <v>3.67</v>
      </c>
    </row>
    <row r="13" spans="1:12" ht="13.5" customHeight="1">
      <c r="A13" s="42" t="s">
        <v>868</v>
      </c>
      <c r="B13" s="43">
        <v>15.548</v>
      </c>
      <c r="C13" s="43">
        <v>40.884</v>
      </c>
      <c r="D13" s="44">
        <v>53.927999999999997</v>
      </c>
      <c r="E13" s="44">
        <v>63.49</v>
      </c>
      <c r="F13" s="44">
        <v>71.534000000000006</v>
      </c>
      <c r="G13" s="44">
        <v>78.622</v>
      </c>
      <c r="H13" s="79" t="s">
        <v>170</v>
      </c>
      <c r="I13" s="79" t="s">
        <v>170</v>
      </c>
      <c r="J13" s="46"/>
      <c r="K13" s="47">
        <v>5.52</v>
      </c>
      <c r="L13" s="47">
        <v>3.02</v>
      </c>
    </row>
    <row r="14" spans="1:12" ht="13.5" customHeight="1">
      <c r="A14" s="42" t="s">
        <v>869</v>
      </c>
      <c r="B14" s="43">
        <v>283.90199999999999</v>
      </c>
      <c r="C14" s="43">
        <v>708.05700000000002</v>
      </c>
      <c r="D14" s="44">
        <v>901.47799999999995</v>
      </c>
      <c r="E14" s="44">
        <v>1036.441</v>
      </c>
      <c r="F14" s="44">
        <v>1146.75</v>
      </c>
      <c r="G14" s="44">
        <v>1242.6189999999999</v>
      </c>
      <c r="H14" s="79" t="s">
        <v>170</v>
      </c>
      <c r="I14" s="79" t="s">
        <v>170</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827</v>
      </c>
      <c r="B16" s="65">
        <v>13.616</v>
      </c>
      <c r="C16" s="65">
        <v>25.498000000000001</v>
      </c>
      <c r="D16" s="66">
        <v>28.228000000000002</v>
      </c>
      <c r="E16" s="66">
        <v>30.004000000000001</v>
      </c>
      <c r="F16" s="66">
        <v>31.234999999999999</v>
      </c>
      <c r="G16" s="66">
        <v>32.037999999999997</v>
      </c>
      <c r="H16" s="39">
        <v>100</v>
      </c>
      <c r="I16" s="39">
        <v>100</v>
      </c>
      <c r="J16" s="80"/>
      <c r="K16" s="63">
        <v>3.55</v>
      </c>
      <c r="L16" s="63">
        <v>1.04</v>
      </c>
    </row>
    <row r="17" spans="1:12" ht="13.5" customHeight="1">
      <c r="A17" s="42" t="s">
        <v>870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541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168</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208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171</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871</v>
      </c>
      <c r="B23" s="65"/>
      <c r="C23" s="65"/>
      <c r="D23" s="66"/>
      <c r="E23" s="66"/>
      <c r="F23" s="66"/>
      <c r="G23" s="66"/>
      <c r="H23" s="45"/>
      <c r="I23" s="45"/>
      <c r="J23" s="46"/>
      <c r="K23" s="47"/>
      <c r="L23" s="47"/>
    </row>
    <row r="24" spans="1:12" ht="13.5" customHeight="1">
      <c r="A24" s="42" t="s">
        <v>872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873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30"/>
      <c r="B26" s="531"/>
      <c r="C26" s="531"/>
      <c r="D26" s="531"/>
      <c r="E26" s="531"/>
      <c r="F26" s="531"/>
      <c r="G26" s="531"/>
      <c r="H26" s="531"/>
      <c r="I26" s="531"/>
      <c r="J26" s="531"/>
      <c r="K26" s="531"/>
      <c r="L26" s="531"/>
    </row>
    <row r="27" spans="1:12">
      <c r="H27" s="56"/>
      <c r="I27" s="56"/>
      <c r="J27" s="57"/>
      <c r="K27" s="56"/>
      <c r="L27" s="56"/>
    </row>
    <row r="28" spans="1:12">
      <c r="H28" s="56"/>
      <c r="I28" s="56"/>
      <c r="J28" s="57"/>
      <c r="K28" s="56"/>
      <c r="L28" s="56"/>
    </row>
    <row r="29" spans="1:12">
      <c r="H29" s="56"/>
      <c r="I29" s="56"/>
      <c r="J29" s="57"/>
      <c r="K29" s="56"/>
      <c r="L29" s="56"/>
    </row>
    <row r="30" spans="1:12">
      <c r="H30" s="56"/>
      <c r="I30" s="56"/>
      <c r="J30" s="57"/>
      <c r="K30" s="56"/>
      <c r="L30" s="56"/>
    </row>
    <row r="31" spans="1:12">
      <c r="H31" s="56"/>
      <c r="I31" s="56"/>
      <c r="J31" s="57"/>
      <c r="K31" s="56"/>
      <c r="L31" s="56"/>
    </row>
    <row r="32" spans="1:12">
      <c r="H32" s="56"/>
      <c r="I32" s="56"/>
      <c r="J32" s="57"/>
      <c r="K32" s="56"/>
      <c r="L32" s="56"/>
    </row>
    <row r="33" spans="8:12">
      <c r="H33" s="56"/>
      <c r="I33" s="56"/>
      <c r="J33" s="57"/>
      <c r="K33" s="56"/>
      <c r="L33" s="56"/>
    </row>
    <row r="34" spans="8:12">
      <c r="H34" s="56"/>
      <c r="I34" s="56"/>
      <c r="J34" s="57"/>
      <c r="K34" s="56"/>
      <c r="L34" s="56"/>
    </row>
    <row r="35" spans="8:12">
      <c r="H35" s="56"/>
      <c r="I35" s="56"/>
      <c r="J35" s="57"/>
      <c r="K35" s="56"/>
      <c r="L35" s="56"/>
    </row>
    <row r="36" spans="8:12">
      <c r="H36" s="56"/>
      <c r="I36" s="56"/>
      <c r="J36" s="57"/>
      <c r="K36" s="56"/>
      <c r="L36" s="56"/>
    </row>
    <row r="37" spans="8:12">
      <c r="H37" s="56"/>
      <c r="I37" s="56"/>
      <c r="J37" s="57"/>
      <c r="K37" s="56"/>
      <c r="L37" s="56"/>
    </row>
    <row r="38" spans="8:12">
      <c r="H38" s="56"/>
      <c r="I38" s="56"/>
      <c r="J38" s="57"/>
      <c r="K38" s="56"/>
      <c r="L38" s="56"/>
    </row>
    <row r="39" spans="8:12">
      <c r="H39" s="56"/>
      <c r="I39" s="56"/>
      <c r="J39" s="57"/>
      <c r="K39" s="56"/>
      <c r="L39" s="56"/>
    </row>
    <row r="40" spans="8:12">
      <c r="H40" s="56"/>
      <c r="I40" s="56"/>
      <c r="J40" s="57"/>
      <c r="K40" s="56"/>
      <c r="L40" s="56"/>
    </row>
    <row r="41" spans="8:12">
      <c r="H41" s="56"/>
      <c r="I41" s="56"/>
      <c r="J41" s="57"/>
      <c r="K41" s="56"/>
      <c r="L41" s="56"/>
    </row>
    <row r="42" spans="8:12">
      <c r="H42" s="56"/>
      <c r="I42" s="56"/>
      <c r="J42" s="57"/>
      <c r="K42" s="56"/>
      <c r="L42" s="56"/>
    </row>
    <row r="43" spans="8:12">
      <c r="H43" s="56"/>
      <c r="I43" s="56"/>
      <c r="J43" s="57"/>
      <c r="K43" s="56"/>
      <c r="L43" s="56"/>
    </row>
    <row r="44" spans="8:12">
      <c r="H44" s="56"/>
      <c r="I44" s="56"/>
      <c r="J44" s="57"/>
      <c r="K44" s="56"/>
      <c r="L44" s="56"/>
    </row>
    <row r="45" spans="8:12">
      <c r="H45" s="56"/>
      <c r="I45" s="56"/>
      <c r="J45" s="57"/>
      <c r="K45" s="56"/>
      <c r="L45" s="56"/>
    </row>
    <row r="46" spans="8:12">
      <c r="H46" s="56"/>
      <c r="I46" s="56"/>
      <c r="J46" s="57"/>
      <c r="K46" s="56"/>
      <c r="L46" s="56"/>
    </row>
    <row r="47" spans="8:12">
      <c r="H47" s="56"/>
      <c r="I47" s="56"/>
      <c r="J47" s="57"/>
      <c r="K47" s="56"/>
      <c r="L47" s="56"/>
    </row>
    <row r="48" spans="8: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row r="102" spans="8:12">
      <c r="H102" s="56"/>
      <c r="I102" s="56"/>
      <c r="J102" s="57"/>
      <c r="K102" s="56"/>
      <c r="L102" s="56"/>
    </row>
    <row r="103" spans="8:12">
      <c r="H103" s="56"/>
      <c r="I103" s="56"/>
      <c r="J103" s="57"/>
      <c r="K103" s="56"/>
      <c r="L103" s="56"/>
    </row>
    <row r="104" spans="8:12">
      <c r="H104" s="56"/>
      <c r="I104" s="56"/>
      <c r="J104" s="57"/>
      <c r="K104" s="56"/>
      <c r="L104" s="56"/>
    </row>
    <row r="105" spans="8:12">
      <c r="H105" s="56"/>
      <c r="I105" s="56"/>
      <c r="J105" s="57"/>
      <c r="K105" s="56"/>
      <c r="L105" s="56"/>
    </row>
    <row r="106" spans="8:12">
      <c r="H106" s="56"/>
      <c r="I106" s="56"/>
      <c r="J106" s="57"/>
      <c r="K106" s="56"/>
      <c r="L106" s="56"/>
    </row>
    <row r="107" spans="8:12">
      <c r="H107" s="56"/>
      <c r="I107" s="56"/>
      <c r="J107" s="57"/>
      <c r="K107" s="56"/>
      <c r="L107" s="56"/>
    </row>
  </sheetData>
  <mergeCells count="5">
    <mergeCell ref="A1:L1"/>
    <mergeCell ref="A2:L2"/>
    <mergeCell ref="H3:I3"/>
    <mergeCell ref="K3:L3"/>
    <mergeCell ref="A26:L26"/>
  </mergeCells>
  <phoneticPr fontId="36"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453125" defaultRowHeight="14.5"/>
  <cols>
    <col min="1" max="1" width="2.6328125" style="137" customWidth="1"/>
    <col min="2" max="2" width="24.453125" style="137" customWidth="1"/>
    <col min="3" max="4" width="30.36328125" style="137" customWidth="1"/>
    <col min="5" max="14" width="14.36328125" style="137" customWidth="1"/>
    <col min="15" max="16384" width="8.453125" style="137"/>
  </cols>
  <sheetData>
    <row r="2" spans="2:5">
      <c r="B2" s="264" t="s">
        <v>874</v>
      </c>
    </row>
    <row r="4" spans="2:5">
      <c r="B4" s="173" t="s">
        <v>875</v>
      </c>
      <c r="C4" s="265" t="s">
        <v>876</v>
      </c>
      <c r="D4" s="265" t="s">
        <v>877</v>
      </c>
    </row>
    <row r="5" spans="2:5">
      <c r="B5" s="163" t="s">
        <v>106</v>
      </c>
      <c r="C5" s="164">
        <f>SUM('2019 KESIS Energy Balance'!Z61:AE61)</f>
        <v>13.368</v>
      </c>
      <c r="D5" s="165">
        <f>C5/SUM($C$5:$C$7)</f>
        <v>0.17361264432005613</v>
      </c>
    </row>
    <row r="6" spans="2:5">
      <c r="B6" s="163" t="s">
        <v>878</v>
      </c>
      <c r="C6" s="164">
        <f>SUM('2019 KESIS Energy Balance'!AF61:AH61)</f>
        <v>17.835000000000001</v>
      </c>
      <c r="D6" s="165">
        <f t="shared" ref="D6:D7" si="0">C6/SUM($C$5:$C$7)</f>
        <v>0.23162638475824363</v>
      </c>
    </row>
    <row r="7" spans="2:5">
      <c r="B7" s="163" t="s">
        <v>879</v>
      </c>
      <c r="C7" s="164">
        <f>SUM('2019 KESIS Energy Balance'!W61:Y61)</f>
        <v>45.795999999999999</v>
      </c>
      <c r="D7" s="165">
        <f t="shared" si="0"/>
        <v>0.59476097092170033</v>
      </c>
      <c r="E7" s="428"/>
    </row>
    <row r="9" spans="2:5">
      <c r="B9" s="173" t="s">
        <v>880</v>
      </c>
      <c r="C9" s="265" t="s">
        <v>876</v>
      </c>
      <c r="D9" s="265" t="s">
        <v>877</v>
      </c>
      <c r="E9" s="429" t="s">
        <v>881</v>
      </c>
    </row>
    <row r="10" spans="2:5">
      <c r="B10" s="163" t="s">
        <v>106</v>
      </c>
      <c r="C10" s="164">
        <f>SUM('2022 Energy Balance'!Z61:AE61)</f>
        <v>3.7439999999999998</v>
      </c>
      <c r="D10" s="165">
        <f>C10/SUM($C$5:$C$7)</f>
        <v>4.8624008104001352E-2</v>
      </c>
    </row>
    <row r="11" spans="2:5">
      <c r="B11" s="163" t="s">
        <v>878</v>
      </c>
      <c r="C11" s="164">
        <f>SUM('2022 Energy Balance'!AF61:AH61)</f>
        <v>1.8000000000000002E-2</v>
      </c>
      <c r="D11" s="165">
        <f t="shared" ref="D11:D12" si="1">C11/SUM($C$5:$C$7)</f>
        <v>2.3376926973077576E-4</v>
      </c>
    </row>
    <row r="12" spans="2:5">
      <c r="B12" s="163" t="s">
        <v>879</v>
      </c>
      <c r="C12" s="164">
        <f>SUM('2022 Energy Balance'!W61:Y61)</f>
        <v>51.706999999999994</v>
      </c>
      <c r="D12" s="165">
        <f t="shared" si="1"/>
        <v>0.67152820166495664</v>
      </c>
    </row>
    <row r="14" spans="2:5" ht="17">
      <c r="B14" s="137" t="s">
        <v>882</v>
      </c>
    </row>
    <row r="29" spans="3:3">
      <c r="C29" s="94"/>
    </row>
  </sheetData>
  <phoneticPr fontId="3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workbookViewId="0"/>
  </sheetViews>
  <sheetFormatPr defaultColWidth="8.453125" defaultRowHeight="14.5"/>
  <cols>
    <col min="1" max="1" width="2.6328125" style="137" customWidth="1"/>
    <col min="2" max="2" width="24.453125" style="137" customWidth="1"/>
    <col min="3" max="4" width="30.36328125" style="137" customWidth="1"/>
    <col min="5" max="14" width="14.36328125" style="137" customWidth="1"/>
    <col min="15" max="16384" width="8.453125" style="137"/>
  </cols>
  <sheetData>
    <row r="2" spans="2:14">
      <c r="B2" s="264" t="s">
        <v>883</v>
      </c>
    </row>
    <row r="4" spans="2:14">
      <c r="B4" s="173" t="s">
        <v>884</v>
      </c>
      <c r="C4" s="173"/>
    </row>
    <row r="5" spans="2:14" s="278" customFormat="1" ht="29">
      <c r="B5" s="275"/>
      <c r="C5" s="275" t="s">
        <v>885</v>
      </c>
      <c r="D5" s="275" t="s">
        <v>886</v>
      </c>
      <c r="E5" s="276" t="s">
        <v>887</v>
      </c>
      <c r="F5" s="277" t="s">
        <v>888</v>
      </c>
      <c r="G5" s="277" t="s">
        <v>889</v>
      </c>
      <c r="H5" s="277" t="s">
        <v>890</v>
      </c>
      <c r="I5" s="277" t="s">
        <v>891</v>
      </c>
      <c r="J5" s="277" t="s">
        <v>892</v>
      </c>
      <c r="K5" s="277" t="s">
        <v>893</v>
      </c>
      <c r="L5" s="277" t="s">
        <v>878</v>
      </c>
      <c r="M5" s="277" t="s">
        <v>879</v>
      </c>
      <c r="N5" s="277" t="s">
        <v>894</v>
      </c>
    </row>
    <row r="6" spans="2:14" s="288" customFormat="1" ht="221">
      <c r="B6" s="284" t="s">
        <v>47</v>
      </c>
      <c r="C6" s="285" t="str">
        <f>VLOOKUP($B6,About!$B$47:$E$71,3,0)</f>
        <v>EndUse&gt;Industry&gt;chemical and Petro-chemical</v>
      </c>
      <c r="D6" s="285" t="str">
        <f>VLOOKUP($B6,About!$B$47:$E$71,4,0)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6">
        <f>1-E7</f>
        <v>0.55209607472478606</v>
      </c>
      <c r="F6" s="286">
        <f t="shared" ref="F6:M6" si="0">1-F7</f>
        <v>0.44441460794844245</v>
      </c>
      <c r="G6" s="286">
        <f t="shared" si="0"/>
        <v>0.48703570787726536</v>
      </c>
      <c r="H6" s="286">
        <f>1-H7</f>
        <v>0.96770405167351736</v>
      </c>
      <c r="I6" s="286">
        <f t="shared" si="0"/>
        <v>0.6588235294117647</v>
      </c>
      <c r="J6" s="286">
        <f t="shared" si="0"/>
        <v>0.58344383405948097</v>
      </c>
      <c r="K6" s="287" t="s">
        <v>236</v>
      </c>
      <c r="L6" s="286">
        <f t="shared" si="0"/>
        <v>0.97435897435897434</v>
      </c>
      <c r="M6" s="286">
        <f t="shared" si="0"/>
        <v>0.69558576447227738</v>
      </c>
      <c r="N6" s="287" t="s">
        <v>236</v>
      </c>
    </row>
    <row r="7" spans="2:14" s="288" customFormat="1" ht="68">
      <c r="B7" s="289" t="s">
        <v>51</v>
      </c>
      <c r="C7" s="290" t="str">
        <f>VLOOKUP($B7,About!$B$47:$E$71,3,0)</f>
        <v>EndUse&gt;Industry&gt;chemical and Petro-chemical</v>
      </c>
      <c r="D7" s="290" t="str">
        <f>VLOOKUP($B7,About!$B$47:$E$71,4,0)</f>
        <v>Synthetic rubber and plastic material manufacturing, rubber product manufacturing, plastic product manufacturing</v>
      </c>
      <c r="E7" s="291">
        <f>SUM(E33,L33:M33)/SUM(D33:M33)</f>
        <v>0.447903925275214</v>
      </c>
      <c r="F7" s="292">
        <f>SUM(E18,L18:M18)/SUM(D18:M18)</f>
        <v>0.55558539205155755</v>
      </c>
      <c r="G7" s="293">
        <f>SUM(E30,L30:M30)/SUM(D30:M30)</f>
        <v>0.51296429212273464</v>
      </c>
      <c r="H7" s="291">
        <f>SUM(E31,L31:M31)/SUM(D31:M31)</f>
        <v>3.2295948326482679E-2</v>
      </c>
      <c r="I7" s="291">
        <f>SUM(E20:E22,L20:M22)/SUM(D20:M22)</f>
        <v>0.3411764705882353</v>
      </c>
      <c r="J7" s="294">
        <f>SUM(E32,L32:M32)/SUM(D32:M32)</f>
        <v>0.41655616594051903</v>
      </c>
      <c r="K7" s="295" t="s">
        <v>895</v>
      </c>
      <c r="L7" s="291">
        <f>SUM(E23:E25,L23:M25)/SUM(D23:M25)</f>
        <v>2.5641025641025637E-2</v>
      </c>
      <c r="M7" s="291">
        <f>SUM(E27:E28,L27:M28)/SUM(D27:M28)</f>
        <v>0.30441423552772262</v>
      </c>
      <c r="N7" s="295" t="s">
        <v>895</v>
      </c>
    </row>
    <row r="8" spans="2:14" s="139" customFormat="1">
      <c r="B8" s="266" t="s">
        <v>896</v>
      </c>
      <c r="C8" s="266"/>
      <c r="D8" s="266"/>
      <c r="E8" s="267">
        <f t="shared" ref="E8:M8" si="1">SUM(E6:E7)</f>
        <v>1</v>
      </c>
      <c r="F8" s="267">
        <f t="shared" si="1"/>
        <v>1</v>
      </c>
      <c r="G8" s="267">
        <f t="shared" si="1"/>
        <v>1</v>
      </c>
      <c r="H8" s="267">
        <f t="shared" si="1"/>
        <v>1</v>
      </c>
      <c r="I8" s="267">
        <f t="shared" si="1"/>
        <v>1</v>
      </c>
      <c r="J8" s="267">
        <f t="shared" si="1"/>
        <v>1</v>
      </c>
      <c r="K8" s="268" t="s">
        <v>895</v>
      </c>
      <c r="L8" s="267">
        <f t="shared" si="1"/>
        <v>1</v>
      </c>
      <c r="M8" s="267">
        <f t="shared" si="1"/>
        <v>1</v>
      </c>
      <c r="N8" s="268" t="s">
        <v>895</v>
      </c>
    </row>
    <row r="10" spans="2:14">
      <c r="B10" s="173" t="s">
        <v>897</v>
      </c>
    </row>
    <row r="11" spans="2:14" s="170" customFormat="1">
      <c r="B11" s="2" t="s">
        <v>898</v>
      </c>
      <c r="C11" s="2" t="s">
        <v>899</v>
      </c>
    </row>
    <row r="12" spans="2:14" s="170" customFormat="1">
      <c r="B12" s="2" t="s">
        <v>900</v>
      </c>
      <c r="C12" s="2" t="s">
        <v>901</v>
      </c>
    </row>
    <row r="13" spans="2:14" s="170" customFormat="1">
      <c r="B13" s="2" t="s">
        <v>902</v>
      </c>
      <c r="C13" s="2" t="s">
        <v>903</v>
      </c>
    </row>
    <row r="14" spans="2:14" s="170" customFormat="1">
      <c r="B14" s="2" t="s">
        <v>904</v>
      </c>
      <c r="C14" s="2" t="s">
        <v>905</v>
      </c>
    </row>
    <row r="15" spans="2:14" s="170" customFormat="1" ht="20.149999999999999" customHeight="1">
      <c r="B15" s="541" t="s">
        <v>906</v>
      </c>
      <c r="C15" s="541" t="s">
        <v>907</v>
      </c>
      <c r="D15" s="542" t="s">
        <v>908</v>
      </c>
      <c r="E15" s="542" t="s">
        <v>908</v>
      </c>
      <c r="F15" s="542" t="s">
        <v>908</v>
      </c>
      <c r="G15" s="542" t="s">
        <v>908</v>
      </c>
      <c r="H15" s="542" t="s">
        <v>908</v>
      </c>
      <c r="I15" s="542" t="s">
        <v>908</v>
      </c>
      <c r="J15" s="542" t="s">
        <v>908</v>
      </c>
      <c r="K15" s="542" t="s">
        <v>908</v>
      </c>
      <c r="L15" s="542" t="s">
        <v>908</v>
      </c>
      <c r="M15" s="542" t="s">
        <v>908</v>
      </c>
    </row>
    <row r="16" spans="2:14" s="170" customFormat="1" ht="20.149999999999999" customHeight="1">
      <c r="B16" s="542" t="s">
        <v>906</v>
      </c>
      <c r="C16" s="542" t="s">
        <v>907</v>
      </c>
      <c r="D16" s="271" t="s">
        <v>909</v>
      </c>
      <c r="E16" s="270" t="s">
        <v>910</v>
      </c>
      <c r="F16" s="271" t="s">
        <v>911</v>
      </c>
      <c r="G16" s="271" t="s">
        <v>912</v>
      </c>
      <c r="H16" s="271" t="s">
        <v>913</v>
      </c>
      <c r="I16" s="271" t="s">
        <v>914</v>
      </c>
      <c r="J16" s="271" t="s">
        <v>915</v>
      </c>
      <c r="K16" s="271" t="s">
        <v>916</v>
      </c>
      <c r="L16" s="270" t="s">
        <v>917</v>
      </c>
      <c r="M16" s="270" t="s">
        <v>918</v>
      </c>
    </row>
    <row r="17" spans="2:13" s="170" customFormat="1" ht="20.149999999999999" customHeight="1">
      <c r="B17" s="272" t="s">
        <v>196</v>
      </c>
      <c r="C17" s="272" t="s">
        <v>919</v>
      </c>
      <c r="D17" s="171">
        <v>23977.599999999999</v>
      </c>
      <c r="E17" s="171">
        <v>8599</v>
      </c>
      <c r="F17" s="171">
        <v>92.9</v>
      </c>
      <c r="G17" s="171">
        <v>614.4</v>
      </c>
      <c r="H17" s="171">
        <v>454.8</v>
      </c>
      <c r="I17" s="171">
        <v>87.5</v>
      </c>
      <c r="J17" s="171">
        <v>212.8</v>
      </c>
      <c r="K17" s="171">
        <v>13.5</v>
      </c>
      <c r="L17" s="171">
        <v>407</v>
      </c>
      <c r="M17" s="171">
        <v>1404.5</v>
      </c>
    </row>
    <row r="18" spans="2:13" s="170" customFormat="1" ht="20.149999999999999" customHeight="1">
      <c r="B18" s="272" t="s">
        <v>920</v>
      </c>
      <c r="C18" s="272" t="s">
        <v>919</v>
      </c>
      <c r="D18" s="171">
        <v>100.8</v>
      </c>
      <c r="E18" s="171">
        <v>206.9</v>
      </c>
      <c r="F18" s="172" t="s">
        <v>170</v>
      </c>
      <c r="G18" s="171">
        <v>1.3</v>
      </c>
      <c r="H18" s="171">
        <v>63.4</v>
      </c>
      <c r="I18" s="172" t="s">
        <v>170</v>
      </c>
      <c r="J18" s="172" t="s">
        <v>170</v>
      </c>
      <c r="K18" s="172" t="s">
        <v>170</v>
      </c>
      <c r="L18" s="172" t="s">
        <v>170</v>
      </c>
      <c r="M18" s="171">
        <v>0</v>
      </c>
    </row>
    <row r="19" spans="2:13" s="170" customFormat="1" ht="20.149999999999999" customHeight="1">
      <c r="B19" s="272" t="s">
        <v>921</v>
      </c>
      <c r="C19" s="272" t="s">
        <v>919</v>
      </c>
      <c r="D19" s="171">
        <v>19772.5</v>
      </c>
      <c r="E19" s="171">
        <v>5725.5</v>
      </c>
      <c r="F19" s="171">
        <v>6.2</v>
      </c>
      <c r="G19" s="171">
        <v>12.8</v>
      </c>
      <c r="H19" s="171">
        <v>33.299999999999997</v>
      </c>
      <c r="I19" s="171">
        <v>0.5</v>
      </c>
      <c r="J19" s="171">
        <v>1.3</v>
      </c>
      <c r="K19" s="171">
        <v>0</v>
      </c>
      <c r="L19" s="171">
        <v>3.1</v>
      </c>
      <c r="M19" s="171">
        <v>29.5</v>
      </c>
    </row>
    <row r="20" spans="2:13" s="170" customFormat="1" ht="20.149999999999999" customHeight="1">
      <c r="B20" s="273" t="s">
        <v>922</v>
      </c>
      <c r="C20" s="272" t="s">
        <v>265</v>
      </c>
      <c r="D20" s="171">
        <v>0</v>
      </c>
      <c r="E20" s="171">
        <v>0</v>
      </c>
      <c r="F20" s="172" t="s">
        <v>170</v>
      </c>
      <c r="G20" s="171">
        <v>0</v>
      </c>
      <c r="H20" s="172" t="s">
        <v>170</v>
      </c>
      <c r="I20" s="172" t="s">
        <v>170</v>
      </c>
      <c r="J20" s="171">
        <v>0</v>
      </c>
      <c r="K20" s="171">
        <v>0</v>
      </c>
      <c r="L20" s="171">
        <v>0</v>
      </c>
      <c r="M20" s="171">
        <v>0</v>
      </c>
    </row>
    <row r="21" spans="2:13" s="170" customFormat="1" ht="20.149999999999999" customHeight="1">
      <c r="B21" s="273" t="s">
        <v>922</v>
      </c>
      <c r="C21" s="272" t="s">
        <v>923</v>
      </c>
      <c r="D21" s="171">
        <v>0.9</v>
      </c>
      <c r="E21" s="171">
        <v>0.3</v>
      </c>
      <c r="F21" s="171">
        <v>0.3</v>
      </c>
      <c r="G21" s="171">
        <v>2.5</v>
      </c>
      <c r="H21" s="172" t="s">
        <v>170</v>
      </c>
      <c r="I21" s="171">
        <v>0</v>
      </c>
      <c r="J21" s="171">
        <v>0.2</v>
      </c>
      <c r="K21" s="171">
        <v>0</v>
      </c>
      <c r="L21" s="171">
        <v>0.8</v>
      </c>
      <c r="M21" s="171">
        <v>0.5</v>
      </c>
    </row>
    <row r="22" spans="2:13" s="170" customFormat="1" ht="20.149999999999999" customHeight="1">
      <c r="B22" s="273" t="s">
        <v>922</v>
      </c>
      <c r="C22" s="272" t="s">
        <v>270</v>
      </c>
      <c r="D22" s="171">
        <v>0.8</v>
      </c>
      <c r="E22" s="171">
        <v>0.2</v>
      </c>
      <c r="F22" s="171">
        <v>0.5</v>
      </c>
      <c r="G22" s="171">
        <v>0.3</v>
      </c>
      <c r="H22" s="171">
        <v>0</v>
      </c>
      <c r="I22" s="171">
        <v>0</v>
      </c>
      <c r="J22" s="171">
        <v>0.1</v>
      </c>
      <c r="K22" s="171">
        <v>0</v>
      </c>
      <c r="L22" s="171">
        <v>0.2</v>
      </c>
      <c r="M22" s="171">
        <v>0.9</v>
      </c>
    </row>
    <row r="23" spans="2:13" s="170" customFormat="1" ht="20.149999999999999" customHeight="1">
      <c r="B23" s="273" t="s">
        <v>922</v>
      </c>
      <c r="C23" s="272" t="s">
        <v>924</v>
      </c>
      <c r="D23" s="172" t="s">
        <v>170</v>
      </c>
      <c r="E23" s="172" t="s">
        <v>170</v>
      </c>
      <c r="F23" s="172" t="s">
        <v>170</v>
      </c>
      <c r="G23" s="172" t="s">
        <v>170</v>
      </c>
      <c r="H23" s="172" t="s">
        <v>170</v>
      </c>
      <c r="I23" s="172" t="s">
        <v>170</v>
      </c>
      <c r="J23" s="172" t="s">
        <v>170</v>
      </c>
      <c r="K23" s="172" t="s">
        <v>170</v>
      </c>
      <c r="L23" s="171">
        <v>0.2</v>
      </c>
      <c r="M23" s="171">
        <v>0.1</v>
      </c>
    </row>
    <row r="24" spans="2:13" s="170" customFormat="1" ht="20.149999999999999" customHeight="1">
      <c r="B24" s="273" t="s">
        <v>922</v>
      </c>
      <c r="C24" s="272" t="s">
        <v>925</v>
      </c>
      <c r="D24" s="172" t="s">
        <v>170</v>
      </c>
      <c r="E24" s="172" t="s">
        <v>170</v>
      </c>
      <c r="F24" s="172" t="s">
        <v>170</v>
      </c>
      <c r="G24" s="171">
        <v>0.2</v>
      </c>
      <c r="H24" s="172" t="s">
        <v>170</v>
      </c>
      <c r="I24" s="172" t="s">
        <v>170</v>
      </c>
      <c r="J24" s="172" t="s">
        <v>170</v>
      </c>
      <c r="K24" s="172" t="s">
        <v>170</v>
      </c>
      <c r="L24" s="172" t="s">
        <v>170</v>
      </c>
      <c r="M24" s="171">
        <v>0.1</v>
      </c>
    </row>
    <row r="25" spans="2:13" s="170" customFormat="1" ht="20.149999999999999" customHeight="1">
      <c r="B25" s="273" t="s">
        <v>922</v>
      </c>
      <c r="C25" s="272" t="s">
        <v>926</v>
      </c>
      <c r="D25" s="171">
        <v>340</v>
      </c>
      <c r="E25" s="172" t="s">
        <v>170</v>
      </c>
      <c r="F25" s="171">
        <v>5.3</v>
      </c>
      <c r="G25" s="171">
        <v>3</v>
      </c>
      <c r="H25" s="171">
        <v>8.6999999999999993</v>
      </c>
      <c r="I25" s="172" t="s">
        <v>170</v>
      </c>
      <c r="J25" s="171">
        <v>0</v>
      </c>
      <c r="K25" s="172" t="s">
        <v>170</v>
      </c>
      <c r="L25" s="171">
        <v>0.8</v>
      </c>
      <c r="M25" s="171">
        <v>8.1999999999999993</v>
      </c>
    </row>
    <row r="26" spans="2:13" s="170" customFormat="1" ht="20.149999999999999" customHeight="1">
      <c r="B26" s="273" t="s">
        <v>922</v>
      </c>
      <c r="C26" s="272" t="s">
        <v>274</v>
      </c>
      <c r="D26" s="171">
        <v>16323.8</v>
      </c>
      <c r="E26" s="171">
        <v>4525.5</v>
      </c>
      <c r="F26" s="172" t="s">
        <v>170</v>
      </c>
      <c r="G26" s="172" t="s">
        <v>170</v>
      </c>
      <c r="H26" s="172" t="s">
        <v>170</v>
      </c>
      <c r="I26" s="172" t="s">
        <v>170</v>
      </c>
      <c r="J26" s="172" t="s">
        <v>170</v>
      </c>
      <c r="K26" s="172" t="s">
        <v>170</v>
      </c>
      <c r="L26" s="172" t="s">
        <v>170</v>
      </c>
      <c r="M26" s="171">
        <v>0.3</v>
      </c>
    </row>
    <row r="27" spans="2:13" s="170" customFormat="1" ht="20.149999999999999" customHeight="1">
      <c r="B27" s="273" t="s">
        <v>922</v>
      </c>
      <c r="C27" s="272" t="s">
        <v>263</v>
      </c>
      <c r="D27" s="171">
        <v>2103.9</v>
      </c>
      <c r="E27" s="171">
        <v>817.1</v>
      </c>
      <c r="F27" s="171">
        <v>0.1</v>
      </c>
      <c r="G27" s="171">
        <v>5.8</v>
      </c>
      <c r="H27" s="171">
        <v>24.6</v>
      </c>
      <c r="I27" s="171">
        <v>0.5</v>
      </c>
      <c r="J27" s="171">
        <v>0.1</v>
      </c>
      <c r="K27" s="171">
        <v>0</v>
      </c>
      <c r="L27" s="171">
        <v>0.9</v>
      </c>
      <c r="M27" s="171">
        <v>18.100000000000001</v>
      </c>
    </row>
    <row r="28" spans="2:13" s="170" customFormat="1" ht="20.149999999999999" customHeight="1">
      <c r="B28" s="273" t="s">
        <v>922</v>
      </c>
      <c r="C28" s="272" t="s">
        <v>264</v>
      </c>
      <c r="D28" s="171">
        <v>142</v>
      </c>
      <c r="E28" s="171">
        <v>160.4</v>
      </c>
      <c r="F28" s="171">
        <v>0</v>
      </c>
      <c r="G28" s="171">
        <v>0</v>
      </c>
      <c r="H28" s="172" t="s">
        <v>170</v>
      </c>
      <c r="I28" s="172" t="s">
        <v>170</v>
      </c>
      <c r="J28" s="172" t="s">
        <v>170</v>
      </c>
      <c r="K28" s="171">
        <v>0</v>
      </c>
      <c r="L28" s="171">
        <v>0</v>
      </c>
      <c r="M28" s="171">
        <v>0</v>
      </c>
    </row>
    <row r="29" spans="2:13" s="170" customFormat="1" ht="20.149999999999999" customHeight="1">
      <c r="B29" s="273" t="s">
        <v>922</v>
      </c>
      <c r="C29" s="272" t="s">
        <v>927</v>
      </c>
      <c r="D29" s="171">
        <v>861</v>
      </c>
      <c r="E29" s="171">
        <v>222</v>
      </c>
      <c r="F29" s="171">
        <v>0.1</v>
      </c>
      <c r="G29" s="171">
        <v>0.9</v>
      </c>
      <c r="H29" s="172" t="s">
        <v>170</v>
      </c>
      <c r="I29" s="171">
        <v>0</v>
      </c>
      <c r="J29" s="171">
        <v>0.9</v>
      </c>
      <c r="K29" s="172" t="s">
        <v>170</v>
      </c>
      <c r="L29" s="171">
        <v>0.3</v>
      </c>
      <c r="M29" s="171">
        <v>1.3</v>
      </c>
    </row>
    <row r="30" spans="2:13" s="170" customFormat="1" ht="20.149999999999999" customHeight="1">
      <c r="B30" s="272" t="s">
        <v>167</v>
      </c>
      <c r="C30" s="272" t="s">
        <v>919</v>
      </c>
      <c r="D30" s="171">
        <v>715.6</v>
      </c>
      <c r="E30" s="171">
        <v>747.8</v>
      </c>
      <c r="F30" s="171">
        <v>15.3</v>
      </c>
      <c r="G30" s="171">
        <v>192.8</v>
      </c>
      <c r="H30" s="171">
        <v>64.099999999999994</v>
      </c>
      <c r="I30" s="171">
        <v>17.3</v>
      </c>
      <c r="J30" s="171">
        <v>77.2</v>
      </c>
      <c r="K30" s="171">
        <v>3.4</v>
      </c>
      <c r="L30" s="171">
        <v>147.19999999999999</v>
      </c>
      <c r="M30" s="171">
        <v>248.5</v>
      </c>
    </row>
    <row r="31" spans="2:13" s="170" customFormat="1" ht="20.149999999999999" customHeight="1">
      <c r="B31" s="272" t="s">
        <v>928</v>
      </c>
      <c r="C31" s="272" t="s">
        <v>919</v>
      </c>
      <c r="D31" s="171">
        <v>162.6</v>
      </c>
      <c r="E31" s="171">
        <v>3.6</v>
      </c>
      <c r="F31" s="171">
        <v>2</v>
      </c>
      <c r="G31" s="172" t="s">
        <v>170</v>
      </c>
      <c r="H31" s="171">
        <v>0.2</v>
      </c>
      <c r="I31" s="172" t="s">
        <v>170</v>
      </c>
      <c r="J31" s="172" t="s">
        <v>170</v>
      </c>
      <c r="K31" s="172" t="s">
        <v>170</v>
      </c>
      <c r="L31" s="172" t="s">
        <v>170</v>
      </c>
      <c r="M31" s="171">
        <v>1.9</v>
      </c>
    </row>
    <row r="32" spans="2:13" s="170" customFormat="1" ht="20.149999999999999" customHeight="1">
      <c r="B32" s="272" t="s">
        <v>169</v>
      </c>
      <c r="C32" s="272" t="s">
        <v>919</v>
      </c>
      <c r="D32" s="171">
        <v>1022.8</v>
      </c>
      <c r="E32" s="171">
        <v>777.4</v>
      </c>
      <c r="F32" s="171">
        <v>2</v>
      </c>
      <c r="G32" s="171">
        <v>96</v>
      </c>
      <c r="H32" s="171">
        <v>77.8</v>
      </c>
      <c r="I32" s="171">
        <v>16.100000000000001</v>
      </c>
      <c r="J32" s="171">
        <v>16.899999999999999</v>
      </c>
      <c r="K32" s="171">
        <v>0.4</v>
      </c>
      <c r="L32" s="171">
        <v>17.399999999999999</v>
      </c>
      <c r="M32" s="171">
        <v>84.8</v>
      </c>
    </row>
    <row r="33" spans="2:13" s="170" customFormat="1" ht="20.149999999999999" customHeight="1">
      <c r="B33" s="274" t="s">
        <v>198</v>
      </c>
      <c r="C33" s="274" t="s">
        <v>919</v>
      </c>
      <c r="D33" s="171">
        <v>2203.4</v>
      </c>
      <c r="E33" s="171">
        <v>1137.7</v>
      </c>
      <c r="F33" s="171">
        <v>67.400000000000006</v>
      </c>
      <c r="G33" s="171">
        <v>311.5</v>
      </c>
      <c r="H33" s="171">
        <v>216.1</v>
      </c>
      <c r="I33" s="171">
        <v>53.7</v>
      </c>
      <c r="J33" s="171">
        <v>117.3</v>
      </c>
      <c r="K33" s="171">
        <v>9.6</v>
      </c>
      <c r="L33" s="171">
        <v>239.3</v>
      </c>
      <c r="M33" s="171">
        <v>1039.8</v>
      </c>
    </row>
    <row r="35" spans="2:13">
      <c r="B35" s="173" t="s">
        <v>875</v>
      </c>
      <c r="C35" s="173"/>
    </row>
    <row r="36" spans="2:13">
      <c r="C36" s="265" t="s">
        <v>876</v>
      </c>
      <c r="D36" s="265" t="s">
        <v>877</v>
      </c>
    </row>
    <row r="37" spans="2:13">
      <c r="B37" s="163" t="s">
        <v>106</v>
      </c>
      <c r="C37" s="164">
        <f>SUM('2019 KESIS Energy Balance'!Z59:AE59)</f>
        <v>50.731999999999999</v>
      </c>
      <c r="D37" s="165">
        <f>C37/SUM($C$37:$C$39)</f>
        <v>4.8876454289358787E-2</v>
      </c>
    </row>
    <row r="38" spans="2:13">
      <c r="B38" s="163" t="s">
        <v>878</v>
      </c>
      <c r="C38" s="164">
        <f>SUM('2019 KESIS Energy Balance'!AF59:AH59)</f>
        <v>174.44899999999998</v>
      </c>
      <c r="D38" s="165">
        <f>C38/SUM($C$37:$C$39)</f>
        <v>0.16806844938745466</v>
      </c>
    </row>
    <row r="39" spans="2:13">
      <c r="B39" s="163" t="s">
        <v>879</v>
      </c>
      <c r="C39" s="164">
        <f>SUM('2019 KESIS Energy Balance'!W59:Z59)</f>
        <v>812.7829999999999</v>
      </c>
      <c r="D39" s="165">
        <f>C39/SUM($C$37:$C$39)</f>
        <v>0.78305509632318648</v>
      </c>
    </row>
    <row r="41" spans="2:13">
      <c r="B41" s="173" t="s">
        <v>880</v>
      </c>
      <c r="C41" s="173"/>
    </row>
    <row r="42" spans="2:13">
      <c r="C42" s="265" t="s">
        <v>876</v>
      </c>
      <c r="D42" s="265" t="s">
        <v>877</v>
      </c>
    </row>
    <row r="43" spans="2:13">
      <c r="B43" s="163" t="s">
        <v>106</v>
      </c>
      <c r="C43" s="164">
        <f>SUM('2022 Energy Balance'!Z59:AE59)</f>
        <v>15.571999999999999</v>
      </c>
      <c r="D43" s="165">
        <f>C43/SUM($C$37:$C$39)</f>
        <v>1.5002447098357938E-2</v>
      </c>
    </row>
    <row r="44" spans="2:13">
      <c r="B44" s="163" t="s">
        <v>878</v>
      </c>
      <c r="C44" s="164">
        <f>SUM('2022 Energy Balance'!AF59:AH59)</f>
        <v>186.02199999999999</v>
      </c>
      <c r="D44" s="165">
        <f>C44/SUM($C$37:$C$39)</f>
        <v>0.17921816170888394</v>
      </c>
    </row>
    <row r="45" spans="2:13">
      <c r="B45" s="163" t="s">
        <v>879</v>
      </c>
      <c r="C45" s="164">
        <f>SUM('2022 Energy Balance'!W59:Z59)</f>
        <v>307.72999999999996</v>
      </c>
      <c r="D45" s="165">
        <f>C45/SUM($C$37:$C$39)</f>
        <v>0.29647463688528697</v>
      </c>
    </row>
    <row r="46" spans="2:13" ht="17">
      <c r="B46" s="137" t="s">
        <v>882</v>
      </c>
    </row>
  </sheetData>
  <mergeCells count="3">
    <mergeCell ref="B15:B16"/>
    <mergeCell ref="C15:C16"/>
    <mergeCell ref="D15:M15"/>
  </mergeCells>
  <phoneticPr fontId="3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workbookViewId="0"/>
  </sheetViews>
  <sheetFormatPr defaultColWidth="8.453125" defaultRowHeight="14.5"/>
  <cols>
    <col min="1" max="1" width="2.6328125" style="137" customWidth="1"/>
    <col min="2" max="2" width="24.453125" style="137" customWidth="1"/>
    <col min="3" max="4" width="30.36328125" style="137" customWidth="1"/>
    <col min="5" max="14" width="14.36328125" style="137" customWidth="1"/>
    <col min="15" max="16384" width="8.453125" style="137"/>
  </cols>
  <sheetData>
    <row r="2" spans="2:14">
      <c r="B2" s="264" t="s">
        <v>929</v>
      </c>
    </row>
    <row r="4" spans="2:14">
      <c r="B4" s="173" t="s">
        <v>884</v>
      </c>
      <c r="C4" s="173"/>
    </row>
    <row r="5" spans="2:14" s="278" customFormat="1" ht="29">
      <c r="B5" s="275"/>
      <c r="C5" s="275" t="s">
        <v>885</v>
      </c>
      <c r="D5" s="275" t="s">
        <v>886</v>
      </c>
      <c r="E5" s="275" t="s">
        <v>887</v>
      </c>
      <c r="F5" s="280" t="s">
        <v>888</v>
      </c>
      <c r="G5" s="280" t="s">
        <v>889</v>
      </c>
      <c r="H5" s="280" t="s">
        <v>890</v>
      </c>
      <c r="I5" s="280" t="s">
        <v>891</v>
      </c>
      <c r="J5" s="280" t="s">
        <v>892</v>
      </c>
      <c r="K5" s="280" t="s">
        <v>893</v>
      </c>
      <c r="L5" s="280" t="s">
        <v>878</v>
      </c>
      <c r="M5" s="280" t="s">
        <v>879</v>
      </c>
      <c r="N5" s="280" t="s">
        <v>894</v>
      </c>
    </row>
    <row r="6" spans="2:14" s="283" customFormat="1" ht="29">
      <c r="B6" s="296" t="s">
        <v>61</v>
      </c>
      <c r="C6" s="297" t="str">
        <f>VLOOKUP($B6,About!$B$47:$E$71,3,0)</f>
        <v>EndUse&gt;Industry&gt;non-ferrous metals</v>
      </c>
      <c r="D6" s="297" t="str">
        <f>VLOOKUP($B6,About!$B$47:$E$71,4,0)</f>
        <v>Primary non-ferrous metals manufacturing</v>
      </c>
      <c r="E6" s="298">
        <f>D40/SUM(D40:H40)</f>
        <v>0.33838301347488775</v>
      </c>
      <c r="F6" s="298">
        <f>D18/SUM(D18:H18)</f>
        <v>0.97029702970297016</v>
      </c>
      <c r="G6" s="299">
        <f>D37/SUM(D37:H37)</f>
        <v>0.40929344366645448</v>
      </c>
      <c r="H6" s="298">
        <f>D38/SUM(D38:H38)</f>
        <v>0.76582278481012667</v>
      </c>
      <c r="I6" s="298">
        <f>SUM(D27:D29)/SUM(D27:H29)</f>
        <v>0.10526315789473685</v>
      </c>
      <c r="J6" s="299">
        <f>D39/SUM(D39:H39)</f>
        <v>0.59027777777777779</v>
      </c>
      <c r="K6" s="296" t="s">
        <v>236</v>
      </c>
      <c r="L6" s="298">
        <f>SUM(D30:D32)/SUM(D30:H32)</f>
        <v>0.93931398416886547</v>
      </c>
      <c r="M6" s="298">
        <f>SUM(D34:D35)/SUM(D34:H35)</f>
        <v>0.38990825688073388</v>
      </c>
      <c r="N6" s="296" t="s">
        <v>236</v>
      </c>
    </row>
    <row r="7" spans="2:14" s="283" customFormat="1" ht="101.5">
      <c r="B7" s="300" t="s">
        <v>65</v>
      </c>
      <c r="C7" s="301" t="str">
        <f>VLOOKUP($B7,About!$B$47:$E$71,3,0)</f>
        <v>EndUse&gt;Industry&gt;non-ferrous metals</v>
      </c>
      <c r="D7" s="301" t="str">
        <f>VLOOKUP($B7,About!$B$47:$E$71,4,0)</f>
        <v>Metal Foundry, Structural Metal Products, Tank and Steam Generator Manufacturing, Weapons and Gun Ammunition Manufacturing, other Metalworking Products Manufacturing</v>
      </c>
      <c r="E7" s="302">
        <f>1-E6</f>
        <v>0.66161698652511225</v>
      </c>
      <c r="F7" s="302">
        <f t="shared" ref="F7:M7" si="0">1-F6</f>
        <v>2.970297029702984E-2</v>
      </c>
      <c r="G7" s="302">
        <f t="shared" si="0"/>
        <v>0.59070655633354552</v>
      </c>
      <c r="H7" s="302">
        <f>1-H6</f>
        <v>0.23417721518987333</v>
      </c>
      <c r="I7" s="302">
        <f t="shared" si="0"/>
        <v>0.89473684210526316</v>
      </c>
      <c r="J7" s="302">
        <f t="shared" si="0"/>
        <v>0.40972222222222221</v>
      </c>
      <c r="K7" s="300" t="s">
        <v>895</v>
      </c>
      <c r="L7" s="302">
        <f t="shared" si="0"/>
        <v>6.0686015831134532E-2</v>
      </c>
      <c r="M7" s="302">
        <f t="shared" si="0"/>
        <v>0.61009174311926606</v>
      </c>
      <c r="N7" s="300" t="s">
        <v>895</v>
      </c>
    </row>
    <row r="8" spans="2:14" s="139" customFormat="1">
      <c r="B8" s="139" t="s">
        <v>930</v>
      </c>
      <c r="E8" s="279">
        <f t="shared" ref="E8:N8" si="1">SUM(E6:E7)</f>
        <v>1</v>
      </c>
      <c r="F8" s="279">
        <f t="shared" si="1"/>
        <v>1</v>
      </c>
      <c r="G8" s="279">
        <f t="shared" si="1"/>
        <v>1</v>
      </c>
      <c r="H8" s="279">
        <f t="shared" si="1"/>
        <v>1</v>
      </c>
      <c r="I8" s="279">
        <f t="shared" si="1"/>
        <v>1</v>
      </c>
      <c r="J8" s="279">
        <f t="shared" si="1"/>
        <v>1</v>
      </c>
      <c r="K8" s="279">
        <f t="shared" si="1"/>
        <v>0</v>
      </c>
      <c r="L8" s="279">
        <f t="shared" si="1"/>
        <v>1</v>
      </c>
      <c r="M8" s="279">
        <f t="shared" si="1"/>
        <v>1</v>
      </c>
      <c r="N8" s="279">
        <f t="shared" si="1"/>
        <v>0</v>
      </c>
    </row>
    <row r="10" spans="2:14" s="170" customFormat="1">
      <c r="B10" s="173" t="s">
        <v>897</v>
      </c>
      <c r="C10" s="2"/>
    </row>
    <row r="11" spans="2:14" s="170" customFormat="1">
      <c r="B11" s="2" t="s">
        <v>898</v>
      </c>
      <c r="C11" s="2" t="s">
        <v>899</v>
      </c>
    </row>
    <row r="12" spans="2:14" s="170" customFormat="1">
      <c r="B12" s="2" t="s">
        <v>900</v>
      </c>
      <c r="C12" s="2" t="s">
        <v>931</v>
      </c>
    </row>
    <row r="13" spans="2:14" s="170" customFormat="1">
      <c r="B13" s="2" t="s">
        <v>902</v>
      </c>
      <c r="C13" s="2" t="s">
        <v>903</v>
      </c>
    </row>
    <row r="14" spans="2:14" s="170" customFormat="1">
      <c r="B14" s="2" t="s">
        <v>904</v>
      </c>
      <c r="C14" s="2" t="s">
        <v>905</v>
      </c>
    </row>
    <row r="15" spans="2:14" s="170" customFormat="1" ht="20.149999999999999" customHeight="1">
      <c r="B15" s="541" t="s">
        <v>906</v>
      </c>
      <c r="C15" s="541" t="s">
        <v>907</v>
      </c>
      <c r="D15" s="543" t="s">
        <v>908</v>
      </c>
      <c r="E15" s="543" t="s">
        <v>908</v>
      </c>
      <c r="F15" s="543" t="s">
        <v>908</v>
      </c>
      <c r="G15" s="543" t="s">
        <v>908</v>
      </c>
      <c r="H15" s="543" t="s">
        <v>908</v>
      </c>
    </row>
    <row r="16" spans="2:14" s="170" customFormat="1" ht="20.149999999999999" customHeight="1">
      <c r="B16" s="542" t="s">
        <v>906</v>
      </c>
      <c r="C16" s="542" t="s">
        <v>907</v>
      </c>
      <c r="D16" s="271" t="s">
        <v>932</v>
      </c>
      <c r="E16" s="270" t="s">
        <v>933</v>
      </c>
      <c r="F16" s="270" t="s">
        <v>934</v>
      </c>
      <c r="G16" s="270" t="s">
        <v>935</v>
      </c>
      <c r="H16" s="270" t="s">
        <v>936</v>
      </c>
    </row>
    <row r="17" spans="2:8" s="170" customFormat="1" ht="20.149999999999999" customHeight="1">
      <c r="B17" s="272" t="s">
        <v>196</v>
      </c>
      <c r="C17" s="272" t="s">
        <v>919</v>
      </c>
      <c r="D17" s="171">
        <v>1798.8</v>
      </c>
      <c r="E17" s="171">
        <v>307.2</v>
      </c>
      <c r="F17" s="171">
        <v>335.9</v>
      </c>
      <c r="G17" s="171">
        <v>47.5</v>
      </c>
      <c r="H17" s="171">
        <v>1404.5</v>
      </c>
    </row>
    <row r="18" spans="2:8" s="170" customFormat="1" ht="20.149999999999999" customHeight="1">
      <c r="B18" s="272" t="s">
        <v>920</v>
      </c>
      <c r="C18" s="272" t="s">
        <v>919</v>
      </c>
      <c r="D18" s="171">
        <v>284.2</v>
      </c>
      <c r="E18" s="171">
        <v>6.1</v>
      </c>
      <c r="F18" s="172" t="s">
        <v>170</v>
      </c>
      <c r="G18" s="172" t="s">
        <v>170</v>
      </c>
      <c r="H18" s="171">
        <v>2.6</v>
      </c>
    </row>
    <row r="19" spans="2:8" s="170" customFormat="1" ht="20.149999999999999" customHeight="1">
      <c r="B19" s="273" t="s">
        <v>922</v>
      </c>
      <c r="C19" s="272" t="s">
        <v>937</v>
      </c>
      <c r="D19" s="172" t="s">
        <v>170</v>
      </c>
      <c r="E19" s="171">
        <v>0.1</v>
      </c>
      <c r="F19" s="172" t="s">
        <v>170</v>
      </c>
      <c r="G19" s="172" t="s">
        <v>170</v>
      </c>
      <c r="H19" s="171">
        <v>0</v>
      </c>
    </row>
    <row r="20" spans="2:8" s="170" customFormat="1" ht="20.149999999999999" customHeight="1">
      <c r="B20" s="273" t="s">
        <v>922</v>
      </c>
      <c r="C20" s="272" t="s">
        <v>245</v>
      </c>
      <c r="D20" s="172" t="s">
        <v>170</v>
      </c>
      <c r="E20" s="172" t="s">
        <v>170</v>
      </c>
      <c r="F20" s="172" t="s">
        <v>170</v>
      </c>
      <c r="G20" s="172" t="s">
        <v>170</v>
      </c>
      <c r="H20" s="171">
        <v>0</v>
      </c>
    </row>
    <row r="21" spans="2:8" s="170" customFormat="1" ht="20.149999999999999" customHeight="1">
      <c r="B21" s="273" t="s">
        <v>922</v>
      </c>
      <c r="C21" s="272" t="s">
        <v>246</v>
      </c>
      <c r="D21" s="171">
        <v>131.6</v>
      </c>
      <c r="E21" s="171">
        <v>4.5</v>
      </c>
      <c r="F21" s="172" t="s">
        <v>170</v>
      </c>
      <c r="G21" s="172" t="s">
        <v>170</v>
      </c>
      <c r="H21" s="172" t="s">
        <v>170</v>
      </c>
    </row>
    <row r="22" spans="2:8" s="170" customFormat="1" ht="20.149999999999999" customHeight="1">
      <c r="B22" s="273" t="s">
        <v>922</v>
      </c>
      <c r="C22" s="272" t="s">
        <v>938</v>
      </c>
      <c r="D22" s="171">
        <v>131.1</v>
      </c>
      <c r="E22" s="172" t="s">
        <v>170</v>
      </c>
      <c r="F22" s="172" t="s">
        <v>170</v>
      </c>
      <c r="G22" s="172" t="s">
        <v>170</v>
      </c>
      <c r="H22" s="172" t="s">
        <v>170</v>
      </c>
    </row>
    <row r="23" spans="2:8" s="170" customFormat="1" ht="20.149999999999999" customHeight="1">
      <c r="B23" s="273" t="s">
        <v>922</v>
      </c>
      <c r="C23" s="272" t="s">
        <v>939</v>
      </c>
      <c r="D23" s="172" t="s">
        <v>170</v>
      </c>
      <c r="E23" s="172" t="s">
        <v>170</v>
      </c>
      <c r="F23" s="172" t="s">
        <v>170</v>
      </c>
      <c r="G23" s="172" t="s">
        <v>170</v>
      </c>
      <c r="H23" s="172" t="s">
        <v>170</v>
      </c>
    </row>
    <row r="24" spans="2:8" s="170" customFormat="1" ht="20.149999999999999" customHeight="1">
      <c r="B24" s="273" t="s">
        <v>922</v>
      </c>
      <c r="C24" s="272" t="s">
        <v>940</v>
      </c>
      <c r="D24" s="171">
        <v>21.4</v>
      </c>
      <c r="E24" s="171">
        <v>1.5</v>
      </c>
      <c r="F24" s="172" t="s">
        <v>170</v>
      </c>
      <c r="G24" s="172" t="s">
        <v>170</v>
      </c>
      <c r="H24" s="171">
        <v>2.6</v>
      </c>
    </row>
    <row r="25" spans="2:8" s="170" customFormat="1" ht="20.149999999999999" customHeight="1">
      <c r="B25" s="273" t="s">
        <v>922</v>
      </c>
      <c r="C25" s="272" t="s">
        <v>941</v>
      </c>
      <c r="D25" s="172" t="s">
        <v>170</v>
      </c>
      <c r="E25" s="172" t="s">
        <v>170</v>
      </c>
      <c r="F25" s="172" t="s">
        <v>170</v>
      </c>
      <c r="G25" s="172" t="s">
        <v>170</v>
      </c>
      <c r="H25" s="171">
        <v>0</v>
      </c>
    </row>
    <row r="26" spans="2:8" s="170" customFormat="1" ht="20.149999999999999" customHeight="1">
      <c r="B26" s="272" t="s">
        <v>921</v>
      </c>
      <c r="C26" s="272" t="s">
        <v>919</v>
      </c>
      <c r="D26" s="171">
        <v>335.5</v>
      </c>
      <c r="E26" s="171">
        <v>17.600000000000001</v>
      </c>
      <c r="F26" s="171">
        <v>13.5</v>
      </c>
      <c r="G26" s="171">
        <v>5.4</v>
      </c>
      <c r="H26" s="171">
        <v>26.6</v>
      </c>
    </row>
    <row r="27" spans="2:8" s="170" customFormat="1" ht="20.149999999999999" customHeight="1">
      <c r="B27" s="273" t="s">
        <v>922</v>
      </c>
      <c r="C27" s="272" t="s">
        <v>265</v>
      </c>
      <c r="D27" s="171">
        <v>0</v>
      </c>
      <c r="E27" s="171">
        <v>0</v>
      </c>
      <c r="F27" s="171">
        <v>0</v>
      </c>
      <c r="G27" s="172" t="s">
        <v>170</v>
      </c>
      <c r="H27" s="171">
        <v>0.1</v>
      </c>
    </row>
    <row r="28" spans="2:8" s="170" customFormat="1" ht="20.149999999999999" customHeight="1">
      <c r="B28" s="273" t="s">
        <v>922</v>
      </c>
      <c r="C28" s="272" t="s">
        <v>923</v>
      </c>
      <c r="D28" s="171">
        <v>0.1</v>
      </c>
      <c r="E28" s="171">
        <v>0.4</v>
      </c>
      <c r="F28" s="171">
        <v>0</v>
      </c>
      <c r="G28" s="171">
        <v>0</v>
      </c>
      <c r="H28" s="171">
        <v>0.9</v>
      </c>
    </row>
    <row r="29" spans="2:8" s="170" customFormat="1" ht="20.149999999999999" customHeight="1">
      <c r="B29" s="273" t="s">
        <v>922</v>
      </c>
      <c r="C29" s="272" t="s">
        <v>270</v>
      </c>
      <c r="D29" s="171">
        <v>0.3</v>
      </c>
      <c r="E29" s="171">
        <v>0.5</v>
      </c>
      <c r="F29" s="171">
        <v>0.4</v>
      </c>
      <c r="G29" s="171">
        <v>0.1</v>
      </c>
      <c r="H29" s="171">
        <v>1</v>
      </c>
    </row>
    <row r="30" spans="2:8" s="170" customFormat="1" ht="20.149999999999999" customHeight="1">
      <c r="B30" s="273" t="s">
        <v>922</v>
      </c>
      <c r="C30" s="272" t="s">
        <v>924</v>
      </c>
      <c r="D30" s="171">
        <v>0</v>
      </c>
      <c r="E30" s="171">
        <v>0.2</v>
      </c>
      <c r="F30" s="171">
        <v>0.4</v>
      </c>
      <c r="G30" s="172" t="s">
        <v>170</v>
      </c>
      <c r="H30" s="171">
        <v>0</v>
      </c>
    </row>
    <row r="31" spans="2:8" s="170" customFormat="1" ht="20.149999999999999" customHeight="1">
      <c r="B31" s="273" t="s">
        <v>922</v>
      </c>
      <c r="C31" s="272" t="s">
        <v>925</v>
      </c>
      <c r="D31" s="172" t="s">
        <v>170</v>
      </c>
      <c r="E31" s="171">
        <v>0.3</v>
      </c>
      <c r="F31" s="172" t="s">
        <v>170</v>
      </c>
      <c r="G31" s="172" t="s">
        <v>170</v>
      </c>
      <c r="H31" s="172" t="s">
        <v>170</v>
      </c>
    </row>
    <row r="32" spans="2:8" s="170" customFormat="1" ht="20.149999999999999" customHeight="1">
      <c r="B32" s="273" t="s">
        <v>922</v>
      </c>
      <c r="C32" s="272" t="s">
        <v>926</v>
      </c>
      <c r="D32" s="171">
        <v>35.6</v>
      </c>
      <c r="E32" s="171">
        <v>0.1</v>
      </c>
      <c r="F32" s="171">
        <v>0.4</v>
      </c>
      <c r="G32" s="172" t="s">
        <v>170</v>
      </c>
      <c r="H32" s="171">
        <v>0.9</v>
      </c>
    </row>
    <row r="33" spans="2:8" s="170" customFormat="1" ht="20.149999999999999" customHeight="1">
      <c r="B33" s="273" t="s">
        <v>922</v>
      </c>
      <c r="C33" s="272" t="s">
        <v>274</v>
      </c>
      <c r="D33" s="172" t="s">
        <v>170</v>
      </c>
      <c r="E33" s="172" t="s">
        <v>170</v>
      </c>
      <c r="F33" s="172" t="s">
        <v>170</v>
      </c>
      <c r="G33" s="172" t="s">
        <v>170</v>
      </c>
      <c r="H33" s="172" t="s">
        <v>170</v>
      </c>
    </row>
    <row r="34" spans="2:8" s="170" customFormat="1" ht="20.149999999999999" customHeight="1">
      <c r="B34" s="273" t="s">
        <v>922</v>
      </c>
      <c r="C34" s="272" t="s">
        <v>263</v>
      </c>
      <c r="D34" s="171">
        <v>24.3</v>
      </c>
      <c r="E34" s="171">
        <v>11.1</v>
      </c>
      <c r="F34" s="171">
        <v>4.4000000000000004</v>
      </c>
      <c r="G34" s="171">
        <v>0.4</v>
      </c>
      <c r="H34" s="171">
        <v>23.3</v>
      </c>
    </row>
    <row r="35" spans="2:8" s="170" customFormat="1" ht="20.149999999999999" customHeight="1">
      <c r="B35" s="273" t="s">
        <v>922</v>
      </c>
      <c r="C35" s="272" t="s">
        <v>264</v>
      </c>
      <c r="D35" s="171">
        <v>1.2</v>
      </c>
      <c r="E35" s="171">
        <v>0</v>
      </c>
      <c r="F35" s="171">
        <v>0.4</v>
      </c>
      <c r="G35" s="171">
        <v>0</v>
      </c>
      <c r="H35" s="171">
        <v>0.3</v>
      </c>
    </row>
    <row r="36" spans="2:8" s="170" customFormat="1" ht="20.149999999999999" customHeight="1">
      <c r="B36" s="273" t="s">
        <v>922</v>
      </c>
      <c r="C36" s="272" t="s">
        <v>927</v>
      </c>
      <c r="D36" s="171">
        <v>274.2</v>
      </c>
      <c r="E36" s="171">
        <v>5</v>
      </c>
      <c r="F36" s="171">
        <v>7.4</v>
      </c>
      <c r="G36" s="171">
        <v>4.8</v>
      </c>
      <c r="H36" s="171">
        <v>0.1</v>
      </c>
    </row>
    <row r="37" spans="2:8" s="170" customFormat="1" ht="20.149999999999999" customHeight="1">
      <c r="B37" s="272" t="s">
        <v>167</v>
      </c>
      <c r="C37" s="272" t="s">
        <v>919</v>
      </c>
      <c r="D37" s="171">
        <v>257.2</v>
      </c>
      <c r="E37" s="171">
        <v>22.8</v>
      </c>
      <c r="F37" s="171">
        <v>62.4</v>
      </c>
      <c r="G37" s="171">
        <v>13</v>
      </c>
      <c r="H37" s="171">
        <v>273</v>
      </c>
    </row>
    <row r="38" spans="2:8" s="170" customFormat="1" ht="20.149999999999999" customHeight="1">
      <c r="B38" s="272" t="s">
        <v>928</v>
      </c>
      <c r="C38" s="272" t="s">
        <v>919</v>
      </c>
      <c r="D38" s="171">
        <v>84.7</v>
      </c>
      <c r="E38" s="171">
        <v>0.1</v>
      </c>
      <c r="F38" s="171">
        <v>9.1999999999999993</v>
      </c>
      <c r="G38" s="172" t="s">
        <v>170</v>
      </c>
      <c r="H38" s="171">
        <v>16.600000000000001</v>
      </c>
    </row>
    <row r="39" spans="2:8" s="170" customFormat="1" ht="20.149999999999999" customHeight="1">
      <c r="B39" s="272" t="s">
        <v>169</v>
      </c>
      <c r="C39" s="272" t="s">
        <v>919</v>
      </c>
      <c r="D39" s="171">
        <v>8.5</v>
      </c>
      <c r="E39" s="171">
        <v>0</v>
      </c>
      <c r="F39" s="172" t="s">
        <v>170</v>
      </c>
      <c r="G39" s="171">
        <v>1.8</v>
      </c>
      <c r="H39" s="171">
        <v>4.0999999999999996</v>
      </c>
    </row>
    <row r="40" spans="2:8" s="170" customFormat="1" ht="20.149999999999999" customHeight="1">
      <c r="B40" s="274" t="s">
        <v>198</v>
      </c>
      <c r="C40" s="274" t="s">
        <v>919</v>
      </c>
      <c r="D40" s="171">
        <v>828.7</v>
      </c>
      <c r="E40" s="171">
        <v>260.7</v>
      </c>
      <c r="F40" s="171">
        <v>250.8</v>
      </c>
      <c r="G40" s="171">
        <v>27.3</v>
      </c>
      <c r="H40" s="171">
        <v>1081.5</v>
      </c>
    </row>
    <row r="42" spans="2:8">
      <c r="B42" s="173" t="s">
        <v>875</v>
      </c>
      <c r="C42" s="173"/>
    </row>
    <row r="43" spans="2:8">
      <c r="C43" s="137" t="s">
        <v>876</v>
      </c>
      <c r="D43" s="137" t="s">
        <v>877</v>
      </c>
    </row>
    <row r="44" spans="2:8">
      <c r="B44" s="163" t="s">
        <v>106</v>
      </c>
      <c r="C44" s="164">
        <f>SUM('2019 KESIS Energy Balance'!Z62:AE62)</f>
        <v>3.2590000000000003</v>
      </c>
      <c r="D44" s="165">
        <f>C44/SUM($C$44:$C$46)</f>
        <v>0.1176789196215787</v>
      </c>
    </row>
    <row r="45" spans="2:8">
      <c r="B45" s="163" t="s">
        <v>878</v>
      </c>
      <c r="C45" s="164">
        <f>SUM('2019 KESIS Energy Balance'!AF62:AH62)</f>
        <v>12.266999999999999</v>
      </c>
      <c r="D45" s="165">
        <f>C45/SUM($C$44:$C$46)</f>
        <v>0.44294793095977469</v>
      </c>
    </row>
    <row r="46" spans="2:8">
      <c r="B46" s="163" t="s">
        <v>879</v>
      </c>
      <c r="C46" s="164">
        <f>SUM('2019 KESIS Energy Balance'!W62:Y62)</f>
        <v>12.167999999999999</v>
      </c>
      <c r="D46" s="165">
        <f>C46/SUM($C$44:$C$46)</f>
        <v>0.43937314941864664</v>
      </c>
    </row>
    <row r="48" spans="2:8">
      <c r="B48" s="173" t="s">
        <v>880</v>
      </c>
      <c r="C48" s="173"/>
    </row>
    <row r="49" spans="2:4">
      <c r="C49" s="137" t="s">
        <v>876</v>
      </c>
      <c r="D49" s="137" t="s">
        <v>877</v>
      </c>
    </row>
    <row r="50" spans="2:4">
      <c r="B50" s="163" t="s">
        <v>106</v>
      </c>
      <c r="C50" s="164">
        <f>SUM('2022 Energy Balance'!Z62:AE62)</f>
        <v>3.1829999999999998</v>
      </c>
      <c r="D50" s="165">
        <f>C50/SUM($C$44:$C$46)</f>
        <v>0.11493464288293492</v>
      </c>
    </row>
    <row r="51" spans="2:4">
      <c r="B51" s="163" t="s">
        <v>878</v>
      </c>
      <c r="C51" s="164">
        <f>SUM('2022 Energy Balance'!AF62:AH62)</f>
        <v>23.244</v>
      </c>
      <c r="D51" s="165">
        <f>C51/SUM($C$44:$C$46)</f>
        <v>0.83931537517151733</v>
      </c>
    </row>
    <row r="52" spans="2:4">
      <c r="B52" s="163" t="s">
        <v>879</v>
      </c>
      <c r="C52" s="164">
        <f>SUM('2022 Energy Balance'!W62:Y62)</f>
        <v>17.863</v>
      </c>
      <c r="D52" s="165">
        <f>C52/SUM($C$44:$C$46)</f>
        <v>0.64501336029464862</v>
      </c>
    </row>
    <row r="53" spans="2:4" ht="17">
      <c r="B53" s="137" t="s">
        <v>882</v>
      </c>
    </row>
  </sheetData>
  <mergeCells count="3">
    <mergeCell ref="B15:B16"/>
    <mergeCell ref="C15:C16"/>
    <mergeCell ref="D15:H15"/>
  </mergeCells>
  <phoneticPr fontId="3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heetViews>
  <sheetFormatPr defaultColWidth="8.453125" defaultRowHeight="14.5"/>
  <cols>
    <col min="1" max="1" width="2.6328125" style="137" customWidth="1"/>
    <col min="2" max="2" width="24.453125" style="137" customWidth="1"/>
    <col min="3" max="4" width="30.36328125" style="137" customWidth="1"/>
    <col min="5" max="14" width="14.36328125" style="137" customWidth="1"/>
    <col min="15" max="16384" width="8.453125" style="137"/>
  </cols>
  <sheetData>
    <row r="2" spans="2:14">
      <c r="B2" s="264" t="s">
        <v>942</v>
      </c>
    </row>
    <row r="4" spans="2:14">
      <c r="B4" s="173" t="s">
        <v>884</v>
      </c>
    </row>
    <row r="5" spans="2:14" s="278" customFormat="1" ht="29">
      <c r="B5" s="275"/>
      <c r="C5" s="275" t="s">
        <v>885</v>
      </c>
      <c r="D5" s="275" t="s">
        <v>886</v>
      </c>
      <c r="E5" s="275" t="s">
        <v>887</v>
      </c>
      <c r="F5" s="326" t="s">
        <v>888</v>
      </c>
      <c r="G5" s="326" t="s">
        <v>889</v>
      </c>
      <c r="H5" s="326" t="s">
        <v>890</v>
      </c>
      <c r="I5" s="326" t="s">
        <v>891</v>
      </c>
      <c r="J5" s="326"/>
      <c r="K5" s="326" t="s">
        <v>893</v>
      </c>
      <c r="L5" s="326" t="s">
        <v>878</v>
      </c>
      <c r="M5" s="326" t="s">
        <v>879</v>
      </c>
      <c r="N5" s="326" t="s">
        <v>894</v>
      </c>
    </row>
    <row r="6" spans="2:14" s="278" customFormat="1" ht="29">
      <c r="B6" s="275" t="s">
        <v>25</v>
      </c>
      <c r="C6" s="280" t="str">
        <f>VLOOKUP($B6,About!$B$47:$E$71,3,0)</f>
        <v>EndUse&gt;Industry&gt;agriculture and fishery</v>
      </c>
      <c r="D6" s="327">
        <f>VLOOKUP($B6,About!$B$47:$E$71,4,0)</f>
        <v>0</v>
      </c>
      <c r="E6" s="281">
        <f>SUM('2019 KESIS Energy Balance'!BH51,'2019 KESIS Energy Balance'!BH52)/SUM('2019 KESIS Energy Balance'!BH51:BH53,'2019 KESIS Energy Balance'!BH55:BH58,'2019 KESIS Energy Balance'!BH60,'2019 KESIS Energy Balance'!BH65:BH66)</f>
        <v>0.24518732467066875</v>
      </c>
      <c r="F6" s="281">
        <f>SUM('2019 KESIS Energy Balance'!D51:P51)/SUM('2019 KESIS Energy Balance'!D51:P53,'2019 KESIS Energy Balance'!D55:P58,'2019 KESIS Energy Balance'!D60:P60,'2019 KESIS Energy Balance'!D65:P66)</f>
        <v>1.1245283295027787E-2</v>
      </c>
      <c r="G6" s="282">
        <f>SUM('2019 KESIS Energy Balance'!Q51:R51)/SUM('2019 KESIS Energy Balance'!Q51:R53,'2019 KESIS Energy Balance'!Q55:R58,'2019 KESIS Energy Balance'!Q60:R60,'2019 KESIS Energy Balance'!Q65:R66)</f>
        <v>1.7271178993865361E-5</v>
      </c>
      <c r="H6" s="281">
        <f>SUM('2019 KESIS Energy Balance'!AP51:AX52)/SUM('2019 KESIS Energy Balance'!AP51:AX53,'2019 KESIS Energy Balance'!AP55:AX58,'2019 KESIS Energy Balance'!AP60:AX60,'2019 KESIS Energy Balance'!AP65:AX66)</f>
        <v>6.4885741127741509E-2</v>
      </c>
      <c r="I6" s="281">
        <f>SUM('2019 KESIS Energy Balance'!Z51:AE52)/SUM('2019 KESIS Energy Balance'!Z51:AE53,'2019 KESIS Energy Balance'!Z55:AE58,'2019 KESIS Energy Balance'!Z60:AE60,'2019 KESIS Energy Balance'!Z65:AE66)</f>
        <v>0.52772283732120484</v>
      </c>
      <c r="J6" s="282"/>
      <c r="K6" s="275" t="s">
        <v>236</v>
      </c>
      <c r="L6" s="281">
        <f>SUM('2019 KESIS Energy Balance'!AF51:AH52)/SUM('2019 KESIS Energy Balance'!AF51:AH53,'2019 KESIS Energy Balance'!AF55:AH58,'2019 KESIS Energy Balance'!AF60:AH60,'2019 KESIS Energy Balance'!AF65:AH66)</f>
        <v>7.2250152556777844E-2</v>
      </c>
      <c r="M6" s="281">
        <f>SUM('2019 KESIS Energy Balance'!W51:Y52)/SUM('2019 KESIS Energy Balance'!W51:Y53,'2019 KESIS Energy Balance'!W55:Y58,'2019 KESIS Energy Balance'!W60:Y60,'2019 KESIS Energy Balance'!W65:Y66)</f>
        <v>6.2617354256935759E-3</v>
      </c>
      <c r="N6" s="275" t="s">
        <v>236</v>
      </c>
    </row>
    <row r="7" spans="2:14" s="278" customFormat="1" ht="29">
      <c r="B7" s="275" t="s">
        <v>34</v>
      </c>
      <c r="C7" s="280" t="str">
        <f>VLOOKUP($B7,About!$B$47:$E$71,3,0)</f>
        <v>EndUse&gt;Industry&gt;mining(exc. Coal mining)</v>
      </c>
      <c r="D7" s="327">
        <f>VLOOKUP($B7,About!$B$47:$E$71,4,0)</f>
        <v>0</v>
      </c>
      <c r="E7" s="281">
        <f>'2019 KESIS Energy Balance'!BH53/SUM('2019 KESIS Energy Balance'!BH51:BH53,'2019 KESIS Energy Balance'!BH55:BH58,'2019 KESIS Energy Balance'!BH60,'2019 KESIS Energy Balance'!BH65:BH66)</f>
        <v>2.1147186600081816E-2</v>
      </c>
      <c r="F7" s="328">
        <f>SUM('2019 KESIS Energy Balance'!D53:P53)/SUM('2019 KESIS Energy Balance'!D51:P53,'2019 KESIS Energy Balance'!D55:P58,'2019 KESIS Energy Balance'!D60:P60,'2019 KESIS Energy Balance'!D65:P66)</f>
        <v>0</v>
      </c>
      <c r="G7" s="329">
        <f>SUM('2019 KESIS Energy Balance'!Q53:R53)/SUM('2019 KESIS Energy Balance'!Q51:R53,'2019 KESIS Energy Balance'!Q55:R58,'2019 KESIS Energy Balance'!Q60:R60,'2019 KESIS Energy Balance'!Q65:R66)</f>
        <v>0</v>
      </c>
      <c r="H7" s="281">
        <f>SUM('2019 KESIS Energy Balance'!AP53:AX53)/SUM('2019 KESIS Energy Balance'!AP51:AX53,'2019 KESIS Energy Balance'!AP55:AX58,'2019 KESIS Energy Balance'!AP60:AX60,'2019 KESIS Energy Balance'!AP65:AX66)</f>
        <v>2.8951339071810415E-5</v>
      </c>
      <c r="I7" s="281">
        <f>SUM('2019 KESIS Energy Balance'!Z53:AE53)/SUM('2019 KESIS Energy Balance'!Z51:AE53,'2019 KESIS Energy Balance'!Z55:AE58,'2019 KESIS Energy Balance'!Z60:AE60,'2019 KESIS Energy Balance'!Z65:AE66)</f>
        <v>1.3689642221595119E-2</v>
      </c>
      <c r="J7" s="282"/>
      <c r="K7" s="275" t="s">
        <v>895</v>
      </c>
      <c r="L7" s="281">
        <f>SUM('2019 KESIS Energy Balance'!AF53:AH53)/SUM('2019 KESIS Energy Balance'!AF51:AH53,'2019 KESIS Energy Balance'!AF55:AH58,'2019 KESIS Energy Balance'!AF60:AH60,'2019 KESIS Energy Balance'!AF65:AH66)</f>
        <v>9.4778778845214309E-3</v>
      </c>
      <c r="M7" s="281">
        <f>SUM('2019 KESIS Energy Balance'!W53:Z53)/SUM('2019 KESIS Energy Balance'!W51:Y53,'2019 KESIS Energy Balance'!W55:Y58,'2019 KESIS Energy Balance'!W60:Y60,'2019 KESIS Energy Balance'!W65:Y66)</f>
        <v>2.3007295411968053E-3</v>
      </c>
      <c r="N7" s="275" t="s">
        <v>895</v>
      </c>
    </row>
    <row r="8" spans="2:14" s="278" customFormat="1" ht="29">
      <c r="B8" s="275" t="s">
        <v>36</v>
      </c>
      <c r="C8" s="280" t="str">
        <f>VLOOKUP($B8,About!$B$47:$E$71,3,0)</f>
        <v>EndUse&gt;Industry&gt;food and tobacco</v>
      </c>
      <c r="D8" s="327">
        <f>VLOOKUP($B8,About!$B$47:$E$71,4,0)</f>
        <v>0</v>
      </c>
      <c r="E8" s="281">
        <f>'2019 KESIS Energy Balance'!BH55/SUM('2019 KESIS Energy Balance'!BH51:BH53,'2019 KESIS Energy Balance'!BH55:BH58,'2019 KESIS Energy Balance'!BH60,'2019 KESIS Energy Balance'!BH65:BH66)</f>
        <v>0.19424912379612064</v>
      </c>
      <c r="F8" s="328">
        <f>SUM('2019 KESIS Energy Balance'!D55:P55)/SUM('2019 KESIS Energy Balance'!D51:P53,'2019 KESIS Energy Balance'!D55:P58,'2019 KESIS Energy Balance'!D60:P60,'2019 KESIS Energy Balance'!D65:P66)</f>
        <v>0</v>
      </c>
      <c r="G8" s="329">
        <f>SUM('2019 KESIS Energy Balance'!Q55:R55)/SUM('2019 KESIS Energy Balance'!Q51:R53,'2019 KESIS Energy Balance'!Q55:R58,'2019 KESIS Energy Balance'!Q60:R60,'2019 KESIS Energy Balance'!Q65:R66)</f>
        <v>0.34223936421841389</v>
      </c>
      <c r="H8" s="281">
        <f>SUM('2019 KESIS Energy Balance'!AP55:AX55)/SUM('2019 KESIS Energy Balance'!AP51:AX53,'2019 KESIS Energy Balance'!AP55:AX58,'2019 KESIS Energy Balance'!AP60:AX60,'2019 KESIS Energy Balance'!AP65:AX66)</f>
        <v>2.4516476448326923E-2</v>
      </c>
      <c r="I8" s="281">
        <f>SUM('2019 KESIS Energy Balance'!Z55:AE55)/SUM('2019 KESIS Energy Balance'!Z51:AE53,'2019 KESIS Energy Balance'!Z55:AE58,'2019 KESIS Energy Balance'!Z60:AE60,'2019 KESIS Energy Balance'!Z65:AE66)</f>
        <v>1.5778228870258485E-2</v>
      </c>
      <c r="J8" s="282"/>
      <c r="K8" s="275" t="s">
        <v>895</v>
      </c>
      <c r="L8" s="281">
        <f>SUM('2019 KESIS Energy Balance'!AF55:AH55)/SUM('2019 KESIS Energy Balance'!AF51:AH53,'2019 KESIS Energy Balance'!AF55:AH58,'2019 KESIS Energy Balance'!AF60:AH60,'2019 KESIS Energy Balance'!AF65:AH66)</f>
        <v>4.2177570558661996E-2</v>
      </c>
      <c r="M8" s="281">
        <f>SUM('2019 KESIS Energy Balance'!W55:Y55)/SUM('2019 KESIS Energy Balance'!W51:Y53,'2019 KESIS Energy Balance'!W55:Y58,'2019 KESIS Energy Balance'!W60:Y60,'2019 KESIS Energy Balance'!W65:Y66)</f>
        <v>2.605930532673769E-2</v>
      </c>
      <c r="N8" s="275" t="s">
        <v>895</v>
      </c>
    </row>
    <row r="9" spans="2:14" s="278" customFormat="1" ht="29">
      <c r="B9" s="275" t="s">
        <v>38</v>
      </c>
      <c r="C9" s="280" t="str">
        <f>VLOOKUP($B9,About!$B$47:$E$71,3,0)</f>
        <v>EndUse&gt;Industry&gt;fiber and leather</v>
      </c>
      <c r="D9" s="327">
        <f>VLOOKUP($B9,About!$B$47:$E$71,4,0)</f>
        <v>0</v>
      </c>
      <c r="E9" s="281">
        <f>'2019 KESIS Energy Balance'!BH56/SUM('2019 KESIS Energy Balance'!BH51:BH53,'2019 KESIS Energy Balance'!BH55:BH58,'2019 KESIS Energy Balance'!BH60,'2019 KESIS Energy Balance'!BH65:BH66)</f>
        <v>0.14636678331811279</v>
      </c>
      <c r="F9" s="328">
        <f>SUM('2019 KESIS Energy Balance'!D56:P56)/SUM('2019 KESIS Energy Balance'!D51:P53,'2019 KESIS Energy Balance'!D55:P58,'2019 KESIS Energy Balance'!D60:P60,'2019 KESIS Energy Balance'!D65:P66)</f>
        <v>9.4724608667475202E-2</v>
      </c>
      <c r="G9" s="329">
        <f>SUM('2019 KESIS Energy Balance'!Q56:R56)/SUM('2019 KESIS Energy Balance'!Q51:R53,'2019 KESIS Energy Balance'!Q55:R58,'2019 KESIS Energy Balance'!Q60:R60,'2019 KESIS Energy Balance'!Q65:R66)</f>
        <v>0.10993231804075747</v>
      </c>
      <c r="H9" s="281">
        <f>SUM('2019 KESIS Energy Balance'!AP56:AX56)/SUM('2019 KESIS Energy Balance'!AP51:AX53,'2019 KESIS Energy Balance'!AP55:AX58,'2019 KESIS Energy Balance'!AP60:AX60,'2019 KESIS Energy Balance'!AP65:AX66)</f>
        <v>5.290326440823704E-2</v>
      </c>
      <c r="I9" s="281">
        <f>SUM('2019 KESIS Energy Balance'!Z56:AE56)/SUM('2019 KESIS Energy Balance'!Z51:AE53,'2019 KESIS Energy Balance'!Z55:AE58,'2019 KESIS Energy Balance'!Z60:AE60,'2019 KESIS Energy Balance'!Z65:AE66)</f>
        <v>2.8583268912864821E-3</v>
      </c>
      <c r="J9" s="282"/>
      <c r="K9" s="275" t="s">
        <v>895</v>
      </c>
      <c r="L9" s="281">
        <f>SUM('2019 KESIS Energy Balance'!AF56:AH56)/SUM('2019 KESIS Energy Balance'!AF51:AH53,'2019 KESIS Energy Balance'!AF55:AH58,'2019 KESIS Energy Balance'!AF60:AH60,'2019 KESIS Energy Balance'!AF65:AH66)</f>
        <v>3.2802933514742234E-2</v>
      </c>
      <c r="M9" s="281">
        <f>SUM('2019 KESIS Energy Balance'!W56:Y56)/SUM('2019 KESIS Energy Balance'!W51:Y53,'2019 KESIS Energy Balance'!W55:Y58,'2019 KESIS Energy Balance'!W60:Y60,'2019 KESIS Energy Balance'!W65:Y66)</f>
        <v>4.1624129633694874E-3</v>
      </c>
      <c r="N9" s="275" t="s">
        <v>895</v>
      </c>
    </row>
    <row r="10" spans="2:14" s="278" customFormat="1" ht="29">
      <c r="B10" s="275" t="s">
        <v>40</v>
      </c>
      <c r="C10" s="280" t="str">
        <f>VLOOKUP($B10,About!$B$47:$E$71,3,0)</f>
        <v>EndUse&gt;Industry&gt;wood and wood products</v>
      </c>
      <c r="D10" s="327">
        <f>VLOOKUP($B10,About!$B$47:$E$71,4,0)</f>
        <v>0</v>
      </c>
      <c r="E10" s="281">
        <f>'2019 KESIS Energy Balance'!BH57/SUM('2019 KESIS Energy Balance'!BH51:BH53,'2019 KESIS Energy Balance'!BH55:BH58,'2019 KESIS Energy Balance'!BH60,'2019 KESIS Energy Balance'!BH65:BH66)</f>
        <v>2.4576544706291909E-2</v>
      </c>
      <c r="F10" s="330">
        <f>SUM('2019 KESIS Energy Balance'!D57:P57)/SUM('2019 KESIS Energy Balance'!D51:P53,'2019 KESIS Energy Balance'!D55:P58,'2019 KESIS Energy Balance'!D60:P60,'2019 KESIS Energy Balance'!D65:P66)</f>
        <v>0</v>
      </c>
      <c r="G10" s="329">
        <f>SUM('2019 KESIS Energy Balance'!Q57:R57)/SUM('2019 KESIS Energy Balance'!Q51:R53,'2019 KESIS Energy Balance'!Q55:R58,'2019 KESIS Energy Balance'!Q60:R60,'2019 KESIS Energy Balance'!Q65:R66)</f>
        <v>1.1373703239862556E-2</v>
      </c>
      <c r="H10" s="281">
        <f>SUM('2019 KESIS Energy Balance'!AP57:AX57)/SUM('2019 KESIS Energy Balance'!AP51:AX53,'2019 KESIS Energy Balance'!AP55:AX58,'2019 KESIS Energy Balance'!AP60:AX60,'2019 KESIS Energy Balance'!AP65:AX66)</f>
        <v>3.2626711566976753E-2</v>
      </c>
      <c r="I10" s="281">
        <f>SUM('2019 KESIS Energy Balance'!Z57:AE57)/SUM('2019 KESIS Energy Balance'!Z51:AE53,'2019 KESIS Energy Balance'!Z55:AE58,'2019 KESIS Energy Balance'!Z60:AE60,'2019 KESIS Energy Balance'!Z65:AE66)</f>
        <v>4.4746574490651351E-4</v>
      </c>
      <c r="J10" s="282"/>
      <c r="K10" s="275" t="s">
        <v>895</v>
      </c>
      <c r="L10" s="281">
        <f>SUM('2019 KESIS Energy Balance'!AF57:AH57)/SUM('2019 KESIS Energy Balance'!AF51:AH53,'2019 KESIS Energy Balance'!AF55:AH58,'2019 KESIS Energy Balance'!AF60:AH60,'2019 KESIS Energy Balance'!AF65:AH66)</f>
        <v>2.3118573949017459E-3</v>
      </c>
      <c r="M10" s="281">
        <f>SUM('2019 KESIS Energy Balance'!W57:Y57)/SUM('2019 KESIS Energy Balance'!W51:Y53,'2019 KESIS Energy Balance'!W55:Y58,'2019 KESIS Energy Balance'!W60:Y60,'2019 KESIS Energy Balance'!W65:Y66)</f>
        <v>2.5682066671071333E-4</v>
      </c>
      <c r="N10" s="275" t="s">
        <v>895</v>
      </c>
    </row>
    <row r="11" spans="2:14" s="278" customFormat="1" ht="29">
      <c r="B11" s="275" t="s">
        <v>42</v>
      </c>
      <c r="C11" s="280" t="str">
        <f>VLOOKUP($B11,About!$B$47:$E$71,3,0)</f>
        <v>EndUse&gt;Industry&gt;paper and printing</v>
      </c>
      <c r="D11" s="327">
        <f>VLOOKUP($B11,About!$B$47:$E$71,4,0)</f>
        <v>0</v>
      </c>
      <c r="E11" s="281">
        <f>'2019 KESIS Energy Balance'!BH58/SUM('2019 KESIS Energy Balance'!BH51:BH53,'2019 KESIS Energy Balance'!BH55:BH58,'2019 KESIS Energy Balance'!BH60,'2019 KESIS Energy Balance'!BH65:BH66)</f>
        <v>0.14030893713952816</v>
      </c>
      <c r="F11" s="328">
        <f>SUM('2019 KESIS Energy Balance'!D58:P58)/SUM('2019 KESIS Energy Balance'!D51:P53,'2019 KESIS Energy Balance'!D55:P58,'2019 KESIS Energy Balance'!D60:P60,'2019 KESIS Energy Balance'!D65:P66)</f>
        <v>0</v>
      </c>
      <c r="G11" s="329">
        <f>SUM('2019 KESIS Energy Balance'!Q58:R58)/SUM('2019 KESIS Energy Balance'!Q51:R53,'2019 KESIS Energy Balance'!Q55:R58,'2019 KESIS Energy Balance'!Q60:R60,'2019 KESIS Energy Balance'!Q65:R66)</f>
        <v>0.12327956941687025</v>
      </c>
      <c r="H11" s="281">
        <f>SUM('2019 KESIS Energy Balance'!AP58:AX58)/SUM('2019 KESIS Energy Balance'!AP51:AX53,'2019 KESIS Energy Balance'!AP55:AX58,'2019 KESIS Energy Balance'!AP60:AX60,'2019 KESIS Energy Balance'!AP65:AX66)</f>
        <v>0.28959638455677666</v>
      </c>
      <c r="I11" s="281">
        <f>SUM('2019 KESIS Energy Balance'!Z58:AE58)/SUM('2019 KESIS Energy Balance'!Z51:AE53,'2019 KESIS Energy Balance'!Z55:AE58,'2019 KESIS Energy Balance'!Z60:AE60,'2019 KESIS Energy Balance'!Z65:AE66)</f>
        <v>1.387846202346241E-3</v>
      </c>
      <c r="J11" s="282"/>
      <c r="K11" s="275" t="s">
        <v>895</v>
      </c>
      <c r="L11" s="281">
        <f>SUM('2019 KESIS Energy Balance'!AF58:AH58)/SUM('2019 KESIS Energy Balance'!AF51:AH53,'2019 KESIS Energy Balance'!AF55:AH58,'2019 KESIS Energy Balance'!AF60:AH60,'2019 KESIS Energy Balance'!AF65:AH66)</f>
        <v>3.3577239819254784E-2</v>
      </c>
      <c r="M11" s="281">
        <f>SUM('2019 KESIS Energy Balance'!W58:Y58)/SUM('2019 KESIS Energy Balance'!W51:Y53,'2019 KESIS Energy Balance'!W55:Y58,'2019 KESIS Energy Balance'!W60:Y60,'2019 KESIS Energy Balance'!W65:Y66)</f>
        <v>5.6692362941950002E-3</v>
      </c>
      <c r="N11" s="275" t="s">
        <v>895</v>
      </c>
    </row>
    <row r="12" spans="2:14" s="278" customFormat="1" ht="29">
      <c r="B12" s="334" t="s">
        <v>53</v>
      </c>
      <c r="C12" s="335" t="str">
        <f>VLOOKUP($B12,About!$B$47:$E$71,3,0)</f>
        <v>EndUse&gt;Industry&gt;non-metallic minerals</v>
      </c>
      <c r="D12" s="336" t="str">
        <f>VLOOKUP($B12,About!$B$47:$E$71,4,0)</f>
        <v>Glass and glassware manufacturing</v>
      </c>
      <c r="E12" s="337">
        <f>'2019 KESIS Energy Balance'!BH60/SUM('2019 KESIS Energy Balance'!BH51:BH53,'2019 KESIS Energy Balance'!BH55:BH58,'2019 KESIS Energy Balance'!BH60,'2019 KESIS Energy Balance'!BH65:BH66)*SUM(D42)/SUM(D42:H42)</f>
        <v>4.7190059339062639E-2</v>
      </c>
      <c r="F12" s="337">
        <f>SUM('2019 KESIS Energy Balance'!D60:P60)/SUM('2019 KESIS Energy Balance'!D51:P53,'2019 KESIS Energy Balance'!D55:P58,'2019 KESIS Energy Balance'!D60:P60,'2019 KESIS Energy Balance'!D65:P66)*SUM(D27)/SUM(D27:H27)</f>
        <v>0</v>
      </c>
      <c r="G12" s="338">
        <f>SUM('2019 KESIS Energy Balance'!Q60:R60)/SUM('2019 KESIS Energy Balance'!Q51:R53,'2019 KESIS Energy Balance'!Q55:R58,'2019 KESIS Energy Balance'!Q60:R60,'2019 KESIS Energy Balance'!Q65:R66)*SUM(D39)/SUM(D39:H39)</f>
        <v>9.8699459275715454E-2</v>
      </c>
      <c r="H12" s="337">
        <f>SUM('2019 KESIS Energy Balance'!AP60:AX60)/SUM('2019 KESIS Energy Balance'!AP51:AX53,'2019 KESIS Energy Balance'!AP55:AX58,'2019 KESIS Energy Balance'!AP60:AX60,'2019 KESIS Energy Balance'!AP65:AX66)*SUM(D40)/SUM(D40:H40)</f>
        <v>0</v>
      </c>
      <c r="I12" s="337">
        <f>SUM('2019 KESIS Energy Balance'!Z60:AE60)/SUM('2019 KESIS Energy Balance'!Z51:AE53,'2019 KESIS Energy Balance'!Z55:AE58,'2019 KESIS Energy Balance'!Z60:AE60,'2019 KESIS Energy Balance'!Z65:AE66)*SUM(D29:D31)/SUM(D29:H31)</f>
        <v>4.9108612939415528E-4</v>
      </c>
      <c r="J12" s="339"/>
      <c r="K12" s="337" t="s">
        <v>236</v>
      </c>
      <c r="L12" s="337">
        <f>SUM('2019 KESIS Energy Balance'!AF60:AH60)/SUM('2019 KESIS Energy Balance'!AF51:AH53,'2019 KESIS Energy Balance'!AF55:AH58,'2019 KESIS Energy Balance'!AF60:AH60,'2019 KESIS Energy Balance'!AF65:AH66)*SUM(D32:D34)/SUM(D32:H34)</f>
        <v>0.41954224422056896</v>
      </c>
      <c r="M12" s="337">
        <f>SUM('2019 KESIS Energy Balance'!W60:Y60)/SUM('2019 KESIS Energy Balance'!W51:Y53,'2019 KESIS Energy Balance'!W55:Y58,'2019 KESIS Energy Balance'!W60:Y60,'2019 KESIS Energy Balance'!W65:Y66)*SUM(D36:D37)/SUM(D36:H37)</f>
        <v>6.0299450468703298E-4</v>
      </c>
      <c r="N12" s="337" t="s">
        <v>236</v>
      </c>
    </row>
    <row r="13" spans="2:14" s="278" customFormat="1" ht="116">
      <c r="B13" s="340" t="s">
        <v>56</v>
      </c>
      <c r="C13" s="341" t="str">
        <f>VLOOKUP($B13,About!$B$47:$E$71,3,0)</f>
        <v>EndUse&gt;Industry&gt;non-metallic minerals</v>
      </c>
      <c r="D13" s="342" t="str">
        <f>VLOOKUP($B13,About!$B$47:$E$71,4,0)</f>
        <v>Refractory and non-refractory ceramic products manufacturing business, cement, lime, plaster and its products manufacturing business, cement manufacturing business, other non-metallic minerals product manufacturing business</v>
      </c>
      <c r="E13" s="343">
        <f>'2019 KESIS Energy Balance'!BH60/SUM('2019 KESIS Energy Balance'!BH51:BH53,'2019 KESIS Energy Balance'!BH55:BH58,'2019 KESIS Energy Balance'!BH60,'2019 KESIS Energy Balance'!BH65:BH66)*(1-SUM(D42)/SUM(D42:H42))</f>
        <v>0.11892728945655964</v>
      </c>
      <c r="F13" s="343">
        <f>SUM('2019 KESIS Energy Balance'!D60:P60)/SUM('2019 KESIS Energy Balance'!D51:P53,'2019 KESIS Energy Balance'!D55:P58,'2019 KESIS Energy Balance'!D60:P60,'2019 KESIS Energy Balance'!D65:P66)*(1-SUM(D27)/SUM(D27:H27))</f>
        <v>0.48002548372525877</v>
      </c>
      <c r="G13" s="344">
        <f>SUM('2019 KESIS Energy Balance'!Q60:R60)/SUM('2019 KESIS Energy Balance'!Q51:R53,'2019 KESIS Energy Balance'!Q55:R58,'2019 KESIS Energy Balance'!Q60:R60,'2019 KESIS Energy Balance'!Q65:R66)*(1-SUM(D39)/SUM(D39:H39))</f>
        <v>0.15332032085796346</v>
      </c>
      <c r="H13" s="343">
        <f>SUM('2019 KESIS Energy Balance'!AP60:AX60)/SUM('2019 KESIS Energy Balance'!AP51:AX53,'2019 KESIS Energy Balance'!AP55:AX58,'2019 KESIS Energy Balance'!AP60:AX60,'2019 KESIS Energy Balance'!AP65:AX66)*(1-SUM(D40)/SUM(D40:H40))</f>
        <v>0.33752436134552311</v>
      </c>
      <c r="I13" s="343">
        <f>SUM('2019 KESIS Energy Balance'!Z60:AE60)/SUM('2019 KESIS Energy Balance'!Z51:AE53,'2019 KESIS Energy Balance'!Z55:AE58,'2019 KESIS Energy Balance'!Z60:AE60,'2019 KESIS Energy Balance'!Z65:AE66)*(1-SUM(D29:D31)/SUM(D29:H31))</f>
        <v>5.680229563325729E-2</v>
      </c>
      <c r="J13" s="345"/>
      <c r="K13" s="343" t="s">
        <v>236</v>
      </c>
      <c r="L13" s="343">
        <f>SUM('2019 KESIS Energy Balance'!AF60:AH60)/SUM('2019 KESIS Energy Balance'!AF51:AH53,'2019 KESIS Energy Balance'!AF55:AH58,'2019 KESIS Energy Balance'!AF60:AH60,'2019 KESIS Energy Balance'!AF65:AH66)*(1-SUM(D32:D34)/SUM(D32:H34))</f>
        <v>6.7098206646930614E-2</v>
      </c>
      <c r="M13" s="343">
        <f>SUM('2019 KESIS Energy Balance'!W60:Y60)/SUM('2019 KESIS Energy Balance'!W51:Y53,'2019 KESIS Energy Balance'!W55:Y58,'2019 KESIS Energy Balance'!W60:Y60,'2019 KESIS Energy Balance'!W65:Y66)*(1-SUM(D36:D37)/SUM(D36:H37))</f>
        <v>1.6682847963007914E-2</v>
      </c>
      <c r="N13" s="343" t="s">
        <v>236</v>
      </c>
    </row>
    <row r="14" spans="2:14" s="278" customFormat="1" ht="29">
      <c r="B14" s="275" t="s">
        <v>80</v>
      </c>
      <c r="C14" s="280" t="str">
        <f>VLOOKUP($B14,About!$B$47:$E$71,3,0)</f>
        <v>EndUse&gt;Industry&gt;other manufacturing</v>
      </c>
      <c r="D14" s="327">
        <f>VLOOKUP($B14,About!$B$47:$E$71,4,0)</f>
        <v>0</v>
      </c>
      <c r="E14" s="328">
        <f>'2019 KESIS Energy Balance'!BH65/SUM('2019 KESIS Energy Balance'!BH51:BH53,'2019 KESIS Energy Balance'!BH55:BH58,'2019 KESIS Energy Balance'!BH60,'2019 KESIS Energy Balance'!BH65:BH66)</f>
        <v>6.1909016485137774E-2</v>
      </c>
      <c r="F14" s="328">
        <f>SUM('2019 KESIS Energy Balance'!D65:P65)/SUM('2019 KESIS Energy Balance'!D51:P53,'2019 KESIS Energy Balance'!D55:P58,'2019 KESIS Energy Balance'!D60:P60,'2019 KESIS Energy Balance'!D65:P66)</f>
        <v>0.41388732924623384</v>
      </c>
      <c r="G14" s="329">
        <f>SUM('2019 KESIS Energy Balance'!Q65:R65)/SUM('2019 KESIS Energy Balance'!Q51:R53,'2019 KESIS Energy Balance'!Q55:R58,'2019 KESIS Energy Balance'!Q60:R60,'2019 KESIS Energy Balance'!Q65:R66)</f>
        <v>0.16108323149656451</v>
      </c>
      <c r="H14" s="281">
        <f>SUM('2019 KESIS Energy Balance'!AP65:AX65)/SUM('2019 KESIS Energy Balance'!AP51:AX53,'2019 KESIS Energy Balance'!AP55:AX58,'2019 KESIS Energy Balance'!AP60:AX60,'2019 KESIS Energy Balance'!AP65:AX66)</f>
        <v>0.18176808722845453</v>
      </c>
      <c r="I14" s="281">
        <f>SUM('2019 KESIS Energy Balance'!Z65:AE65)/SUM('2019 KESIS Energy Balance'!Z51:AE53,'2019 KESIS Energy Balance'!Z55:AE58,'2019 KESIS Energy Balance'!Z60:AE60,'2019 KESIS Energy Balance'!Z65:AE66)</f>
        <v>8.3296802004051554E-2</v>
      </c>
      <c r="J14" s="282"/>
      <c r="K14" s="275" t="s">
        <v>236</v>
      </c>
      <c r="L14" s="281">
        <f>SUM('2019 KESIS Energy Balance'!AF65:AH65)/SUM('2019 KESIS Energy Balance'!AF51:AH53,'2019 KESIS Energy Balance'!AF55:AH58,'2019 KESIS Energy Balance'!AF60:AH60,'2019 KESIS Energy Balance'!AF65:AH66)</f>
        <v>0.28629606892063542</v>
      </c>
      <c r="M14" s="281">
        <f>SUM('2019 KESIS Energy Balance'!W65:Y65)/SUM('2019 KESIS Energy Balance'!W51:Y53,'2019 KESIS Energy Balance'!W55:Y58,'2019 KESIS Energy Balance'!W60:Y60,'2019 KESIS Energy Balance'!W65:Y66)</f>
        <v>0.91695741039516276</v>
      </c>
      <c r="N14" s="275" t="s">
        <v>236</v>
      </c>
    </row>
    <row r="15" spans="2:14" s="278" customFormat="1">
      <c r="B15" s="275" t="s">
        <v>89</v>
      </c>
      <c r="C15" s="280" t="str">
        <f>VLOOKUP($B15,About!$B$47:$E$71,3,0)</f>
        <v>EndUse&gt;Industry&gt;construction</v>
      </c>
      <c r="D15" s="327">
        <f>VLOOKUP($B15,About!$B$47:$E$71,4,0)</f>
        <v>0</v>
      </c>
      <c r="E15" s="331">
        <f>SUM('2019 KESIS Energy Balance'!BH66)/SUM('2019 KESIS Energy Balance'!BH51:BH53,'2019 KESIS Energy Balance'!BH55:BH58,'2019 KESIS Energy Balance'!BH60,'2019 KESIS Energy Balance'!BH65:BH66)</f>
        <v>1.3773448843582223E-4</v>
      </c>
      <c r="F15" s="331">
        <f>SUM('2019 KESIS Energy Balance'!D66:P66)/SUM('2019 KESIS Energy Balance'!D51:P53,'2019 KESIS Energy Balance'!D55:P58,'2019 KESIS Energy Balance'!D60:P60,'2019 KESIS Energy Balance'!D65:P66)</f>
        <v>1.1729506600439339E-4</v>
      </c>
      <c r="G15" s="332">
        <f>SUM('2019 KESIS Energy Balance'!Q66:R66)/SUM('2019 KESIS Energy Balance'!Q51:R53,'2019 KESIS Energy Balance'!Q55:R58,'2019 KESIS Energy Balance'!Q60:R60,'2019 KESIS Energy Balance'!Q65:R66)</f>
        <v>5.4762274858597493E-5</v>
      </c>
      <c r="H15" s="330">
        <f>SUM('2019 KESIS Energy Balance'!AP66:AX66)/SUM('2019 KESIS Energy Balance'!AP51:AX53,'2019 KESIS Energy Balance'!AP55:AX58,'2019 KESIS Energy Balance'!AP60:AX60,'2019 KESIS Energy Balance'!AP65:AX66)</f>
        <v>1.6150021978891576E-2</v>
      </c>
      <c r="I15" s="330">
        <f>SUM('2019 KESIS Energy Balance'!Z66:AE66)/SUM('2019 KESIS Energy Balance'!Z51:AE53,'2019 KESIS Energy Balance'!Z55:AE58,'2019 KESIS Energy Balance'!Z60:AE60,'2019 KESIS Energy Balance'!Z65:AE66)</f>
        <v>0.29752546898169935</v>
      </c>
      <c r="J15" s="333"/>
      <c r="K15" s="275" t="s">
        <v>236</v>
      </c>
      <c r="L15" s="330">
        <f>SUM('2019 KESIS Energy Balance'!AF66:AH66)/SUM('2019 KESIS Energy Balance'!AF51:AH53,'2019 KESIS Energy Balance'!AF55:AH58,'2019 KESIS Energy Balance'!AF60:AH60,'2019 KESIS Energy Balance'!AF65:AH66)</f>
        <v>3.4465848483004893E-2</v>
      </c>
      <c r="M15" s="330">
        <f>SUM('2019 KESIS Energy Balance'!W66:Y66)/SUM('2019 KESIS Energy Balance'!W51:Y53,'2019 KESIS Energy Balance'!W55:Y58,'2019 KESIS Energy Balance'!W60:Y60,'2019 KESIS Energy Balance'!W65:Y66)</f>
        <v>2.1470633995383622E-2</v>
      </c>
      <c r="N15" s="275" t="s">
        <v>236</v>
      </c>
    </row>
    <row r="16" spans="2:14" s="139" customFormat="1">
      <c r="B16" s="139" t="s">
        <v>943</v>
      </c>
      <c r="E16" s="279">
        <f>SUM(E6:E15)</f>
        <v>0.99999999999999989</v>
      </c>
      <c r="F16" s="279">
        <f t="shared" ref="F16:N16" si="0">SUM(F6:F15)</f>
        <v>1</v>
      </c>
      <c r="G16" s="279">
        <f t="shared" si="0"/>
        <v>1</v>
      </c>
      <c r="H16" s="279">
        <f t="shared" si="0"/>
        <v>0.99999999999999989</v>
      </c>
      <c r="I16" s="279">
        <f t="shared" si="0"/>
        <v>1</v>
      </c>
      <c r="J16" s="279"/>
      <c r="K16" s="279">
        <f t="shared" si="0"/>
        <v>0</v>
      </c>
      <c r="L16" s="279">
        <f t="shared" si="0"/>
        <v>0.99999999999999989</v>
      </c>
      <c r="M16" s="279">
        <f t="shared" si="0"/>
        <v>1.0004241270761445</v>
      </c>
      <c r="N16" s="279">
        <f t="shared" si="0"/>
        <v>0</v>
      </c>
    </row>
    <row r="19" spans="2:10">
      <c r="B19" s="173" t="s">
        <v>897</v>
      </c>
      <c r="C19" s="2" t="s">
        <v>944</v>
      </c>
    </row>
    <row r="20" spans="2:10">
      <c r="B20" s="451" t="s">
        <v>1134</v>
      </c>
      <c r="C20" s="2" t="s">
        <v>899</v>
      </c>
      <c r="D20" s="451" t="s">
        <v>1154</v>
      </c>
      <c r="I20"/>
      <c r="J20" s="451"/>
    </row>
    <row r="21" spans="2:10">
      <c r="B21" s="451" t="s">
        <v>1135</v>
      </c>
      <c r="C21" s="2" t="s">
        <v>945</v>
      </c>
      <c r="J21" s="451"/>
    </row>
    <row r="22" spans="2:10">
      <c r="B22" s="451" t="s">
        <v>1136</v>
      </c>
      <c r="C22" s="2" t="s">
        <v>903</v>
      </c>
      <c r="J22" s="451"/>
    </row>
    <row r="23" spans="2:10">
      <c r="B23" s="451" t="s">
        <v>1137</v>
      </c>
      <c r="C23" s="2" t="s">
        <v>905</v>
      </c>
      <c r="J23" s="451"/>
    </row>
    <row r="24" spans="2:10" s="170" customFormat="1" ht="20.149999999999999" customHeight="1">
      <c r="B24" s="547" t="s">
        <v>1138</v>
      </c>
      <c r="C24" s="547" t="s">
        <v>1148</v>
      </c>
      <c r="D24" s="544" t="s">
        <v>908</v>
      </c>
      <c r="E24" s="545"/>
      <c r="F24" s="545"/>
      <c r="G24" s="545"/>
      <c r="H24" s="546"/>
      <c r="J24" s="451"/>
    </row>
    <row r="25" spans="2:10" s="170" customFormat="1" ht="20.149999999999999" customHeight="1">
      <c r="B25" s="548"/>
      <c r="C25" s="548"/>
      <c r="D25" s="462" t="s">
        <v>1149</v>
      </c>
      <c r="E25" s="325" t="s">
        <v>1150</v>
      </c>
      <c r="F25" s="325" t="s">
        <v>1151</v>
      </c>
      <c r="G25" s="325" t="s">
        <v>1153</v>
      </c>
      <c r="H25" s="463" t="s">
        <v>1152</v>
      </c>
      <c r="J25" s="452"/>
    </row>
    <row r="26" spans="2:10" s="170" customFormat="1" ht="20.149999999999999" customHeight="1">
      <c r="B26" s="460" t="s">
        <v>1139</v>
      </c>
      <c r="C26" s="272" t="s">
        <v>1142</v>
      </c>
      <c r="D26" s="171">
        <v>840.2</v>
      </c>
      <c r="E26" s="171">
        <v>241.3</v>
      </c>
      <c r="F26" s="171">
        <v>630.70000000000005</v>
      </c>
      <c r="G26" s="171">
        <v>4400.2</v>
      </c>
      <c r="H26" s="171">
        <v>265.39999999999998</v>
      </c>
      <c r="J26" s="451"/>
    </row>
    <row r="27" spans="2:10" s="170" customFormat="1" ht="20.149999999999999" customHeight="1">
      <c r="B27" s="460" t="s">
        <v>1013</v>
      </c>
      <c r="C27" s="272" t="s">
        <v>1142</v>
      </c>
      <c r="D27" s="171">
        <v>0</v>
      </c>
      <c r="E27" s="171">
        <v>1.1000000000000001</v>
      </c>
      <c r="F27" s="171">
        <v>154.69999999999999</v>
      </c>
      <c r="G27" s="171">
        <v>2192</v>
      </c>
      <c r="H27" s="171">
        <v>2.6</v>
      </c>
      <c r="J27" s="451"/>
    </row>
    <row r="28" spans="2:10" s="170" customFormat="1" ht="20.149999999999999" customHeight="1">
      <c r="B28" s="460" t="s">
        <v>1053</v>
      </c>
      <c r="C28" s="272" t="s">
        <v>1142</v>
      </c>
      <c r="D28" s="171">
        <v>251</v>
      </c>
      <c r="E28" s="171">
        <v>45</v>
      </c>
      <c r="F28" s="171">
        <v>101.9</v>
      </c>
      <c r="G28" s="171">
        <v>1070.7</v>
      </c>
      <c r="H28" s="171">
        <v>80</v>
      </c>
      <c r="J28" s="451"/>
    </row>
    <row r="29" spans="2:10" s="170" customFormat="1" ht="20.149999999999999" customHeight="1">
      <c r="B29" s="273" t="s">
        <v>922</v>
      </c>
      <c r="C29" s="451" t="s">
        <v>1105</v>
      </c>
      <c r="D29" s="171">
        <v>0</v>
      </c>
      <c r="E29" s="171">
        <v>0</v>
      </c>
      <c r="F29" s="171">
        <v>0</v>
      </c>
      <c r="G29" s="172" t="s">
        <v>170</v>
      </c>
      <c r="H29" s="171">
        <v>0</v>
      </c>
      <c r="J29" s="452"/>
    </row>
    <row r="30" spans="2:10" s="170" customFormat="1" ht="20.149999999999999" customHeight="1">
      <c r="B30" s="273" t="s">
        <v>922</v>
      </c>
      <c r="C30" s="451" t="s">
        <v>328</v>
      </c>
      <c r="D30" s="171">
        <v>0.1</v>
      </c>
      <c r="E30" s="171">
        <v>0</v>
      </c>
      <c r="F30" s="171">
        <v>0.9</v>
      </c>
      <c r="G30" s="171">
        <v>0.2</v>
      </c>
      <c r="H30" s="171">
        <v>0.1</v>
      </c>
      <c r="J30" s="451"/>
    </row>
    <row r="31" spans="2:10" s="170" customFormat="1" ht="20.149999999999999" customHeight="1">
      <c r="B31" s="273" t="s">
        <v>922</v>
      </c>
      <c r="C31" s="451" t="s">
        <v>1147</v>
      </c>
      <c r="D31" s="171">
        <v>0.2</v>
      </c>
      <c r="E31" s="171">
        <v>0.3</v>
      </c>
      <c r="F31" s="171">
        <v>4.0999999999999996</v>
      </c>
      <c r="G31" s="171">
        <v>0.1</v>
      </c>
      <c r="H31" s="171">
        <v>29</v>
      </c>
      <c r="J31" s="451"/>
    </row>
    <row r="32" spans="2:10" s="170" customFormat="1" ht="20.149999999999999" customHeight="1">
      <c r="B32" s="273" t="s">
        <v>922</v>
      </c>
      <c r="C32" s="451" t="s">
        <v>1143</v>
      </c>
      <c r="D32" s="172" t="s">
        <v>170</v>
      </c>
      <c r="E32" s="172" t="s">
        <v>170</v>
      </c>
      <c r="F32" s="171">
        <v>0</v>
      </c>
      <c r="G32" s="171">
        <v>1.6</v>
      </c>
      <c r="H32" s="172" t="s">
        <v>170</v>
      </c>
      <c r="J32" s="451"/>
    </row>
    <row r="33" spans="2:10" s="170" customFormat="1" ht="20.149999999999999" customHeight="1">
      <c r="B33" s="273" t="s">
        <v>922</v>
      </c>
      <c r="C33" s="451" t="s">
        <v>1144</v>
      </c>
      <c r="D33" s="172" t="s">
        <v>170</v>
      </c>
      <c r="E33" s="172" t="s">
        <v>170</v>
      </c>
      <c r="F33" s="172" t="s">
        <v>170</v>
      </c>
      <c r="G33" s="172" t="s">
        <v>170</v>
      </c>
      <c r="H33" s="172" t="s">
        <v>170</v>
      </c>
      <c r="J33" s="453"/>
    </row>
    <row r="34" spans="2:10" s="170" customFormat="1" ht="20.149999999999999" customHeight="1">
      <c r="B34" s="273" t="s">
        <v>922</v>
      </c>
      <c r="C34" s="451" t="s">
        <v>1145</v>
      </c>
      <c r="D34" s="171">
        <v>235.1</v>
      </c>
      <c r="E34" s="171">
        <v>13.1</v>
      </c>
      <c r="F34" s="171">
        <v>11.2</v>
      </c>
      <c r="G34" s="171">
        <v>2.9</v>
      </c>
      <c r="H34" s="171">
        <v>8.8000000000000007</v>
      </c>
    </row>
    <row r="35" spans="2:10" s="170" customFormat="1" ht="20.149999999999999" customHeight="1">
      <c r="B35" s="273" t="s">
        <v>922</v>
      </c>
      <c r="C35" s="451" t="s">
        <v>330</v>
      </c>
      <c r="D35" s="172" t="s">
        <v>170</v>
      </c>
      <c r="E35" s="172" t="s">
        <v>170</v>
      </c>
      <c r="F35" s="172" t="s">
        <v>170</v>
      </c>
      <c r="G35" s="172" t="s">
        <v>170</v>
      </c>
      <c r="H35" s="172" t="s">
        <v>170</v>
      </c>
    </row>
    <row r="36" spans="2:10" s="170" customFormat="1" ht="20.149999999999999" customHeight="1">
      <c r="B36" s="273" t="s">
        <v>922</v>
      </c>
      <c r="C36" s="451" t="s">
        <v>322</v>
      </c>
      <c r="D36" s="171">
        <v>1.2</v>
      </c>
      <c r="E36" s="171">
        <v>14.4</v>
      </c>
      <c r="F36" s="171">
        <v>15.3</v>
      </c>
      <c r="G36" s="171">
        <v>2.2000000000000002</v>
      </c>
      <c r="H36" s="171">
        <v>0.5</v>
      </c>
    </row>
    <row r="37" spans="2:10" s="170" customFormat="1" ht="20.149999999999999" customHeight="1">
      <c r="B37" s="273" t="s">
        <v>922</v>
      </c>
      <c r="C37" s="451" t="s">
        <v>323</v>
      </c>
      <c r="D37" s="171">
        <v>0</v>
      </c>
      <c r="E37" s="171">
        <v>0</v>
      </c>
      <c r="F37" s="171">
        <v>0.8</v>
      </c>
      <c r="G37" s="172" t="s">
        <v>170</v>
      </c>
      <c r="H37" s="171">
        <v>0</v>
      </c>
    </row>
    <row r="38" spans="2:10" s="170" customFormat="1" ht="20.149999999999999" customHeight="1">
      <c r="B38" s="273" t="s">
        <v>922</v>
      </c>
      <c r="C38" s="453" t="s">
        <v>1146</v>
      </c>
      <c r="D38" s="171">
        <v>14.5</v>
      </c>
      <c r="E38" s="171">
        <v>17.100000000000001</v>
      </c>
      <c r="F38" s="171">
        <v>69.599999999999994</v>
      </c>
      <c r="G38" s="171">
        <v>1063.7</v>
      </c>
      <c r="H38" s="171">
        <v>41.5</v>
      </c>
    </row>
    <row r="39" spans="2:10" s="170" customFormat="1" ht="20.149999999999999" customHeight="1">
      <c r="B39" s="460" t="s">
        <v>1065</v>
      </c>
      <c r="C39" s="272" t="s">
        <v>1142</v>
      </c>
      <c r="D39" s="171">
        <v>248.1</v>
      </c>
      <c r="E39" s="171">
        <v>129.69999999999999</v>
      </c>
      <c r="F39" s="171">
        <v>162.5</v>
      </c>
      <c r="G39" s="171">
        <v>24.6</v>
      </c>
      <c r="H39" s="171">
        <v>68.599999999999994</v>
      </c>
    </row>
    <row r="40" spans="2:10" s="170" customFormat="1" ht="20.149999999999999" customHeight="1">
      <c r="B40" s="460" t="s">
        <v>1140</v>
      </c>
      <c r="C40" s="272" t="s">
        <v>1142</v>
      </c>
      <c r="D40" s="172" t="s">
        <v>170</v>
      </c>
      <c r="E40" s="171">
        <v>0.1</v>
      </c>
      <c r="F40" s="171">
        <v>4.5</v>
      </c>
      <c r="G40" s="171">
        <v>612.6</v>
      </c>
      <c r="H40" s="171">
        <v>0.1</v>
      </c>
    </row>
    <row r="41" spans="2:10" s="170" customFormat="1" ht="20.149999999999999" customHeight="1">
      <c r="B41" s="460" t="s">
        <v>1141</v>
      </c>
      <c r="C41" s="272" t="s">
        <v>1142</v>
      </c>
      <c r="D41" s="171">
        <v>1.5</v>
      </c>
      <c r="E41" s="171">
        <v>2</v>
      </c>
      <c r="F41" s="171">
        <v>3.1</v>
      </c>
      <c r="G41" s="171">
        <v>26.3</v>
      </c>
      <c r="H41" s="172" t="s">
        <v>170</v>
      </c>
    </row>
    <row r="42" spans="2:10" s="170" customFormat="1" ht="20.149999999999999" customHeight="1">
      <c r="B42" s="461" t="s">
        <v>355</v>
      </c>
      <c r="C42" s="272" t="s">
        <v>1142</v>
      </c>
      <c r="D42" s="171">
        <v>339.5</v>
      </c>
      <c r="E42" s="171">
        <v>63.5</v>
      </c>
      <c r="F42" s="171">
        <v>203.9</v>
      </c>
      <c r="G42" s="171">
        <v>474</v>
      </c>
      <c r="H42" s="171">
        <v>114.2</v>
      </c>
    </row>
    <row r="44" spans="2:10">
      <c r="B44" s="173" t="s">
        <v>875</v>
      </c>
      <c r="C44" s="324"/>
      <c r="D44" s="265"/>
    </row>
    <row r="45" spans="2:10">
      <c r="C45" s="265" t="s">
        <v>876</v>
      </c>
      <c r="D45" s="265" t="s">
        <v>877</v>
      </c>
    </row>
    <row r="46" spans="2:10">
      <c r="B46" s="163" t="s">
        <v>106</v>
      </c>
      <c r="C46" s="164">
        <f>SUM('2019 KESIS Energy Balance'!Z51:AE53,'2019 KESIS Energy Balance'!Z55:AE58,'2019 KESIS Energy Balance'!Z60:AE60,'2019 KESIS Energy Balance'!Z65:AE66)</f>
        <v>2420.297</v>
      </c>
      <c r="D46" s="165">
        <f>C46/SUM($C$46:$C$48)</f>
        <v>0.62041144123886605</v>
      </c>
    </row>
    <row r="47" spans="2:10">
      <c r="B47" s="163" t="s">
        <v>878</v>
      </c>
      <c r="C47" s="164">
        <f>SUM('2019 KESIS Energy Balance'!AF51:AH53,'2019 KESIS Energy Balance'!AF55:AH58,'2019 KESIS Energy Balance'!AF60:AH60,'2019 KESIS Energy Balance'!AF65:AH66)</f>
        <v>542.42100000000005</v>
      </c>
      <c r="D47" s="165">
        <f>C47/SUM($C$46:$C$48)</f>
        <v>0.13904252014039062</v>
      </c>
    </row>
    <row r="48" spans="2:10">
      <c r="B48" s="163" t="s">
        <v>879</v>
      </c>
      <c r="C48" s="164">
        <f>SUM('2019 KESIS Energy Balance'!W51:Y53,'2019 KESIS Energy Balance'!W55:Y58,'2019 KESIS Energy Balance'!W60:Y60,'2019 KESIS Energy Balance'!W65:Y66)</f>
        <v>938.39800000000002</v>
      </c>
      <c r="D48" s="165">
        <f>C48/SUM($C$46:$C$48)</f>
        <v>0.24054603862074339</v>
      </c>
    </row>
    <row r="50" spans="2:5">
      <c r="B50" s="173" t="s">
        <v>880</v>
      </c>
      <c r="C50" s="324"/>
      <c r="D50" s="265"/>
    </row>
    <row r="51" spans="2:5">
      <c r="C51" s="265" t="s">
        <v>876</v>
      </c>
      <c r="D51" s="265" t="s">
        <v>877</v>
      </c>
    </row>
    <row r="52" spans="2:5">
      <c r="B52" s="163" t="s">
        <v>106</v>
      </c>
      <c r="C52" s="164">
        <f>SUM('2022 Energy Balance'!Z51:AE53,'2022 Energy Balance'!Z55:AE58,'2022 Energy Balance'!Z60:AE60,'2022 Energy Balance'!Z65:AE66)</f>
        <v>2200.857</v>
      </c>
      <c r="D52" s="165">
        <f>C52/SUM($C$46:$C$48)</f>
        <v>0.56416087088925326</v>
      </c>
    </row>
    <row r="53" spans="2:5">
      <c r="B53" s="163" t="s">
        <v>878</v>
      </c>
      <c r="C53" s="164">
        <f>SUM('2022 Energy Balance'!AF51:AH53,'2022 Energy Balance'!AF55:AH58,'2022 Energy Balance'!AF60:AH60,'2022 Energy Balance'!AF65:AH66)</f>
        <v>352.24999999999994</v>
      </c>
      <c r="D53" s="165">
        <f>C53/SUM($C$46:$C$48)</f>
        <v>9.02946746520739E-2</v>
      </c>
    </row>
    <row r="54" spans="2:5">
      <c r="B54" s="163" t="s">
        <v>879</v>
      </c>
      <c r="C54" s="164">
        <f>SUM('2022 Energy Balance'!W51:Y53,'2022 Energy Balance'!W55:Y58,'2022 Energy Balance'!W60:Y60,'2022 Energy Balance'!W65:Y66)</f>
        <v>831.9860000000001</v>
      </c>
      <c r="D54" s="165">
        <f>C54/SUM($C$46:$C$48)</f>
        <v>0.21326871592641697</v>
      </c>
    </row>
    <row r="55" spans="2:5" ht="17">
      <c r="B55" s="137" t="s">
        <v>882</v>
      </c>
    </row>
    <row r="56" spans="2:5">
      <c r="B56" s="451" t="s">
        <v>1155</v>
      </c>
      <c r="E56" s="451"/>
    </row>
    <row r="57" spans="2:5">
      <c r="E57" s="451"/>
    </row>
    <row r="59" spans="2:5" ht="17">
      <c r="B59" s="427" t="s">
        <v>946</v>
      </c>
    </row>
    <row r="60" spans="2:5">
      <c r="B60" s="451" t="s">
        <v>1156</v>
      </c>
    </row>
  </sheetData>
  <mergeCells count="3">
    <mergeCell ref="D24:H24"/>
    <mergeCell ref="B24:B25"/>
    <mergeCell ref="C24:C25"/>
  </mergeCells>
  <phoneticPr fontId="36"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workbookViewId="0"/>
  </sheetViews>
  <sheetFormatPr defaultColWidth="8.453125" defaultRowHeight="14.5"/>
  <cols>
    <col min="1" max="1" width="2.6328125" style="137" customWidth="1"/>
    <col min="2" max="2" width="24.453125" style="137" customWidth="1"/>
    <col min="3" max="4" width="30.36328125" style="137" customWidth="1"/>
    <col min="5" max="14" width="14.36328125" style="137" customWidth="1"/>
    <col min="15" max="29" width="19.453125" style="137" customWidth="1"/>
    <col min="30" max="16384" width="8.453125" style="137"/>
  </cols>
  <sheetData>
    <row r="2" spans="2:14">
      <c r="B2" s="264" t="s">
        <v>947</v>
      </c>
    </row>
    <row r="4" spans="2:14">
      <c r="B4" s="173" t="s">
        <v>884</v>
      </c>
    </row>
    <row r="5" spans="2:14" s="278" customFormat="1" ht="29">
      <c r="B5" s="275"/>
      <c r="C5" s="275" t="s">
        <v>885</v>
      </c>
      <c r="D5" s="275" t="s">
        <v>886</v>
      </c>
      <c r="E5" s="276" t="s">
        <v>887</v>
      </c>
      <c r="F5" s="277" t="s">
        <v>888</v>
      </c>
      <c r="G5" s="277" t="s">
        <v>889</v>
      </c>
      <c r="H5" s="277" t="s">
        <v>890</v>
      </c>
      <c r="I5" s="277" t="s">
        <v>891</v>
      </c>
      <c r="J5" s="277" t="s">
        <v>892</v>
      </c>
      <c r="K5" s="277" t="s">
        <v>893</v>
      </c>
      <c r="L5" s="277" t="s">
        <v>878</v>
      </c>
      <c r="M5" s="277" t="s">
        <v>879</v>
      </c>
      <c r="N5" s="277" t="s">
        <v>894</v>
      </c>
    </row>
    <row r="6" spans="2:14" ht="145">
      <c r="B6" s="305" t="s">
        <v>67</v>
      </c>
      <c r="C6" s="306" t="str">
        <f>VLOOKUP($B6,About!$B$47:$E$71,3,0)</f>
        <v>EndUse&gt;Industry&gt;machinery</v>
      </c>
      <c r="D6" s="306" t="str">
        <f>VLOOKUP($B6,About!$B$47:$E$71,4,0)</f>
        <v>Semiconductor manufacturing business, electronic component manufacturing business, computer and peripheral device manufacturing business, communication and broadcasting equipment manufacturing business, video and audio equipment manufacturing business</v>
      </c>
      <c r="E6" s="307">
        <f>SUM(E37:I37)/SUM($E$37:$AD$37)</f>
        <v>0.55477986857442951</v>
      </c>
      <c r="F6" s="307">
        <f>SUM(E22:I22)/SUM($E$22:$AD$22)</f>
        <v>0</v>
      </c>
      <c r="G6" s="307">
        <f>SUM(E34:I34)/SUM($E$34:$AD$34)</f>
        <v>0.5136790714812085</v>
      </c>
      <c r="H6" s="307">
        <f>SUM(E35:I35)/SUM($E$35:$AD$35)</f>
        <v>0.9375</v>
      </c>
      <c r="I6" s="307">
        <f>SUM(E24:I26)/SUM($E$24:$AD$26)</f>
        <v>1.0554089709762534E-2</v>
      </c>
      <c r="J6" s="307">
        <f>SUM(E36:I36)/SUM($E$36:$AD$36)</f>
        <v>0.80044101433296577</v>
      </c>
      <c r="K6" s="179" t="s">
        <v>236</v>
      </c>
      <c r="L6" s="307">
        <f>SUM(E27:I29)/SUM($E$27:$AD$29)</f>
        <v>0</v>
      </c>
      <c r="M6" s="307">
        <f>SUM(E31:I32)/SUM($E$31:$AD$32)</f>
        <v>4.0089086859688192E-2</v>
      </c>
      <c r="N6" s="179" t="s">
        <v>236</v>
      </c>
    </row>
    <row r="7" spans="2:14" ht="145">
      <c r="B7" s="308" t="s">
        <v>71</v>
      </c>
      <c r="C7" s="309" t="str">
        <f>VLOOKUP($B7,About!$B$47:$E$71,3,0)</f>
        <v>EndUse&gt;Industry&gt;machinery</v>
      </c>
      <c r="D7" s="309" t="str">
        <f>VLOOKUP($B7,About!$B$47:$E$71,4,0)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0">
        <f>SUM(O37:T37)/SUM($E$37:$AD$37)</f>
        <v>9.660932276121792E-2</v>
      </c>
      <c r="F7" s="310">
        <f>SUM(O22:T22)/SUM($E$22:$AD$22)</f>
        <v>0</v>
      </c>
      <c r="G7" s="310">
        <f>SUM(O34:T34)/SUM($E$34:$AD$34)</f>
        <v>7.5580324244657326E-2</v>
      </c>
      <c r="H7" s="310">
        <f>SUM(O35:T35)/SUM($E$35:$AD$35)</f>
        <v>0</v>
      </c>
      <c r="I7" s="310">
        <f>SUM(O24:T26)/SUM($E$24:$AD$26)</f>
        <v>1.3192612137203167E-2</v>
      </c>
      <c r="J7" s="310">
        <f>SUM(O36:T36)/SUM($E$36:$AD$36)</f>
        <v>0.16317530319735396</v>
      </c>
      <c r="K7" s="311" t="s">
        <v>895</v>
      </c>
      <c r="L7" s="310">
        <f>SUM(O27:T29)/SUM($E$27:$AD$29)</f>
        <v>1.515151515151515E-2</v>
      </c>
      <c r="M7" s="310">
        <f>SUM(O31:T32)/SUM($E$31:$AD$32)</f>
        <v>5.1224944320712694E-2</v>
      </c>
      <c r="N7" s="311" t="s">
        <v>895</v>
      </c>
    </row>
    <row r="8" spans="2:14" ht="188.5">
      <c r="B8" s="312" t="s">
        <v>73</v>
      </c>
      <c r="C8" s="313" t="str">
        <f>VLOOKUP($B8,About!$B$47:$E$71,3,0)</f>
        <v>EndUse&gt;Industry&gt;machinery</v>
      </c>
      <c r="D8" s="313" t="str">
        <f>VLOOKUP($B8,About!$B$47:$E$71,4,0)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4">
        <f>SUM(J37:N37,U37:V37)/SUM($E$37:$AD$37)</f>
        <v>0.15081916815043489</v>
      </c>
      <c r="F8" s="314">
        <f>SUM(J22:N22,U22:V22)/SUM($E$22:$AD$22)</f>
        <v>1</v>
      </c>
      <c r="G8" s="314">
        <f>SUM(J34:N34,U34:V34)/SUM($E$34:$AD$34)</f>
        <v>6.0058953574060409E-2</v>
      </c>
      <c r="H8" s="314">
        <f>SUM(J35:N35,U35:V35)/SUM($E$35:$AD$35)</f>
        <v>6.25E-2</v>
      </c>
      <c r="I8" s="314">
        <f>SUM(J24:N26,U24:V26)/SUM($E$24:$AD$26)</f>
        <v>5.4089709762532981E-2</v>
      </c>
      <c r="J8" s="314">
        <f>SUM(J36:N36,U36:V36)/SUM($E$36:$AD$36)</f>
        <v>7.1664829106945997E-3</v>
      </c>
      <c r="K8" s="315" t="s">
        <v>895</v>
      </c>
      <c r="L8" s="314">
        <f>SUM(J27:N29,,U27:V29)/SUM($E$27:$AD$29)</f>
        <v>0.33333333333333337</v>
      </c>
      <c r="M8" s="314">
        <f>SUM(J31:N32,U31:V32)/SUM($E$31:$AD$32)</f>
        <v>0.19376391982182625</v>
      </c>
      <c r="N8" s="315" t="s">
        <v>895</v>
      </c>
    </row>
    <row r="9" spans="2:14" ht="116">
      <c r="B9" s="316" t="s">
        <v>75</v>
      </c>
      <c r="C9" s="317" t="str">
        <f>VLOOKUP($B9,About!$B$47:$E$71,3,0)</f>
        <v>EndUse&gt;Industry&gt;transportation equiment</v>
      </c>
      <c r="D9" s="317" t="str">
        <f>VLOOKUP($B9,About!$B$47:$E$71,4,0)</f>
        <v>Automobile engine and automobile manufacturing business, automobile body and trailer manufacturing business, new automobile parts manufacturing business, automobile remanufactured parts manufacturing business</v>
      </c>
      <c r="E9" s="318">
        <f>SUM(I38:M38,W37:Z37)/SUM($E$37:$AD$37)</f>
        <v>0.15746730372628637</v>
      </c>
      <c r="F9" s="318">
        <f>SUM(W22:Z22)/SUM($E$22:$AD$22)</f>
        <v>0</v>
      </c>
      <c r="G9" s="318">
        <f>SUM(W34:Z34)/SUM($E$34:$AD$34)</f>
        <v>0.31553979366249074</v>
      </c>
      <c r="H9" s="318">
        <f>SUM(W35:Z35)/SUM($E$35:$AD$35)</f>
        <v>0</v>
      </c>
      <c r="I9" s="318">
        <f>SUM(W24:Z26)/SUM($E$24:$AD$26)</f>
        <v>0.46569920844327173</v>
      </c>
      <c r="J9" s="318">
        <f>SUM(W36:Z36)/SUM($E$36:$AD$36)</f>
        <v>2.9217199558985673E-2</v>
      </c>
      <c r="K9" s="319" t="s">
        <v>895</v>
      </c>
      <c r="L9" s="318">
        <f>SUM(W27:Z29)/SUM($E$27:$AD$29)</f>
        <v>0.10101010101010101</v>
      </c>
      <c r="M9" s="318">
        <f>SUM(W31:Z32)/SUM($E$31:$AD$32)</f>
        <v>0.47216035634743875</v>
      </c>
      <c r="N9" s="319" t="s">
        <v>895</v>
      </c>
    </row>
    <row r="10" spans="2:14" ht="101.5">
      <c r="B10" s="320" t="s">
        <v>78</v>
      </c>
      <c r="C10" s="321" t="str">
        <f>VLOOKUP($B10,About!$B$47:$E$71,3,0)</f>
        <v>EndUse&gt;Industry&gt;transportation equiment</v>
      </c>
      <c r="D10" s="321" t="str">
        <f>VLOOKUP($B10,About!$B$47:$E$71,4,0)</f>
        <v>Ship and boat construction business, railway equipment manufacturing business, aircraft, spaceship and parts manufacturing business, and other transportation equipment manufacturing business</v>
      </c>
      <c r="E10" s="322">
        <f>SUM(AA37:AE37)/SUM($E$37:$AD$37)</f>
        <v>4.0324336787631136E-2</v>
      </c>
      <c r="F10" s="322">
        <f>SUM(AA22:AD22)/SUM($E$22:$AD$22)</f>
        <v>0</v>
      </c>
      <c r="G10" s="322">
        <f>SUM(AA34:AD34)/SUM($E$34:$AD$34)</f>
        <v>3.5141857037582908E-2</v>
      </c>
      <c r="H10" s="322">
        <f>SUM(AA35:AD35)/SUM($E$35:$AD$35)</f>
        <v>0</v>
      </c>
      <c r="I10" s="322">
        <f>SUM(AA24:AD26)/SUM($E$24:$AD$26)</f>
        <v>0.45646437994722949</v>
      </c>
      <c r="J10" s="322">
        <f>SUM(AA36:AD36)/SUM($E$36:$AD$36)</f>
        <v>0</v>
      </c>
      <c r="K10" s="323" t="s">
        <v>895</v>
      </c>
      <c r="L10" s="322">
        <f>SUM(AA27:AD29)/SUM($E$27:$AD$29)</f>
        <v>0.5505050505050505</v>
      </c>
      <c r="M10" s="322">
        <f>SUM(AA31:AD32)/SUM($E$31:$AD$32)</f>
        <v>0.24276169265033407</v>
      </c>
      <c r="N10" s="323" t="s">
        <v>895</v>
      </c>
    </row>
    <row r="11" spans="2:14" s="139" customFormat="1">
      <c r="B11" s="304" t="s">
        <v>948</v>
      </c>
      <c r="C11" s="266"/>
      <c r="D11" s="266"/>
      <c r="E11" s="267">
        <f>SUM(E6:E10)</f>
        <v>0.99999999999999978</v>
      </c>
      <c r="F11" s="267">
        <f t="shared" ref="F11:M11" si="0">SUM(F6:F10)</f>
        <v>1</v>
      </c>
      <c r="G11" s="267">
        <f t="shared" si="0"/>
        <v>0.99999999999999989</v>
      </c>
      <c r="H11" s="267">
        <f t="shared" si="0"/>
        <v>1</v>
      </c>
      <c r="I11" s="267">
        <f t="shared" si="0"/>
        <v>1</v>
      </c>
      <c r="J11" s="267">
        <f t="shared" si="0"/>
        <v>1</v>
      </c>
      <c r="K11" s="138" t="s">
        <v>895</v>
      </c>
      <c r="L11" s="267">
        <f t="shared" si="0"/>
        <v>1</v>
      </c>
      <c r="M11" s="267">
        <f t="shared" si="0"/>
        <v>0.99999999999999989</v>
      </c>
      <c r="N11" s="138" t="s">
        <v>895</v>
      </c>
    </row>
    <row r="13" spans="2:14" s="170" customFormat="1">
      <c r="B13" s="173" t="s">
        <v>897</v>
      </c>
      <c r="C13" s="2"/>
    </row>
    <row r="14" spans="2:14" s="170" customFormat="1">
      <c r="B14" s="465" t="s">
        <v>1190</v>
      </c>
      <c r="C14" s="2" t="s">
        <v>899</v>
      </c>
      <c r="D14" s="483" t="s">
        <v>1189</v>
      </c>
    </row>
    <row r="15" spans="2:14" s="170" customFormat="1">
      <c r="B15" s="465" t="s">
        <v>1191</v>
      </c>
      <c r="C15" s="2" t="s">
        <v>949</v>
      </c>
    </row>
    <row r="16" spans="2:14" s="170" customFormat="1">
      <c r="B16" s="465" t="s">
        <v>1192</v>
      </c>
      <c r="C16" s="2" t="s">
        <v>903</v>
      </c>
    </row>
    <row r="17" spans="2:30" s="170" customFormat="1">
      <c r="B17" s="466" t="s">
        <v>1137</v>
      </c>
      <c r="C17" s="2" t="s">
        <v>905</v>
      </c>
    </row>
    <row r="18" spans="2:30" s="170" customFormat="1" ht="20.149999999999999" customHeight="1">
      <c r="B18" s="479" t="s">
        <v>906</v>
      </c>
      <c r="C18" s="478" t="s">
        <v>1157</v>
      </c>
      <c r="D18" s="549" t="s">
        <v>907</v>
      </c>
      <c r="E18" s="543" t="s">
        <v>908</v>
      </c>
      <c r="F18" s="543" t="s">
        <v>908</v>
      </c>
      <c r="G18" s="543" t="s">
        <v>908</v>
      </c>
      <c r="H18" s="543" t="s">
        <v>908</v>
      </c>
      <c r="I18" s="543" t="s">
        <v>908</v>
      </c>
      <c r="J18" s="543" t="s">
        <v>908</v>
      </c>
      <c r="K18" s="543" t="s">
        <v>908</v>
      </c>
      <c r="L18" s="543" t="s">
        <v>908</v>
      </c>
      <c r="M18" s="543" t="s">
        <v>908</v>
      </c>
      <c r="N18" s="543" t="s">
        <v>908</v>
      </c>
      <c r="O18" s="543" t="s">
        <v>908</v>
      </c>
      <c r="P18" s="543" t="s">
        <v>908</v>
      </c>
      <c r="Q18" s="543" t="s">
        <v>908</v>
      </c>
      <c r="R18" s="543" t="s">
        <v>908</v>
      </c>
      <c r="S18" s="543" t="s">
        <v>908</v>
      </c>
      <c r="T18" s="543" t="s">
        <v>908</v>
      </c>
      <c r="U18" s="543" t="s">
        <v>908</v>
      </c>
      <c r="V18" s="543" t="s">
        <v>908</v>
      </c>
      <c r="W18" s="543" t="s">
        <v>908</v>
      </c>
      <c r="X18" s="543" t="s">
        <v>908</v>
      </c>
      <c r="Y18" s="543" t="s">
        <v>908</v>
      </c>
      <c r="Z18" s="543" t="s">
        <v>908</v>
      </c>
      <c r="AA18" s="543" t="s">
        <v>908</v>
      </c>
      <c r="AB18" s="543" t="s">
        <v>908</v>
      </c>
      <c r="AC18" s="543" t="s">
        <v>908</v>
      </c>
      <c r="AD18" s="543" t="s">
        <v>908</v>
      </c>
    </row>
    <row r="19" spans="2:30" s="170" customFormat="1" ht="20.149999999999999" customHeight="1">
      <c r="B19" s="480" t="s">
        <v>906</v>
      </c>
      <c r="C19" s="477"/>
      <c r="D19" s="550" t="s">
        <v>907</v>
      </c>
      <c r="E19" s="195" t="s">
        <v>950</v>
      </c>
      <c r="F19" s="195" t="s">
        <v>951</v>
      </c>
      <c r="G19" s="195" t="s">
        <v>952</v>
      </c>
      <c r="H19" s="195" t="s">
        <v>953</v>
      </c>
      <c r="I19" s="195" t="s">
        <v>954</v>
      </c>
      <c r="J19" s="197" t="s">
        <v>955</v>
      </c>
      <c r="K19" s="197" t="s">
        <v>956</v>
      </c>
      <c r="L19" s="197" t="s">
        <v>957</v>
      </c>
      <c r="M19" s="197" t="s">
        <v>958</v>
      </c>
      <c r="N19" s="197" t="s">
        <v>959</v>
      </c>
      <c r="O19" s="196" t="s">
        <v>960</v>
      </c>
      <c r="P19" s="196" t="s">
        <v>961</v>
      </c>
      <c r="Q19" s="196" t="s">
        <v>962</v>
      </c>
      <c r="R19" s="196" t="s">
        <v>963</v>
      </c>
      <c r="S19" s="196" t="s">
        <v>964</v>
      </c>
      <c r="T19" s="196" t="s">
        <v>965</v>
      </c>
      <c r="U19" s="197" t="s">
        <v>966</v>
      </c>
      <c r="V19" s="197" t="s">
        <v>967</v>
      </c>
      <c r="W19" s="198" t="s">
        <v>968</v>
      </c>
      <c r="X19" s="198" t="s">
        <v>969</v>
      </c>
      <c r="Y19" s="198" t="s">
        <v>970</v>
      </c>
      <c r="Z19" s="198" t="s">
        <v>971</v>
      </c>
      <c r="AA19" s="199" t="s">
        <v>972</v>
      </c>
      <c r="AB19" s="199" t="s">
        <v>973</v>
      </c>
      <c r="AC19" s="199" t="s">
        <v>974</v>
      </c>
      <c r="AD19" s="199" t="s">
        <v>975</v>
      </c>
    </row>
    <row r="20" spans="2:30" s="170" customFormat="1" ht="20.149999999999999" customHeight="1">
      <c r="B20" s="274"/>
      <c r="C20" s="477"/>
      <c r="D20" s="272"/>
      <c r="E20" s="467" t="s">
        <v>1163</v>
      </c>
      <c r="F20" s="195" t="s">
        <v>1164</v>
      </c>
      <c r="G20" s="195" t="s">
        <v>1165</v>
      </c>
      <c r="H20" s="195" t="s">
        <v>1166</v>
      </c>
      <c r="I20" s="195" t="s">
        <v>1167</v>
      </c>
      <c r="J20" s="468" t="s">
        <v>1168</v>
      </c>
      <c r="K20" s="197" t="s">
        <v>1169</v>
      </c>
      <c r="L20" s="197" t="s">
        <v>1170</v>
      </c>
      <c r="M20" s="197" t="s">
        <v>1171</v>
      </c>
      <c r="N20" s="197" t="s">
        <v>1172</v>
      </c>
      <c r="O20" s="469" t="s">
        <v>1173</v>
      </c>
      <c r="P20" s="196" t="s">
        <v>1174</v>
      </c>
      <c r="Q20" s="196" t="s">
        <v>1175</v>
      </c>
      <c r="R20" s="196" t="s">
        <v>1176</v>
      </c>
      <c r="S20" s="196" t="s">
        <v>1177</v>
      </c>
      <c r="T20" s="196" t="s">
        <v>1178</v>
      </c>
      <c r="U20" s="470" t="s">
        <v>1179</v>
      </c>
      <c r="V20" s="197" t="s">
        <v>1180</v>
      </c>
      <c r="W20" s="471" t="s">
        <v>1181</v>
      </c>
      <c r="X20" s="198" t="s">
        <v>1182</v>
      </c>
      <c r="Y20" s="198" t="s">
        <v>1183</v>
      </c>
      <c r="Z20" s="198" t="s">
        <v>1184</v>
      </c>
      <c r="AA20" s="472" t="s">
        <v>1185</v>
      </c>
      <c r="AB20" s="199" t="s">
        <v>1186</v>
      </c>
      <c r="AC20" s="199" t="s">
        <v>1187</v>
      </c>
      <c r="AD20" s="199" t="s">
        <v>1188</v>
      </c>
    </row>
    <row r="21" spans="2:30" s="170" customFormat="1" ht="20.149999999999999" customHeight="1">
      <c r="B21" s="478" t="s">
        <v>1139</v>
      </c>
      <c r="C21" s="473" t="s">
        <v>1142</v>
      </c>
      <c r="D21" s="272" t="s">
        <v>919</v>
      </c>
      <c r="E21" s="171">
        <v>2812.4</v>
      </c>
      <c r="F21" s="171">
        <v>2583.3000000000002</v>
      </c>
      <c r="G21" s="171">
        <v>9.6999999999999993</v>
      </c>
      <c r="H21" s="171">
        <v>105.1</v>
      </c>
      <c r="I21" s="171">
        <v>87</v>
      </c>
      <c r="J21" s="171">
        <v>2.8</v>
      </c>
      <c r="K21" s="171">
        <v>74.2</v>
      </c>
      <c r="L21" s="171">
        <v>114.9</v>
      </c>
      <c r="M21" s="171">
        <v>40.6</v>
      </c>
      <c r="N21" s="171">
        <v>0.8</v>
      </c>
      <c r="O21" s="171">
        <v>264.5</v>
      </c>
      <c r="P21" s="171">
        <v>409.6</v>
      </c>
      <c r="Q21" s="171">
        <v>83</v>
      </c>
      <c r="R21" s="171">
        <v>71.900000000000006</v>
      </c>
      <c r="S21" s="171">
        <v>99.2</v>
      </c>
      <c r="T21" s="171">
        <v>23.7</v>
      </c>
      <c r="U21" s="171">
        <v>499.3</v>
      </c>
      <c r="V21" s="171">
        <v>596.79999999999995</v>
      </c>
      <c r="W21" s="171">
        <v>699</v>
      </c>
      <c r="X21" s="171">
        <v>24</v>
      </c>
      <c r="Y21" s="171">
        <v>1253.9000000000001</v>
      </c>
      <c r="Z21" s="171">
        <v>2.2000000000000002</v>
      </c>
      <c r="AA21" s="171">
        <v>392.9</v>
      </c>
      <c r="AB21" s="171">
        <v>14.3</v>
      </c>
      <c r="AC21" s="171">
        <v>47.2</v>
      </c>
      <c r="AD21" s="171">
        <v>6</v>
      </c>
    </row>
    <row r="22" spans="2:30" s="170" customFormat="1" ht="20.149999999999999" customHeight="1">
      <c r="B22" s="481" t="s">
        <v>1013</v>
      </c>
      <c r="C22" s="473" t="s">
        <v>1142</v>
      </c>
      <c r="D22" s="272" t="s">
        <v>919</v>
      </c>
      <c r="E22" s="172" t="s">
        <v>170</v>
      </c>
      <c r="F22" s="172" t="s">
        <v>170</v>
      </c>
      <c r="G22" s="172" t="s">
        <v>170</v>
      </c>
      <c r="H22" s="172" t="s">
        <v>170</v>
      </c>
      <c r="I22" s="172" t="s">
        <v>170</v>
      </c>
      <c r="J22" s="172" t="s">
        <v>170</v>
      </c>
      <c r="K22" s="171">
        <v>0.1</v>
      </c>
      <c r="L22" s="171">
        <v>0</v>
      </c>
      <c r="M22" s="172" t="s">
        <v>170</v>
      </c>
      <c r="N22" s="172" t="s">
        <v>170</v>
      </c>
      <c r="O22" s="171">
        <v>0</v>
      </c>
      <c r="P22" s="172" t="s">
        <v>170</v>
      </c>
      <c r="Q22" s="172" t="s">
        <v>170</v>
      </c>
      <c r="R22" s="171">
        <v>0</v>
      </c>
      <c r="S22" s="171">
        <v>0</v>
      </c>
      <c r="T22" s="172" t="s">
        <v>170</v>
      </c>
      <c r="U22" s="171">
        <v>0</v>
      </c>
      <c r="V22" s="171">
        <v>0</v>
      </c>
      <c r="W22" s="172" t="s">
        <v>170</v>
      </c>
      <c r="X22" s="172" t="s">
        <v>170</v>
      </c>
      <c r="Y22" s="172" t="s">
        <v>170</v>
      </c>
      <c r="Z22" s="172" t="s">
        <v>170</v>
      </c>
      <c r="AA22" s="172" t="s">
        <v>170</v>
      </c>
      <c r="AB22" s="172" t="s">
        <v>170</v>
      </c>
      <c r="AC22" s="172" t="s">
        <v>170</v>
      </c>
      <c r="AD22" s="172" t="s">
        <v>170</v>
      </c>
    </row>
    <row r="23" spans="2:30" s="170" customFormat="1" ht="20.149999999999999" customHeight="1">
      <c r="B23" s="482" t="s">
        <v>1053</v>
      </c>
      <c r="C23" s="473" t="s">
        <v>1142</v>
      </c>
      <c r="D23" s="272" t="s">
        <v>919</v>
      </c>
      <c r="E23" s="171">
        <v>1.7</v>
      </c>
      <c r="F23" s="171">
        <v>0.8</v>
      </c>
      <c r="G23" s="171">
        <v>0</v>
      </c>
      <c r="H23" s="171">
        <v>0.3</v>
      </c>
      <c r="I23" s="171">
        <v>0.1</v>
      </c>
      <c r="J23" s="172" t="s">
        <v>170</v>
      </c>
      <c r="K23" s="171">
        <v>1.4</v>
      </c>
      <c r="L23" s="171">
        <v>0.3</v>
      </c>
      <c r="M23" s="171">
        <v>0</v>
      </c>
      <c r="N23" s="172" t="s">
        <v>170</v>
      </c>
      <c r="O23" s="171">
        <v>0.5</v>
      </c>
      <c r="P23" s="171">
        <v>0</v>
      </c>
      <c r="Q23" s="171">
        <v>1.7</v>
      </c>
      <c r="R23" s="171">
        <v>0.5</v>
      </c>
      <c r="S23" s="171">
        <v>1.2</v>
      </c>
      <c r="T23" s="171">
        <v>0.1</v>
      </c>
      <c r="U23" s="171">
        <v>13.8</v>
      </c>
      <c r="V23" s="171">
        <v>4.4000000000000004</v>
      </c>
      <c r="W23" s="171">
        <v>4.4000000000000004</v>
      </c>
      <c r="X23" s="171">
        <v>0.1</v>
      </c>
      <c r="Y23" s="171">
        <v>54.6</v>
      </c>
      <c r="Z23" s="171">
        <v>0.2</v>
      </c>
      <c r="AA23" s="171">
        <v>62</v>
      </c>
      <c r="AB23" s="171">
        <v>0</v>
      </c>
      <c r="AC23" s="171">
        <v>7.3</v>
      </c>
      <c r="AD23" s="171">
        <v>0</v>
      </c>
    </row>
    <row r="24" spans="2:30" s="170" customFormat="1" ht="20.149999999999999" customHeight="1">
      <c r="B24" s="273" t="s">
        <v>922</v>
      </c>
      <c r="C24" s="473" t="s">
        <v>1105</v>
      </c>
      <c r="D24" s="272" t="s">
        <v>265</v>
      </c>
      <c r="E24" s="171">
        <v>0</v>
      </c>
      <c r="F24" s="171">
        <v>0</v>
      </c>
      <c r="G24" s="171">
        <v>0</v>
      </c>
      <c r="H24" s="171">
        <v>0</v>
      </c>
      <c r="I24" s="171">
        <v>0</v>
      </c>
      <c r="J24" s="172" t="s">
        <v>170</v>
      </c>
      <c r="K24" s="171">
        <v>0</v>
      </c>
      <c r="L24" s="171">
        <v>0</v>
      </c>
      <c r="M24" s="172" t="s">
        <v>170</v>
      </c>
      <c r="N24" s="172" t="s">
        <v>170</v>
      </c>
      <c r="O24" s="171">
        <v>0</v>
      </c>
      <c r="P24" s="172" t="s">
        <v>170</v>
      </c>
      <c r="Q24" s="171">
        <v>0</v>
      </c>
      <c r="R24" s="171">
        <v>0</v>
      </c>
      <c r="S24" s="171">
        <v>0</v>
      </c>
      <c r="T24" s="171">
        <v>0</v>
      </c>
      <c r="U24" s="171">
        <v>0.6</v>
      </c>
      <c r="V24" s="171">
        <v>0.1</v>
      </c>
      <c r="W24" s="171">
        <v>0.6</v>
      </c>
      <c r="X24" s="171">
        <v>0</v>
      </c>
      <c r="Y24" s="171">
        <v>0.1</v>
      </c>
      <c r="Z24" s="171">
        <v>0</v>
      </c>
      <c r="AA24" s="172" t="s">
        <v>170</v>
      </c>
      <c r="AB24" s="172" t="s">
        <v>170</v>
      </c>
      <c r="AC24" s="172" t="s">
        <v>170</v>
      </c>
      <c r="AD24" s="172" t="s">
        <v>170</v>
      </c>
    </row>
    <row r="25" spans="2:30" s="170" customFormat="1" ht="20.149999999999999" customHeight="1">
      <c r="B25" s="273" t="s">
        <v>922</v>
      </c>
      <c r="C25" s="475" t="s">
        <v>328</v>
      </c>
      <c r="D25" s="272" t="s">
        <v>923</v>
      </c>
      <c r="E25" s="171">
        <v>0</v>
      </c>
      <c r="F25" s="171">
        <v>0.2</v>
      </c>
      <c r="G25" s="171">
        <v>0</v>
      </c>
      <c r="H25" s="171">
        <v>0</v>
      </c>
      <c r="I25" s="171">
        <v>0</v>
      </c>
      <c r="J25" s="172" t="s">
        <v>170</v>
      </c>
      <c r="K25" s="171">
        <v>0.1</v>
      </c>
      <c r="L25" s="171">
        <v>0</v>
      </c>
      <c r="M25" s="172" t="s">
        <v>170</v>
      </c>
      <c r="N25" s="172" t="s">
        <v>170</v>
      </c>
      <c r="O25" s="171">
        <v>0</v>
      </c>
      <c r="P25" s="171">
        <v>0</v>
      </c>
      <c r="Q25" s="171">
        <v>0.2</v>
      </c>
      <c r="R25" s="171">
        <v>0</v>
      </c>
      <c r="S25" s="171">
        <v>0.2</v>
      </c>
      <c r="T25" s="171">
        <v>0</v>
      </c>
      <c r="U25" s="171">
        <v>0.2</v>
      </c>
      <c r="V25" s="171">
        <v>0.2</v>
      </c>
      <c r="W25" s="171">
        <v>0.6</v>
      </c>
      <c r="X25" s="171">
        <v>0</v>
      </c>
      <c r="Y25" s="171">
        <v>1.4</v>
      </c>
      <c r="Z25" s="171">
        <v>0</v>
      </c>
      <c r="AA25" s="171">
        <v>0.7</v>
      </c>
      <c r="AB25" s="171">
        <v>0</v>
      </c>
      <c r="AC25" s="171">
        <v>0.1</v>
      </c>
      <c r="AD25" s="171">
        <v>0</v>
      </c>
    </row>
    <row r="26" spans="2:30" s="170" customFormat="1" ht="20.149999999999999" customHeight="1">
      <c r="B26" s="273" t="s">
        <v>922</v>
      </c>
      <c r="C26" s="475" t="s">
        <v>1158</v>
      </c>
      <c r="D26" s="272" t="s">
        <v>270</v>
      </c>
      <c r="E26" s="171">
        <v>0.2</v>
      </c>
      <c r="F26" s="171">
        <v>0.2</v>
      </c>
      <c r="G26" s="171">
        <v>0</v>
      </c>
      <c r="H26" s="171">
        <v>0.1</v>
      </c>
      <c r="I26" s="171">
        <v>0.1</v>
      </c>
      <c r="J26" s="172" t="s">
        <v>170</v>
      </c>
      <c r="K26" s="171">
        <v>0.1</v>
      </c>
      <c r="L26" s="171">
        <v>0.1</v>
      </c>
      <c r="M26" s="171">
        <v>0</v>
      </c>
      <c r="N26" s="172" t="s">
        <v>170</v>
      </c>
      <c r="O26" s="171">
        <v>0.2</v>
      </c>
      <c r="P26" s="171">
        <v>0</v>
      </c>
      <c r="Q26" s="171">
        <v>0.1</v>
      </c>
      <c r="R26" s="171">
        <v>0.1</v>
      </c>
      <c r="S26" s="171">
        <v>0.1</v>
      </c>
      <c r="T26" s="171">
        <v>0.1</v>
      </c>
      <c r="U26" s="171">
        <v>1.7</v>
      </c>
      <c r="V26" s="171">
        <v>1</v>
      </c>
      <c r="W26" s="171">
        <v>3</v>
      </c>
      <c r="X26" s="171">
        <v>0</v>
      </c>
      <c r="Y26" s="171">
        <v>29.6</v>
      </c>
      <c r="Z26" s="171">
        <v>0</v>
      </c>
      <c r="AA26" s="171">
        <v>33.799999999999997</v>
      </c>
      <c r="AB26" s="171">
        <v>0</v>
      </c>
      <c r="AC26" s="171">
        <v>0</v>
      </c>
      <c r="AD26" s="171">
        <v>0</v>
      </c>
    </row>
    <row r="27" spans="2:30" s="170" customFormat="1" ht="20.149999999999999" customHeight="1">
      <c r="B27" s="273" t="s">
        <v>922</v>
      </c>
      <c r="C27" s="475" t="s">
        <v>1159</v>
      </c>
      <c r="D27" s="272" t="s">
        <v>924</v>
      </c>
      <c r="E27" s="172" t="s">
        <v>170</v>
      </c>
      <c r="F27" s="172" t="s">
        <v>170</v>
      </c>
      <c r="G27" s="172" t="s">
        <v>170</v>
      </c>
      <c r="H27" s="172" t="s">
        <v>170</v>
      </c>
      <c r="I27" s="172" t="s">
        <v>170</v>
      </c>
      <c r="J27" s="172" t="s">
        <v>170</v>
      </c>
      <c r="K27" s="172" t="s">
        <v>170</v>
      </c>
      <c r="L27" s="172" t="s">
        <v>170</v>
      </c>
      <c r="M27" s="172" t="s">
        <v>170</v>
      </c>
      <c r="N27" s="172" t="s">
        <v>170</v>
      </c>
      <c r="O27" s="172" t="s">
        <v>170</v>
      </c>
      <c r="P27" s="172" t="s">
        <v>170</v>
      </c>
      <c r="Q27" s="171">
        <v>0.3</v>
      </c>
      <c r="R27" s="172" t="s">
        <v>170</v>
      </c>
      <c r="S27" s="171">
        <v>0</v>
      </c>
      <c r="T27" s="172" t="s">
        <v>170</v>
      </c>
      <c r="U27" s="171">
        <v>5.4</v>
      </c>
      <c r="V27" s="171">
        <v>0</v>
      </c>
      <c r="W27" s="172" t="s">
        <v>170</v>
      </c>
      <c r="X27" s="172" t="s">
        <v>170</v>
      </c>
      <c r="Y27" s="172" t="s">
        <v>170</v>
      </c>
      <c r="Z27" s="172" t="s">
        <v>170</v>
      </c>
      <c r="AA27" s="171">
        <v>10.9</v>
      </c>
      <c r="AB27" s="172" t="s">
        <v>170</v>
      </c>
      <c r="AC27" s="172" t="s">
        <v>170</v>
      </c>
      <c r="AD27" s="172" t="s">
        <v>170</v>
      </c>
    </row>
    <row r="28" spans="2:30" s="170" customFormat="1" ht="20.149999999999999" customHeight="1">
      <c r="B28" s="273" t="s">
        <v>922</v>
      </c>
      <c r="C28" s="475" t="s">
        <v>1160</v>
      </c>
      <c r="D28" s="272" t="s">
        <v>925</v>
      </c>
      <c r="E28" s="172" t="s">
        <v>170</v>
      </c>
      <c r="F28" s="172" t="s">
        <v>170</v>
      </c>
      <c r="G28" s="172" t="s">
        <v>170</v>
      </c>
      <c r="H28" s="172" t="s">
        <v>170</v>
      </c>
      <c r="I28" s="172" t="s">
        <v>170</v>
      </c>
      <c r="J28" s="172" t="s">
        <v>170</v>
      </c>
      <c r="K28" s="172" t="s">
        <v>170</v>
      </c>
      <c r="L28" s="172" t="s">
        <v>170</v>
      </c>
      <c r="M28" s="172" t="s">
        <v>170</v>
      </c>
      <c r="N28" s="172" t="s">
        <v>170</v>
      </c>
      <c r="O28" s="172" t="s">
        <v>170</v>
      </c>
      <c r="P28" s="172" t="s">
        <v>170</v>
      </c>
      <c r="Q28" s="172" t="s">
        <v>170</v>
      </c>
      <c r="R28" s="172" t="s">
        <v>170</v>
      </c>
      <c r="S28" s="171">
        <v>0</v>
      </c>
      <c r="T28" s="172" t="s">
        <v>170</v>
      </c>
      <c r="U28" s="172" t="s">
        <v>170</v>
      </c>
      <c r="V28" s="172" t="s">
        <v>170</v>
      </c>
      <c r="W28" s="172" t="s">
        <v>170</v>
      </c>
      <c r="X28" s="172" t="s">
        <v>170</v>
      </c>
      <c r="Y28" s="171">
        <v>0</v>
      </c>
      <c r="Z28" s="172" t="s">
        <v>170</v>
      </c>
      <c r="AA28" s="172" t="s">
        <v>170</v>
      </c>
      <c r="AB28" s="172" t="s">
        <v>170</v>
      </c>
      <c r="AC28" s="172" t="s">
        <v>170</v>
      </c>
      <c r="AD28" s="172" t="s">
        <v>170</v>
      </c>
    </row>
    <row r="29" spans="2:30" s="170" customFormat="1" ht="20.149999999999999" customHeight="1">
      <c r="B29" s="273" t="s">
        <v>922</v>
      </c>
      <c r="C29" s="475" t="s">
        <v>1161</v>
      </c>
      <c r="D29" s="272" t="s">
        <v>926</v>
      </c>
      <c r="E29" s="172" t="s">
        <v>170</v>
      </c>
      <c r="F29" s="171">
        <v>0</v>
      </c>
      <c r="G29" s="172" t="s">
        <v>170</v>
      </c>
      <c r="H29" s="171">
        <v>0</v>
      </c>
      <c r="I29" s="172" t="s">
        <v>170</v>
      </c>
      <c r="J29" s="172" t="s">
        <v>170</v>
      </c>
      <c r="K29" s="172" t="s">
        <v>170</v>
      </c>
      <c r="L29" s="171">
        <v>0</v>
      </c>
      <c r="M29" s="171">
        <v>0</v>
      </c>
      <c r="N29" s="172" t="s">
        <v>170</v>
      </c>
      <c r="O29" s="171">
        <v>0</v>
      </c>
      <c r="P29" s="172" t="s">
        <v>170</v>
      </c>
      <c r="Q29" s="172" t="s">
        <v>170</v>
      </c>
      <c r="R29" s="171">
        <v>0</v>
      </c>
      <c r="S29" s="172" t="s">
        <v>170</v>
      </c>
      <c r="T29" s="171">
        <v>0</v>
      </c>
      <c r="U29" s="171">
        <v>0.9</v>
      </c>
      <c r="V29" s="171">
        <v>0.3</v>
      </c>
      <c r="W29" s="172" t="s">
        <v>170</v>
      </c>
      <c r="X29" s="172" t="s">
        <v>170</v>
      </c>
      <c r="Y29" s="171">
        <v>2</v>
      </c>
      <c r="Z29" s="172" t="s">
        <v>170</v>
      </c>
      <c r="AA29" s="172" t="s">
        <v>170</v>
      </c>
      <c r="AB29" s="171">
        <v>0</v>
      </c>
      <c r="AC29" s="172" t="s">
        <v>170</v>
      </c>
      <c r="AD29" s="172" t="s">
        <v>170</v>
      </c>
    </row>
    <row r="30" spans="2:30" s="170" customFormat="1" ht="20.149999999999999" customHeight="1">
      <c r="B30" s="273" t="s">
        <v>922</v>
      </c>
      <c r="C30" s="475" t="s">
        <v>330</v>
      </c>
      <c r="D30" s="272" t="s">
        <v>274</v>
      </c>
      <c r="E30" s="172" t="s">
        <v>170</v>
      </c>
      <c r="F30" s="172" t="s">
        <v>170</v>
      </c>
      <c r="G30" s="172" t="s">
        <v>170</v>
      </c>
      <c r="H30" s="172" t="s">
        <v>170</v>
      </c>
      <c r="I30" s="172" t="s">
        <v>170</v>
      </c>
      <c r="J30" s="172" t="s">
        <v>170</v>
      </c>
      <c r="K30" s="172" t="s">
        <v>170</v>
      </c>
      <c r="L30" s="172" t="s">
        <v>170</v>
      </c>
      <c r="M30" s="172" t="s">
        <v>170</v>
      </c>
      <c r="N30" s="172" t="s">
        <v>170</v>
      </c>
      <c r="O30" s="172" t="s">
        <v>170</v>
      </c>
      <c r="P30" s="172" t="s">
        <v>170</v>
      </c>
      <c r="Q30" s="172" t="s">
        <v>170</v>
      </c>
      <c r="R30" s="172" t="s">
        <v>170</v>
      </c>
      <c r="S30" s="172" t="s">
        <v>170</v>
      </c>
      <c r="T30" s="172" t="s">
        <v>170</v>
      </c>
      <c r="U30" s="172" t="s">
        <v>170</v>
      </c>
      <c r="V30" s="172" t="s">
        <v>170</v>
      </c>
      <c r="W30" s="172" t="s">
        <v>170</v>
      </c>
      <c r="X30" s="172" t="s">
        <v>170</v>
      </c>
      <c r="Y30" s="171">
        <v>0.2</v>
      </c>
      <c r="Z30" s="172" t="s">
        <v>170</v>
      </c>
      <c r="AA30" s="172" t="s">
        <v>170</v>
      </c>
      <c r="AB30" s="172" t="s">
        <v>170</v>
      </c>
      <c r="AC30" s="172" t="s">
        <v>170</v>
      </c>
      <c r="AD30" s="172" t="s">
        <v>170</v>
      </c>
    </row>
    <row r="31" spans="2:30" s="170" customFormat="1" ht="20.149999999999999" customHeight="1">
      <c r="B31" s="273" t="s">
        <v>922</v>
      </c>
      <c r="C31" s="475" t="s">
        <v>322</v>
      </c>
      <c r="D31" s="272" t="s">
        <v>263</v>
      </c>
      <c r="E31" s="171">
        <v>1.5</v>
      </c>
      <c r="F31" s="171">
        <v>0.1</v>
      </c>
      <c r="G31" s="171">
        <v>0</v>
      </c>
      <c r="H31" s="171">
        <v>0</v>
      </c>
      <c r="I31" s="172" t="s">
        <v>170</v>
      </c>
      <c r="J31" s="172" t="s">
        <v>170</v>
      </c>
      <c r="K31" s="171">
        <v>1.2</v>
      </c>
      <c r="L31" s="171">
        <v>0.1</v>
      </c>
      <c r="M31" s="171">
        <v>0</v>
      </c>
      <c r="N31" s="172" t="s">
        <v>170</v>
      </c>
      <c r="O31" s="171">
        <v>0.1</v>
      </c>
      <c r="P31" s="172" t="s">
        <v>170</v>
      </c>
      <c r="Q31" s="171">
        <v>1.1000000000000001</v>
      </c>
      <c r="R31" s="171">
        <v>0.3</v>
      </c>
      <c r="S31" s="171">
        <v>0.6</v>
      </c>
      <c r="T31" s="171">
        <v>0</v>
      </c>
      <c r="U31" s="171">
        <v>4.2</v>
      </c>
      <c r="V31" s="171">
        <v>2.6</v>
      </c>
      <c r="W31" s="171">
        <v>0.2</v>
      </c>
      <c r="X31" s="171">
        <v>0.1</v>
      </c>
      <c r="Y31" s="171">
        <v>20</v>
      </c>
      <c r="Z31" s="171">
        <v>0.2</v>
      </c>
      <c r="AA31" s="171">
        <v>8.4</v>
      </c>
      <c r="AB31" s="171">
        <v>0</v>
      </c>
      <c r="AC31" s="171">
        <v>0</v>
      </c>
      <c r="AD31" s="171">
        <v>0</v>
      </c>
    </row>
    <row r="32" spans="2:30" s="170" customFormat="1" ht="20.149999999999999" customHeight="1">
      <c r="B32" s="273" t="s">
        <v>922</v>
      </c>
      <c r="C32" s="475" t="s">
        <v>323</v>
      </c>
      <c r="D32" s="272" t="s">
        <v>264</v>
      </c>
      <c r="E32" s="172" t="s">
        <v>170</v>
      </c>
      <c r="F32" s="172" t="s">
        <v>170</v>
      </c>
      <c r="G32" s="172" t="s">
        <v>170</v>
      </c>
      <c r="H32" s="171">
        <v>0.2</v>
      </c>
      <c r="I32" s="171">
        <v>0</v>
      </c>
      <c r="J32" s="172" t="s">
        <v>170</v>
      </c>
      <c r="K32" s="171">
        <v>0</v>
      </c>
      <c r="L32" s="171">
        <v>0</v>
      </c>
      <c r="M32" s="171">
        <v>0</v>
      </c>
      <c r="N32" s="172" t="s">
        <v>170</v>
      </c>
      <c r="O32" s="171">
        <v>0.2</v>
      </c>
      <c r="P32" s="172" t="s">
        <v>170</v>
      </c>
      <c r="Q32" s="171">
        <v>0</v>
      </c>
      <c r="R32" s="171">
        <v>0</v>
      </c>
      <c r="S32" s="171">
        <v>0</v>
      </c>
      <c r="T32" s="171">
        <v>0</v>
      </c>
      <c r="U32" s="171">
        <v>0.6</v>
      </c>
      <c r="V32" s="171">
        <v>0</v>
      </c>
      <c r="W32" s="171">
        <v>0.1</v>
      </c>
      <c r="X32" s="171">
        <v>0</v>
      </c>
      <c r="Y32" s="171">
        <v>0.6</v>
      </c>
      <c r="Z32" s="171">
        <v>0</v>
      </c>
      <c r="AA32" s="171">
        <v>2.5</v>
      </c>
      <c r="AB32" s="171">
        <v>0</v>
      </c>
      <c r="AC32" s="171">
        <v>0</v>
      </c>
      <c r="AD32" s="172" t="s">
        <v>170</v>
      </c>
    </row>
    <row r="33" spans="2:30" s="170" customFormat="1" ht="20.149999999999999" customHeight="1">
      <c r="B33" s="477" t="s">
        <v>922</v>
      </c>
      <c r="C33" s="475" t="s">
        <v>1162</v>
      </c>
      <c r="D33" s="272" t="s">
        <v>927</v>
      </c>
      <c r="E33" s="172" t="s">
        <v>170</v>
      </c>
      <c r="F33" s="171">
        <v>0.3</v>
      </c>
      <c r="G33" s="172" t="s">
        <v>170</v>
      </c>
      <c r="H33" s="172" t="s">
        <v>170</v>
      </c>
      <c r="I33" s="172" t="s">
        <v>170</v>
      </c>
      <c r="J33" s="172" t="s">
        <v>170</v>
      </c>
      <c r="K33" s="172" t="s">
        <v>170</v>
      </c>
      <c r="L33" s="172" t="s">
        <v>170</v>
      </c>
      <c r="M33" s="172" t="s">
        <v>170</v>
      </c>
      <c r="N33" s="172" t="s">
        <v>170</v>
      </c>
      <c r="O33" s="171">
        <v>0</v>
      </c>
      <c r="P33" s="172" t="s">
        <v>170</v>
      </c>
      <c r="Q33" s="171">
        <v>0</v>
      </c>
      <c r="R33" s="171">
        <v>0.1</v>
      </c>
      <c r="S33" s="171">
        <v>0.3</v>
      </c>
      <c r="T33" s="172" t="s">
        <v>170</v>
      </c>
      <c r="U33" s="171">
        <v>0.1</v>
      </c>
      <c r="V33" s="171">
        <v>0.2</v>
      </c>
      <c r="W33" s="172" t="s">
        <v>170</v>
      </c>
      <c r="X33" s="172" t="s">
        <v>170</v>
      </c>
      <c r="Y33" s="171">
        <v>1</v>
      </c>
      <c r="Z33" s="172" t="s">
        <v>170</v>
      </c>
      <c r="AA33" s="171">
        <v>5.7</v>
      </c>
      <c r="AB33" s="172" t="s">
        <v>170</v>
      </c>
      <c r="AC33" s="171">
        <v>7.1</v>
      </c>
      <c r="AD33" s="172" t="s">
        <v>170</v>
      </c>
    </row>
    <row r="34" spans="2:30" s="170" customFormat="1" ht="20.149999999999999" customHeight="1">
      <c r="B34" s="476" t="s">
        <v>1065</v>
      </c>
      <c r="C34" s="473" t="s">
        <v>1142</v>
      </c>
      <c r="D34" s="272" t="s">
        <v>919</v>
      </c>
      <c r="E34" s="171">
        <v>366.4</v>
      </c>
      <c r="F34" s="171">
        <v>719.4</v>
      </c>
      <c r="G34" s="171">
        <v>0.1</v>
      </c>
      <c r="H34" s="171">
        <v>8.9</v>
      </c>
      <c r="I34" s="171">
        <v>20.5</v>
      </c>
      <c r="J34" s="171">
        <v>0</v>
      </c>
      <c r="K34" s="171">
        <v>0.4</v>
      </c>
      <c r="L34" s="171">
        <v>41.9</v>
      </c>
      <c r="M34" s="171">
        <v>7.1</v>
      </c>
      <c r="N34" s="171">
        <v>0</v>
      </c>
      <c r="O34" s="171">
        <v>28</v>
      </c>
      <c r="P34" s="171">
        <v>112.4</v>
      </c>
      <c r="Q34" s="171">
        <v>5.9</v>
      </c>
      <c r="R34" s="171">
        <v>0.6</v>
      </c>
      <c r="S34" s="171">
        <v>16.2</v>
      </c>
      <c r="T34" s="171">
        <v>1</v>
      </c>
      <c r="U34" s="171">
        <v>46.8</v>
      </c>
      <c r="V34" s="171">
        <v>34.200000000000003</v>
      </c>
      <c r="W34" s="171">
        <v>384.2</v>
      </c>
      <c r="X34" s="171">
        <v>0.3</v>
      </c>
      <c r="Y34" s="171">
        <v>300.39999999999998</v>
      </c>
      <c r="Z34" s="171">
        <v>0.2</v>
      </c>
      <c r="AA34" s="171">
        <v>62.7</v>
      </c>
      <c r="AB34" s="171">
        <v>3.4</v>
      </c>
      <c r="AC34" s="171">
        <v>9.3000000000000007</v>
      </c>
      <c r="AD34" s="171">
        <v>0.9</v>
      </c>
    </row>
    <row r="35" spans="2:30" s="170" customFormat="1" ht="20.149999999999999" customHeight="1">
      <c r="B35" s="473" t="s">
        <v>1140</v>
      </c>
      <c r="C35" s="473" t="s">
        <v>1142</v>
      </c>
      <c r="D35" s="272" t="s">
        <v>919</v>
      </c>
      <c r="E35" s="171">
        <v>3</v>
      </c>
      <c r="F35" s="172" t="s">
        <v>170</v>
      </c>
      <c r="G35" s="172" t="s">
        <v>170</v>
      </c>
      <c r="H35" s="172" t="s">
        <v>170</v>
      </c>
      <c r="I35" s="172" t="s">
        <v>170</v>
      </c>
      <c r="J35" s="172" t="s">
        <v>170</v>
      </c>
      <c r="K35" s="171">
        <v>0</v>
      </c>
      <c r="L35" s="171">
        <v>0.2</v>
      </c>
      <c r="M35" s="172" t="s">
        <v>170</v>
      </c>
      <c r="N35" s="172" t="s">
        <v>170</v>
      </c>
      <c r="O35" s="171">
        <v>0</v>
      </c>
      <c r="P35" s="172" t="s">
        <v>170</v>
      </c>
      <c r="Q35" s="172" t="s">
        <v>170</v>
      </c>
      <c r="R35" s="172" t="s">
        <v>170</v>
      </c>
      <c r="S35" s="171">
        <v>0</v>
      </c>
      <c r="T35" s="172" t="s">
        <v>170</v>
      </c>
      <c r="U35" s="172" t="s">
        <v>170</v>
      </c>
      <c r="V35" s="171">
        <v>0</v>
      </c>
      <c r="W35" s="172" t="s">
        <v>170</v>
      </c>
      <c r="X35" s="172" t="s">
        <v>170</v>
      </c>
      <c r="Y35" s="172" t="s">
        <v>170</v>
      </c>
      <c r="Z35" s="172" t="s">
        <v>170</v>
      </c>
      <c r="AA35" s="172" t="s">
        <v>170</v>
      </c>
      <c r="AB35" s="172" t="s">
        <v>170</v>
      </c>
      <c r="AC35" s="172" t="s">
        <v>170</v>
      </c>
      <c r="AD35" s="172" t="s">
        <v>170</v>
      </c>
    </row>
    <row r="36" spans="2:30" s="170" customFormat="1" ht="20.149999999999999" customHeight="1">
      <c r="B36" s="473" t="s">
        <v>1141</v>
      </c>
      <c r="C36" s="474" t="s">
        <v>1142</v>
      </c>
      <c r="D36" s="272" t="s">
        <v>919</v>
      </c>
      <c r="E36" s="171">
        <v>80.599999999999994</v>
      </c>
      <c r="F36" s="171">
        <v>59.3</v>
      </c>
      <c r="G36" s="172" t="s">
        <v>170</v>
      </c>
      <c r="H36" s="171">
        <v>4.2</v>
      </c>
      <c r="I36" s="171">
        <v>1.1000000000000001</v>
      </c>
      <c r="J36" s="172" t="s">
        <v>170</v>
      </c>
      <c r="K36" s="172" t="s">
        <v>170</v>
      </c>
      <c r="L36" s="172" t="s">
        <v>170</v>
      </c>
      <c r="M36" s="172" t="s">
        <v>170</v>
      </c>
      <c r="N36" s="172" t="s">
        <v>170</v>
      </c>
      <c r="O36" s="171">
        <v>2</v>
      </c>
      <c r="P36" s="171">
        <v>24.7</v>
      </c>
      <c r="Q36" s="171">
        <v>0.3</v>
      </c>
      <c r="R36" s="171">
        <v>0</v>
      </c>
      <c r="S36" s="171">
        <v>2.6</v>
      </c>
      <c r="T36" s="172" t="s">
        <v>170</v>
      </c>
      <c r="U36" s="171">
        <v>0.8</v>
      </c>
      <c r="V36" s="171">
        <v>0.5</v>
      </c>
      <c r="W36" s="171">
        <v>4.5999999999999996</v>
      </c>
      <c r="X36" s="172" t="s">
        <v>170</v>
      </c>
      <c r="Y36" s="171">
        <v>0.7</v>
      </c>
      <c r="Z36" s="172" t="s">
        <v>170</v>
      </c>
      <c r="AA36" s="172" t="s">
        <v>170</v>
      </c>
      <c r="AB36" s="171">
        <v>0</v>
      </c>
      <c r="AC36" s="172" t="s">
        <v>170</v>
      </c>
      <c r="AD36" s="172" t="s">
        <v>170</v>
      </c>
    </row>
    <row r="37" spans="2:30" s="170" customFormat="1" ht="20.149999999999999" customHeight="1">
      <c r="B37" s="474" t="s">
        <v>355</v>
      </c>
      <c r="C37" s="474" t="s">
        <v>1142</v>
      </c>
      <c r="D37" s="274" t="s">
        <v>919</v>
      </c>
      <c r="E37" s="171">
        <v>2360.6999999999998</v>
      </c>
      <c r="F37" s="171">
        <v>1803.7</v>
      </c>
      <c r="G37" s="171">
        <v>9.5</v>
      </c>
      <c r="H37" s="171">
        <v>91.7</v>
      </c>
      <c r="I37" s="171">
        <v>65.400000000000006</v>
      </c>
      <c r="J37" s="171">
        <v>2.8</v>
      </c>
      <c r="K37" s="171">
        <v>72.3</v>
      </c>
      <c r="L37" s="171">
        <v>72.5</v>
      </c>
      <c r="M37" s="171">
        <v>33.5</v>
      </c>
      <c r="N37" s="171">
        <v>0.8</v>
      </c>
      <c r="O37" s="171">
        <v>234</v>
      </c>
      <c r="P37" s="171">
        <v>272.5</v>
      </c>
      <c r="Q37" s="171">
        <v>75.099999999999994</v>
      </c>
      <c r="R37" s="171">
        <v>70.900000000000006</v>
      </c>
      <c r="S37" s="171">
        <v>79.099999999999994</v>
      </c>
      <c r="T37" s="171">
        <v>22.6</v>
      </c>
      <c r="U37" s="171">
        <v>437.9</v>
      </c>
      <c r="V37" s="171">
        <v>557.6</v>
      </c>
      <c r="W37" s="171">
        <v>305.8</v>
      </c>
      <c r="X37" s="171">
        <v>23.5</v>
      </c>
      <c r="Y37" s="171">
        <v>898.2</v>
      </c>
      <c r="Z37" s="171">
        <v>1.8</v>
      </c>
      <c r="AA37" s="171">
        <v>268.3</v>
      </c>
      <c r="AB37" s="171">
        <v>10.9</v>
      </c>
      <c r="AC37" s="171">
        <v>30.6</v>
      </c>
      <c r="AD37" s="171">
        <v>5</v>
      </c>
    </row>
    <row r="39" spans="2:30">
      <c r="B39" s="173" t="s">
        <v>875</v>
      </c>
      <c r="C39" s="324"/>
      <c r="D39" s="265"/>
    </row>
    <row r="40" spans="2:30">
      <c r="C40" s="265" t="s">
        <v>876</v>
      </c>
      <c r="D40" s="265" t="s">
        <v>877</v>
      </c>
    </row>
    <row r="41" spans="2:30">
      <c r="B41" s="163" t="s">
        <v>106</v>
      </c>
      <c r="C41" s="164">
        <f>SUM('2019 KESIS Energy Balance'!Z63:AE64)</f>
        <v>162.25</v>
      </c>
      <c r="D41" s="165">
        <f>C41/SUM($C$41:$C$43)</f>
        <v>0.53352756257645306</v>
      </c>
    </row>
    <row r="42" spans="2:30">
      <c r="B42" s="163" t="s">
        <v>878</v>
      </c>
      <c r="C42" s="164">
        <f>SUM('2019 KESIS Energy Balance'!AF63:AH64)</f>
        <v>84.221000000000004</v>
      </c>
      <c r="D42" s="165">
        <f>C42/SUM($C$41:$C$43)</f>
        <v>0.27694437502466229</v>
      </c>
    </row>
    <row r="43" spans="2:30">
      <c r="B43" s="163" t="s">
        <v>879</v>
      </c>
      <c r="C43" s="164">
        <f>SUM('2019 KESIS Energy Balance'!W63:Y64)</f>
        <v>57.636999999999993</v>
      </c>
      <c r="D43" s="165">
        <f>C43/SUM($C$41:$C$43)</f>
        <v>0.18952806239888459</v>
      </c>
    </row>
    <row r="45" spans="2:30">
      <c r="B45" s="173" t="s">
        <v>880</v>
      </c>
      <c r="C45" s="324"/>
      <c r="D45" s="265"/>
    </row>
    <row r="46" spans="2:30">
      <c r="C46" s="265" t="s">
        <v>876</v>
      </c>
      <c r="D46" s="265" t="s">
        <v>877</v>
      </c>
    </row>
    <row r="47" spans="2:30">
      <c r="B47" s="163" t="s">
        <v>106</v>
      </c>
      <c r="C47" s="164">
        <f>SUM('2022 Energy Balance'!Z63:AE64)</f>
        <v>169.16900000000001</v>
      </c>
      <c r="D47" s="165">
        <f>C47/SUM($C$41:$C$43)</f>
        <v>0.55627934812632363</v>
      </c>
    </row>
    <row r="48" spans="2:30">
      <c r="B48" s="163" t="s">
        <v>878</v>
      </c>
      <c r="C48" s="164">
        <f>SUM('2022 Energy Balance'!AF63:AH64)</f>
        <v>103.83099999999999</v>
      </c>
      <c r="D48" s="165">
        <f>C48/SUM($C$41:$C$43)</f>
        <v>0.34142804529969611</v>
      </c>
    </row>
    <row r="49" spans="2:4">
      <c r="B49" s="163" t="s">
        <v>879</v>
      </c>
      <c r="C49" s="164">
        <f>SUM('2022 Energy Balance'!W63:Y64)</f>
        <v>52.103000000000002</v>
      </c>
      <c r="D49" s="165">
        <f>C49/SUM($C$41:$C$43)</f>
        <v>0.17133057992555276</v>
      </c>
    </row>
  </sheetData>
  <mergeCells count="2">
    <mergeCell ref="D18:D19"/>
    <mergeCell ref="E18:AD18"/>
  </mergeCells>
  <phoneticPr fontId="3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workbookViewId="0"/>
  </sheetViews>
  <sheetFormatPr defaultRowHeight="14.5"/>
  <cols>
    <col min="2" max="2" width="28.6328125" customWidth="1"/>
    <col min="3" max="3" width="23.36328125" bestFit="1" customWidth="1"/>
    <col min="4" max="4" width="18.36328125" bestFit="1" customWidth="1"/>
    <col min="5" max="6" width="12.36328125" customWidth="1"/>
    <col min="7" max="10" width="11.36328125" customWidth="1"/>
    <col min="11" max="35" width="18.36328125" bestFit="1" customWidth="1"/>
  </cols>
  <sheetData>
    <row r="1" spans="1:12" ht="21">
      <c r="B1" s="450" t="s">
        <v>1129</v>
      </c>
    </row>
    <row r="2" spans="1:12" s="350" customFormat="1" ht="17">
      <c r="B2" s="364" t="s">
        <v>1128</v>
      </c>
    </row>
    <row r="3" spans="1:12">
      <c r="C3" s="455" t="s">
        <v>1100</v>
      </c>
      <c r="D3" t="s">
        <v>1101</v>
      </c>
      <c r="E3" t="s">
        <v>1102</v>
      </c>
      <c r="F3" t="s">
        <v>1103</v>
      </c>
      <c r="G3" t="s">
        <v>1104</v>
      </c>
      <c r="H3" t="s">
        <v>1105</v>
      </c>
      <c r="I3" t="s">
        <v>1106</v>
      </c>
      <c r="J3" t="s">
        <v>1107</v>
      </c>
    </row>
    <row r="4" spans="1:12">
      <c r="B4" s="274"/>
      <c r="C4" s="352" t="s">
        <v>976</v>
      </c>
      <c r="D4" s="352" t="s">
        <v>977</v>
      </c>
      <c r="E4" s="352" t="s">
        <v>978</v>
      </c>
      <c r="F4" s="352" t="s">
        <v>979</v>
      </c>
      <c r="G4" s="352" t="s">
        <v>980</v>
      </c>
      <c r="H4" s="352" t="s">
        <v>981</v>
      </c>
      <c r="I4" s="352" t="s">
        <v>982</v>
      </c>
      <c r="J4" s="353" t="s">
        <v>192</v>
      </c>
      <c r="K4" s="355"/>
    </row>
    <row r="5" spans="1:12">
      <c r="A5" s="451" t="s">
        <v>1111</v>
      </c>
      <c r="B5" s="271" t="s">
        <v>983</v>
      </c>
      <c r="C5" s="271">
        <v>20.6</v>
      </c>
      <c r="D5" s="366">
        <v>4569</v>
      </c>
      <c r="E5" s="356">
        <f>D5/$D$24</f>
        <v>0.27649016641452345</v>
      </c>
      <c r="F5" s="367">
        <f>C5*D5</f>
        <v>94121.400000000009</v>
      </c>
      <c r="G5" s="374">
        <v>0</v>
      </c>
      <c r="H5" s="374">
        <v>0</v>
      </c>
      <c r="I5" s="375">
        <v>1</v>
      </c>
      <c r="J5" s="376">
        <v>0</v>
      </c>
      <c r="K5" t="s">
        <v>984</v>
      </c>
    </row>
    <row r="6" spans="1:12">
      <c r="A6" s="451" t="s">
        <v>1112</v>
      </c>
      <c r="B6" s="274" t="s">
        <v>985</v>
      </c>
      <c r="C6" s="274">
        <v>19.399999999999999</v>
      </c>
      <c r="D6" s="369"/>
      <c r="E6" s="370"/>
      <c r="F6" s="369"/>
      <c r="G6" s="370"/>
      <c r="H6" s="370"/>
      <c r="I6" s="370"/>
      <c r="J6" s="371"/>
    </row>
    <row r="7" spans="1:12">
      <c r="A7" s="451" t="s">
        <v>1113</v>
      </c>
      <c r="B7" s="274" t="s">
        <v>986</v>
      </c>
      <c r="C7" s="274">
        <v>35</v>
      </c>
      <c r="D7" s="369"/>
      <c r="E7" s="370"/>
      <c r="F7" s="369"/>
      <c r="G7" s="370"/>
      <c r="H7" s="370"/>
      <c r="I7" s="370"/>
      <c r="J7" s="371"/>
    </row>
    <row r="8" spans="1:12">
      <c r="A8" s="451" t="s">
        <v>1114</v>
      </c>
      <c r="B8" s="274" t="s">
        <v>987</v>
      </c>
      <c r="C8" s="274">
        <v>62.6</v>
      </c>
      <c r="D8" s="369"/>
      <c r="E8" s="370"/>
      <c r="F8" s="369"/>
      <c r="G8" s="370"/>
      <c r="H8" s="370"/>
      <c r="I8" s="370"/>
      <c r="J8" s="372"/>
    </row>
    <row r="9" spans="1:12">
      <c r="A9" s="451" t="s">
        <v>1115</v>
      </c>
      <c r="B9" s="271" t="s">
        <v>988</v>
      </c>
      <c r="C9" s="271">
        <v>1.9</v>
      </c>
      <c r="D9" s="366">
        <v>6742</v>
      </c>
      <c r="E9" s="356">
        <f>D9/$D$24</f>
        <v>0.40798789712556732</v>
      </c>
      <c r="F9" s="367">
        <f>C9*D9</f>
        <v>12809.8</v>
      </c>
      <c r="G9" s="376">
        <v>0.75</v>
      </c>
      <c r="H9" s="376">
        <v>0.25</v>
      </c>
      <c r="I9" s="376">
        <v>0</v>
      </c>
      <c r="J9" s="376">
        <v>0</v>
      </c>
    </row>
    <row r="10" spans="1:12">
      <c r="A10" s="451" t="s">
        <v>1116</v>
      </c>
      <c r="B10" s="274" t="s">
        <v>989</v>
      </c>
      <c r="C10" s="274">
        <v>1.7</v>
      </c>
      <c r="D10" s="369"/>
      <c r="E10" s="370"/>
      <c r="F10" s="369">
        <f>C10*E10</f>
        <v>0</v>
      </c>
      <c r="G10" s="377">
        <v>0.75</v>
      </c>
      <c r="H10" s="377">
        <v>0.25</v>
      </c>
      <c r="I10" s="274">
        <v>0</v>
      </c>
      <c r="J10" s="274">
        <v>0</v>
      </c>
    </row>
    <row r="11" spans="1:12">
      <c r="A11" s="451" t="s">
        <v>1117</v>
      </c>
      <c r="B11" s="274" t="s">
        <v>990</v>
      </c>
      <c r="C11" s="274">
        <v>9.6</v>
      </c>
      <c r="D11" s="369"/>
      <c r="E11" s="370"/>
      <c r="F11" s="369">
        <f>C11*E11</f>
        <v>0</v>
      </c>
      <c r="G11" s="377">
        <v>0.75</v>
      </c>
      <c r="H11" s="377">
        <v>0.25</v>
      </c>
      <c r="I11" s="274">
        <v>0</v>
      </c>
      <c r="J11" s="274">
        <v>0</v>
      </c>
    </row>
    <row r="12" spans="1:12">
      <c r="A12" s="451" t="s">
        <v>1118</v>
      </c>
      <c r="B12" s="271" t="s">
        <v>991</v>
      </c>
      <c r="C12" s="271">
        <v>9.5</v>
      </c>
      <c r="D12" s="366">
        <v>1019</v>
      </c>
      <c r="E12" s="356">
        <f>D12/$D$24</f>
        <v>6.1664145234493192E-2</v>
      </c>
      <c r="F12" s="367">
        <f>C12*D12</f>
        <v>9680.5</v>
      </c>
      <c r="G12" s="375">
        <f>G13*($C12-$C13)/($C14-$C13)+G14*($C14-$C12)/($C14-$C13)</f>
        <v>0.84124999999999994</v>
      </c>
      <c r="H12" s="375">
        <f>H13*($C12-$C13)/($C14-$C13)+H14*($C14-$C12)/($C14-$C13)</f>
        <v>0.13875000000000001</v>
      </c>
      <c r="I12" s="375">
        <f t="shared" ref="I12:J12" si="0">I13*($C12-$C13)/($C14-$C13)+I14*($C14-$C12)/($C14-$C13)</f>
        <v>1.8750000000000006E-3</v>
      </c>
      <c r="J12" s="375">
        <f t="shared" si="0"/>
        <v>1.8125000000000002E-2</v>
      </c>
    </row>
    <row r="13" spans="1:12">
      <c r="A13" s="451" t="s">
        <v>1119</v>
      </c>
      <c r="B13" s="274" t="s">
        <v>992</v>
      </c>
      <c r="C13" s="274">
        <v>8.6</v>
      </c>
      <c r="D13" s="369"/>
      <c r="E13" s="370"/>
      <c r="F13" s="369">
        <f>C13*E13</f>
        <v>0</v>
      </c>
      <c r="G13" s="377">
        <v>0.76</v>
      </c>
      <c r="H13" s="377">
        <v>0.22</v>
      </c>
      <c r="I13" s="377">
        <v>0.01</v>
      </c>
      <c r="J13" s="377">
        <v>0.01</v>
      </c>
    </row>
    <row r="14" spans="1:12">
      <c r="A14" s="451" t="s">
        <v>1120</v>
      </c>
      <c r="B14" s="274" t="s">
        <v>993</v>
      </c>
      <c r="C14" s="274">
        <v>13.4</v>
      </c>
      <c r="D14" s="369"/>
      <c r="E14" s="370"/>
      <c r="F14" s="369">
        <f>C14*E14</f>
        <v>0</v>
      </c>
      <c r="G14" s="377">
        <v>0.86</v>
      </c>
      <c r="H14" s="377">
        <v>0.12</v>
      </c>
      <c r="I14" s="377">
        <v>0</v>
      </c>
      <c r="J14" s="377">
        <v>0.02</v>
      </c>
    </row>
    <row r="15" spans="1:12">
      <c r="A15" s="451" t="s">
        <v>1121</v>
      </c>
      <c r="B15" s="271" t="s">
        <v>994</v>
      </c>
      <c r="C15" s="271">
        <v>24.1</v>
      </c>
      <c r="D15" s="366">
        <v>2019</v>
      </c>
      <c r="E15" s="356">
        <f>D15/$D$24</f>
        <v>0.12217851739788199</v>
      </c>
      <c r="F15" s="367">
        <f>C15*D15</f>
        <v>48657.9</v>
      </c>
      <c r="G15" s="375">
        <f>G16*($C15-$C16)/($C17-$C16)+G17*($C17-$C15)/($C17-$C16)</f>
        <v>0.74681818181818216</v>
      </c>
      <c r="H15" s="375">
        <f>H16*($C15-$C16)/($C17-$C16)+H17*($C17-$C15)/($C17-$C16)</f>
        <v>0</v>
      </c>
      <c r="I15" s="375">
        <f>I16*($C15-$C16)/($C17-$C16)+I17*($C17-$C15)/($C17-$C16)</f>
        <v>0.25318181818181795</v>
      </c>
      <c r="J15" s="375">
        <f>J16*($C15-$C16)/($C17-$C16)+J17*($C17-$C15)/($C17-$C16)</f>
        <v>0</v>
      </c>
      <c r="K15" t="s">
        <v>984</v>
      </c>
      <c r="L15" s="451" t="s">
        <v>1108</v>
      </c>
    </row>
    <row r="16" spans="1:12">
      <c r="A16" s="451" t="s">
        <v>1122</v>
      </c>
      <c r="B16" s="274" t="s">
        <v>995</v>
      </c>
      <c r="C16" s="274">
        <v>24.4</v>
      </c>
      <c r="D16" s="369"/>
      <c r="E16" s="370"/>
      <c r="F16" s="369">
        <f>C16*E16</f>
        <v>0</v>
      </c>
      <c r="G16" s="377">
        <f>1-I16</f>
        <v>0.43000000000000005</v>
      </c>
      <c r="H16" s="274">
        <v>0</v>
      </c>
      <c r="I16" s="377">
        <v>0.56999999999999995</v>
      </c>
      <c r="J16" s="274">
        <v>0</v>
      </c>
      <c r="L16" s="452"/>
    </row>
    <row r="17" spans="1:12">
      <c r="A17" s="451" t="s">
        <v>1123</v>
      </c>
      <c r="B17" s="274" t="s">
        <v>996</v>
      </c>
      <c r="C17" s="274">
        <v>20</v>
      </c>
      <c r="D17" s="369"/>
      <c r="E17" s="370"/>
      <c r="F17" s="369">
        <f>C17*E17</f>
        <v>0</v>
      </c>
      <c r="G17" s="377">
        <v>0.77</v>
      </c>
      <c r="H17" s="274">
        <v>0</v>
      </c>
      <c r="I17" s="377">
        <f>1-G17</f>
        <v>0.22999999999999998</v>
      </c>
      <c r="J17" s="274">
        <v>0</v>
      </c>
    </row>
    <row r="18" spans="1:12">
      <c r="A18" s="451" t="s">
        <v>1124</v>
      </c>
      <c r="B18" s="271" t="s">
        <v>997</v>
      </c>
      <c r="C18" s="271">
        <v>24</v>
      </c>
      <c r="D18" s="366">
        <v>777</v>
      </c>
      <c r="E18" s="356">
        <f>D18/$D$24</f>
        <v>4.70196671709531E-2</v>
      </c>
      <c r="F18" s="367">
        <f>C18*D18</f>
        <v>18648</v>
      </c>
      <c r="G18" s="378">
        <f>G12</f>
        <v>0.84124999999999994</v>
      </c>
      <c r="H18" s="378">
        <f t="shared" ref="H18:J18" si="1">H12</f>
        <v>0.13875000000000001</v>
      </c>
      <c r="I18" s="378">
        <f t="shared" si="1"/>
        <v>1.8750000000000006E-3</v>
      </c>
      <c r="J18" s="378">
        <f t="shared" si="1"/>
        <v>1.8125000000000002E-2</v>
      </c>
      <c r="K18" t="s">
        <v>998</v>
      </c>
      <c r="L18" s="451" t="s">
        <v>1109</v>
      </c>
    </row>
    <row r="19" spans="1:12">
      <c r="A19" s="451" t="s">
        <v>1125</v>
      </c>
      <c r="B19" s="274" t="s">
        <v>999</v>
      </c>
      <c r="C19" s="274">
        <v>21.6</v>
      </c>
      <c r="D19" s="369"/>
      <c r="E19" s="370"/>
      <c r="F19" s="369">
        <f>C19*E19</f>
        <v>0</v>
      </c>
      <c r="G19" s="370"/>
      <c r="H19" s="370"/>
      <c r="I19" s="370"/>
      <c r="J19" s="370"/>
    </row>
    <row r="20" spans="1:12">
      <c r="A20" s="451" t="s">
        <v>1126</v>
      </c>
      <c r="B20" s="274" t="s">
        <v>1000</v>
      </c>
      <c r="C20" s="274">
        <v>58.3</v>
      </c>
      <c r="D20" s="369"/>
      <c r="E20" s="370"/>
      <c r="F20" s="369">
        <f>C20*E20</f>
        <v>0</v>
      </c>
      <c r="G20" s="370"/>
      <c r="H20" s="370"/>
      <c r="I20" s="370"/>
      <c r="J20" s="370"/>
      <c r="L20" s="456"/>
    </row>
    <row r="21" spans="1:12">
      <c r="A21" s="451" t="s">
        <v>1127</v>
      </c>
      <c r="B21" s="271" t="s">
        <v>1001</v>
      </c>
      <c r="C21" s="271">
        <v>11</v>
      </c>
      <c r="D21" s="366">
        <v>1399</v>
      </c>
      <c r="E21" s="356">
        <f>D21/$D$24</f>
        <v>8.4659606656580941E-2</v>
      </c>
      <c r="F21" s="367">
        <f>C21*D21</f>
        <v>15389</v>
      </c>
      <c r="G21" s="378">
        <f>G15</f>
        <v>0.74681818181818216</v>
      </c>
      <c r="H21" s="378">
        <f t="shared" ref="H21:J21" si="2">H15</f>
        <v>0</v>
      </c>
      <c r="I21" s="378">
        <f t="shared" si="2"/>
        <v>0.25318181818181795</v>
      </c>
      <c r="J21" s="378">
        <f t="shared" si="2"/>
        <v>0</v>
      </c>
      <c r="K21" t="s">
        <v>1002</v>
      </c>
      <c r="L21" s="453" t="s">
        <v>1110</v>
      </c>
    </row>
    <row r="22" spans="1:12">
      <c r="A22" s="451" t="s">
        <v>1125</v>
      </c>
      <c r="B22" s="274" t="s">
        <v>999</v>
      </c>
      <c r="C22" s="274">
        <v>10.6</v>
      </c>
      <c r="D22" s="369"/>
      <c r="E22" s="370"/>
      <c r="F22" s="369">
        <f>C22*E22</f>
        <v>0</v>
      </c>
      <c r="G22" s="370"/>
      <c r="H22" s="370"/>
      <c r="I22" s="370"/>
      <c r="J22" s="370"/>
    </row>
    <row r="23" spans="1:12">
      <c r="A23" s="451" t="s">
        <v>1126</v>
      </c>
      <c r="B23" s="274" t="s">
        <v>1000</v>
      </c>
      <c r="C23" s="274">
        <v>16</v>
      </c>
      <c r="D23" s="369"/>
      <c r="E23" s="370"/>
      <c r="F23" s="369">
        <f>C23*E23</f>
        <v>0</v>
      </c>
      <c r="G23" s="370"/>
      <c r="H23" s="370"/>
      <c r="I23" s="370"/>
      <c r="J23" s="370"/>
    </row>
    <row r="24" spans="1:12" s="351" customFormat="1">
      <c r="B24" s="354" t="s">
        <v>1003</v>
      </c>
      <c r="C24" s="373"/>
      <c r="D24" s="379">
        <f>SUM(D5,D9,D12,D15,D18,D21)</f>
        <v>16525</v>
      </c>
      <c r="E24" s="373"/>
      <c r="F24" s="373"/>
      <c r="G24" s="357">
        <f>($F$5*G5+$F$9*G9+$F$12*G12+$F$15*G15+$F$18*G18+$F$21*G21)/SUM($F$5,$F$9,$F$12,$F$15,$F$18,$F$21)</f>
        <v>0.40776416854279252</v>
      </c>
      <c r="H24" s="357">
        <f t="shared" ref="H24:J24" si="3">($F$5*H5+$F$9*H9+$F$12*H12+$F$15*H15+$F$18*H18+$F$21*H21)/SUM($F$5,$F$9,$F$12,$F$15,$F$18,$F$21)</f>
        <v>3.5789228128922976E-2</v>
      </c>
      <c r="I24" s="357">
        <f t="shared" si="3"/>
        <v>0.55387040132343379</v>
      </c>
      <c r="J24" s="357">
        <f t="shared" si="3"/>
        <v>2.5762020048508182E-3</v>
      </c>
    </row>
    <row r="25" spans="1:12">
      <c r="D25" s="458"/>
      <c r="G25" s="459"/>
      <c r="H25" s="459"/>
      <c r="I25" s="459"/>
      <c r="J25" s="459"/>
    </row>
    <row r="26" spans="1:12">
      <c r="D26" s="458"/>
      <c r="G26" s="459"/>
      <c r="H26" s="459"/>
      <c r="I26" s="459"/>
      <c r="J26" s="459"/>
    </row>
    <row r="27" spans="1:12" ht="21">
      <c r="B27" s="454" t="s">
        <v>1133</v>
      </c>
    </row>
    <row r="28" spans="1:12" s="350" customFormat="1">
      <c r="B28" s="364" t="s">
        <v>1004</v>
      </c>
    </row>
    <row r="30" spans="1:12">
      <c r="B30" s="274" t="s">
        <v>1005</v>
      </c>
      <c r="C30" s="349">
        <v>250.2</v>
      </c>
    </row>
    <row r="31" spans="1:12">
      <c r="B31" s="274" t="s">
        <v>112</v>
      </c>
      <c r="C31" s="385">
        <f>C30*About!$C$86/1000</f>
        <v>9922098411162</v>
      </c>
    </row>
    <row r="32" spans="1:12">
      <c r="C32" s="457"/>
    </row>
    <row r="33" spans="1:35">
      <c r="C33" s="457"/>
    </row>
    <row r="34" spans="1:35">
      <c r="C34" s="457"/>
    </row>
    <row r="35" spans="1:35" ht="21">
      <c r="B35" s="454" t="s">
        <v>1130</v>
      </c>
    </row>
    <row r="36" spans="1:35" s="350" customFormat="1" ht="17">
      <c r="B36" s="364" t="s">
        <v>1006</v>
      </c>
    </row>
    <row r="37" spans="1:35" s="381" customFormat="1">
      <c r="B37" s="380"/>
      <c r="C37" t="s">
        <v>1104</v>
      </c>
      <c r="D37" t="s">
        <v>1105</v>
      </c>
      <c r="E37" t="s">
        <v>1106</v>
      </c>
      <c r="F37" t="s">
        <v>1107</v>
      </c>
    </row>
    <row r="38" spans="1:35">
      <c r="C38" s="352" t="s">
        <v>980</v>
      </c>
      <c r="D38" s="352" t="s">
        <v>981</v>
      </c>
      <c r="E38" s="352" t="s">
        <v>982</v>
      </c>
      <c r="F38" s="353" t="s">
        <v>192</v>
      </c>
    </row>
    <row r="39" spans="1:35">
      <c r="C39" s="368">
        <f>$C$31*G24</f>
        <v>4045876208827.2358</v>
      </c>
      <c r="D39" s="368">
        <f>$C$31*H24</f>
        <v>355104243554.70099</v>
      </c>
      <c r="E39" s="368">
        <f>$C$31*I24</f>
        <v>5495556628960.9014</v>
      </c>
      <c r="F39" s="368">
        <f>$C$31*J24</f>
        <v>25561329819.162663</v>
      </c>
    </row>
    <row r="40" spans="1:35">
      <c r="C40" s="16"/>
      <c r="D40" s="16"/>
      <c r="E40" s="16"/>
      <c r="F40" s="16"/>
    </row>
    <row r="41" spans="1:35" ht="21">
      <c r="B41" s="450" t="s">
        <v>1131</v>
      </c>
    </row>
    <row r="42" spans="1:35" s="350" customFormat="1" ht="17">
      <c r="B42" s="364" t="s">
        <v>1007</v>
      </c>
    </row>
    <row r="44" spans="1:35" s="358" customFormat="1">
      <c r="B44" s="359"/>
      <c r="C44" s="360">
        <v>2018</v>
      </c>
      <c r="D44" s="360">
        <v>2019</v>
      </c>
      <c r="E44" s="360">
        <v>2020</v>
      </c>
      <c r="F44" s="360">
        <v>2021</v>
      </c>
      <c r="G44" s="360">
        <v>2022</v>
      </c>
      <c r="H44" s="360">
        <v>2023</v>
      </c>
      <c r="I44" s="360">
        <v>2024</v>
      </c>
      <c r="J44" s="360">
        <v>2025</v>
      </c>
      <c r="K44" s="360">
        <v>2026</v>
      </c>
      <c r="L44" s="360">
        <v>2027</v>
      </c>
      <c r="M44" s="360">
        <v>2028</v>
      </c>
      <c r="N44" s="360">
        <v>2029</v>
      </c>
      <c r="O44" s="360">
        <v>2030</v>
      </c>
      <c r="P44" s="360">
        <v>2031</v>
      </c>
      <c r="Q44" s="360">
        <v>2032</v>
      </c>
      <c r="R44" s="360">
        <v>2033</v>
      </c>
      <c r="S44" s="360">
        <v>2034</v>
      </c>
      <c r="T44" s="360">
        <v>2035</v>
      </c>
      <c r="U44" s="360">
        <v>2036</v>
      </c>
      <c r="V44" s="360">
        <v>2037</v>
      </c>
      <c r="W44" s="360">
        <v>2038</v>
      </c>
      <c r="X44" s="360">
        <v>2039</v>
      </c>
      <c r="Y44" s="360">
        <v>2040</v>
      </c>
      <c r="Z44" s="360">
        <v>2041</v>
      </c>
      <c r="AA44" s="360">
        <v>2042</v>
      </c>
      <c r="AB44" s="360">
        <v>2043</v>
      </c>
      <c r="AC44" s="360">
        <v>2044</v>
      </c>
      <c r="AD44" s="360">
        <v>2045</v>
      </c>
      <c r="AE44" s="360">
        <v>2046</v>
      </c>
      <c r="AF44" s="360">
        <v>2047</v>
      </c>
      <c r="AG44" s="360">
        <v>2048</v>
      </c>
      <c r="AH44" s="360">
        <v>2049</v>
      </c>
      <c r="AI44" s="360">
        <v>2050</v>
      </c>
    </row>
    <row r="45" spans="1:35" s="358" customFormat="1">
      <c r="A45" s="451" t="s">
        <v>1132</v>
      </c>
      <c r="B45" s="361" t="s">
        <v>1008</v>
      </c>
      <c r="C45" s="363">
        <v>51607</v>
      </c>
      <c r="D45" s="363">
        <v>51658.606999999996</v>
      </c>
      <c r="E45" s="363">
        <v>51710.265606999994</v>
      </c>
      <c r="F45" s="363">
        <v>51761.975872606985</v>
      </c>
      <c r="G45" s="363">
        <v>51813.737848479584</v>
      </c>
      <c r="H45" s="363">
        <v>51865.55158632806</v>
      </c>
      <c r="I45" s="363">
        <v>51917.417137914381</v>
      </c>
      <c r="J45" s="363">
        <v>51969.334555052286</v>
      </c>
      <c r="K45" s="363">
        <v>52021.303889607334</v>
      </c>
      <c r="L45" s="363">
        <v>52073.325193496938</v>
      </c>
      <c r="M45" s="363">
        <v>52125.398518690432</v>
      </c>
      <c r="N45" s="363">
        <v>52177.523917209117</v>
      </c>
      <c r="O45" s="363">
        <v>52229.701441126323</v>
      </c>
      <c r="P45" s="363">
        <v>52281.931142567446</v>
      </c>
      <c r="Q45" s="363">
        <v>52334.213073710009</v>
      </c>
      <c r="R45" s="363">
        <v>52386.547286783716</v>
      </c>
      <c r="S45" s="363">
        <v>52438.933834070493</v>
      </c>
      <c r="T45" s="363">
        <v>52491.372767904555</v>
      </c>
      <c r="U45" s="363">
        <v>52543.864140672456</v>
      </c>
      <c r="V45" s="363">
        <v>52596.408004813122</v>
      </c>
      <c r="W45" s="363">
        <v>52649.004412817929</v>
      </c>
      <c r="X45" s="363">
        <v>52701.653417230744</v>
      </c>
      <c r="Y45" s="363">
        <v>52754.355070647965</v>
      </c>
      <c r="Z45" s="362">
        <v>52490.583295294724</v>
      </c>
      <c r="AA45" s="362">
        <v>52228.130378818249</v>
      </c>
      <c r="AB45" s="362">
        <v>51966.989726924156</v>
      </c>
      <c r="AC45" s="362">
        <v>51707.154778289536</v>
      </c>
      <c r="AD45" s="362">
        <v>51448.61900439809</v>
      </c>
      <c r="AE45" s="362">
        <v>51191.375909376096</v>
      </c>
      <c r="AF45" s="362">
        <v>50935.419029829216</v>
      </c>
      <c r="AG45" s="362">
        <v>50680.741934680067</v>
      </c>
      <c r="AH45" s="362">
        <v>50427.338225006664</v>
      </c>
      <c r="AI45" s="362">
        <v>50175.201533881627</v>
      </c>
    </row>
    <row r="46" spans="1:35">
      <c r="B46" t="s">
        <v>1009</v>
      </c>
      <c r="D46" s="365">
        <f>D45/C45-1</f>
        <v>9.9999999999988987E-4</v>
      </c>
      <c r="E46" s="365">
        <f t="shared" ref="E46:AI46" si="4">E45/D45-1</f>
        <v>9.9999999999988987E-4</v>
      </c>
      <c r="F46" s="365">
        <f t="shared" si="4"/>
        <v>9.9999999999988987E-4</v>
      </c>
      <c r="G46" s="365">
        <f t="shared" si="4"/>
        <v>9.9999999999988987E-4</v>
      </c>
      <c r="H46" s="365">
        <f t="shared" si="4"/>
        <v>9.9999999999988987E-4</v>
      </c>
      <c r="I46" s="365">
        <f t="shared" si="4"/>
        <v>9.9999999999988987E-4</v>
      </c>
      <c r="J46" s="365">
        <f t="shared" si="4"/>
        <v>9.9999999999988987E-4</v>
      </c>
      <c r="K46" s="365">
        <f t="shared" si="4"/>
        <v>9.9999999999988987E-4</v>
      </c>
      <c r="L46" s="365">
        <f t="shared" si="4"/>
        <v>9.9999999999988987E-4</v>
      </c>
      <c r="M46" s="365">
        <f t="shared" si="4"/>
        <v>9.9999999999988987E-4</v>
      </c>
      <c r="N46" s="365">
        <f t="shared" si="4"/>
        <v>9.9999999999988987E-4</v>
      </c>
      <c r="O46" s="365">
        <f t="shared" si="4"/>
        <v>9.9999999999988987E-4</v>
      </c>
      <c r="P46" s="365">
        <f t="shared" si="4"/>
        <v>9.9999999999988987E-4</v>
      </c>
      <c r="Q46" s="365">
        <f t="shared" si="4"/>
        <v>9.9999999999988987E-4</v>
      </c>
      <c r="R46" s="365">
        <f t="shared" si="4"/>
        <v>9.9999999999988987E-4</v>
      </c>
      <c r="S46" s="365">
        <f t="shared" si="4"/>
        <v>9.9999999999988987E-4</v>
      </c>
      <c r="T46" s="365">
        <f t="shared" si="4"/>
        <v>9.9999999999988987E-4</v>
      </c>
      <c r="U46" s="365">
        <f t="shared" si="4"/>
        <v>9.9999999999988987E-4</v>
      </c>
      <c r="V46" s="365">
        <f t="shared" si="4"/>
        <v>9.9999999999988987E-4</v>
      </c>
      <c r="W46" s="365">
        <f t="shared" si="4"/>
        <v>9.9999999999988987E-4</v>
      </c>
      <c r="X46" s="365">
        <f t="shared" si="4"/>
        <v>9.9999999999988987E-4</v>
      </c>
      <c r="Y46" s="365">
        <f t="shared" si="4"/>
        <v>9.9999999999988987E-4</v>
      </c>
      <c r="Z46" s="365">
        <f t="shared" si="4"/>
        <v>-5.0000000000000044E-3</v>
      </c>
      <c r="AA46" s="365">
        <f t="shared" si="4"/>
        <v>-5.0000000000000044E-3</v>
      </c>
      <c r="AB46" s="365">
        <f t="shared" si="4"/>
        <v>-5.0000000000000044E-3</v>
      </c>
      <c r="AC46" s="365">
        <f t="shared" si="4"/>
        <v>-5.0000000000000044E-3</v>
      </c>
      <c r="AD46" s="365">
        <f t="shared" si="4"/>
        <v>-5.0000000000000044E-3</v>
      </c>
      <c r="AE46" s="365">
        <f t="shared" si="4"/>
        <v>-5.0000000000000044E-3</v>
      </c>
      <c r="AF46" s="365">
        <f t="shared" si="4"/>
        <v>-5.0000000000000044E-3</v>
      </c>
      <c r="AG46" s="365">
        <f t="shared" si="4"/>
        <v>-5.0000000000000044E-3</v>
      </c>
      <c r="AH46" s="365">
        <f t="shared" si="4"/>
        <v>-5.0000000000000044E-3</v>
      </c>
      <c r="AI46" s="365">
        <f t="shared" si="4"/>
        <v>-5.0000000000001155E-3</v>
      </c>
    </row>
    <row r="48" spans="1:35">
      <c r="B48" t="s">
        <v>982</v>
      </c>
      <c r="C48" s="216">
        <f>E39</f>
        <v>5495556628960.9014</v>
      </c>
      <c r="D48" s="216">
        <f>C48*(1+D46)</f>
        <v>5501052185589.8613</v>
      </c>
      <c r="E48" s="216">
        <f t="shared" ref="E48:AI48" si="5">D48*(1+E46)</f>
        <v>5506553237775.4502</v>
      </c>
      <c r="F48" s="216">
        <f t="shared" si="5"/>
        <v>5512059791013.2246</v>
      </c>
      <c r="G48" s="216">
        <f t="shared" si="5"/>
        <v>5517571850804.2373</v>
      </c>
      <c r="H48" s="216">
        <f t="shared" si="5"/>
        <v>5523089422655.041</v>
      </c>
      <c r="I48" s="216">
        <f t="shared" si="5"/>
        <v>5528612512077.6953</v>
      </c>
      <c r="J48" s="216">
        <f t="shared" si="5"/>
        <v>5534141124589.7725</v>
      </c>
      <c r="K48" s="216">
        <f t="shared" si="5"/>
        <v>5539675265714.3613</v>
      </c>
      <c r="L48" s="216">
        <f t="shared" si="5"/>
        <v>5545214940980.0752</v>
      </c>
      <c r="M48" s="216">
        <f t="shared" si="5"/>
        <v>5550760155921.0547</v>
      </c>
      <c r="N48" s="216">
        <f t="shared" si="5"/>
        <v>5556310916076.9756</v>
      </c>
      <c r="O48" s="216">
        <f t="shared" si="5"/>
        <v>5561867226993.0518</v>
      </c>
      <c r="P48" s="216">
        <f t="shared" si="5"/>
        <v>5567429094220.0439</v>
      </c>
      <c r="Q48" s="216">
        <f t="shared" si="5"/>
        <v>5572996523314.2637</v>
      </c>
      <c r="R48" s="216">
        <f t="shared" si="5"/>
        <v>5578569519837.5771</v>
      </c>
      <c r="S48" s="216">
        <f t="shared" si="5"/>
        <v>5584148089357.4141</v>
      </c>
      <c r="T48" s="216">
        <f t="shared" si="5"/>
        <v>5589732237446.7705</v>
      </c>
      <c r="U48" s="216">
        <f t="shared" si="5"/>
        <v>5595321969684.2168</v>
      </c>
      <c r="V48" s="216">
        <f t="shared" si="5"/>
        <v>5600917291653.9004</v>
      </c>
      <c r="W48" s="216">
        <f t="shared" si="5"/>
        <v>5606518208945.5537</v>
      </c>
      <c r="X48" s="216">
        <f t="shared" si="5"/>
        <v>5612124727154.499</v>
      </c>
      <c r="Y48" s="216">
        <f t="shared" si="5"/>
        <v>5617736851881.6533</v>
      </c>
      <c r="Z48" s="216">
        <f t="shared" si="5"/>
        <v>5589648167622.2451</v>
      </c>
      <c r="AA48" s="216">
        <f t="shared" si="5"/>
        <v>5561699926784.1338</v>
      </c>
      <c r="AB48" s="216">
        <f t="shared" si="5"/>
        <v>5533891427150.2129</v>
      </c>
      <c r="AC48" s="216">
        <f t="shared" si="5"/>
        <v>5506221970014.4619</v>
      </c>
      <c r="AD48" s="216">
        <f t="shared" si="5"/>
        <v>5478690860164.3896</v>
      </c>
      <c r="AE48" s="216">
        <f t="shared" si="5"/>
        <v>5451297405863.5674</v>
      </c>
      <c r="AF48" s="216">
        <f t="shared" si="5"/>
        <v>5424040918834.25</v>
      </c>
      <c r="AG48" s="216">
        <f t="shared" si="5"/>
        <v>5396920714240.0791</v>
      </c>
      <c r="AH48" s="216">
        <f t="shared" si="5"/>
        <v>5369936110668.8789</v>
      </c>
      <c r="AI48" s="216">
        <f t="shared" si="5"/>
        <v>5343086430115.5342</v>
      </c>
    </row>
  </sheetData>
  <phoneticPr fontId="3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workbookViewId="0"/>
  </sheetViews>
  <sheetFormatPr defaultRowHeight="14.5"/>
  <cols>
    <col min="1" max="1" width="29.6328125" customWidth="1"/>
    <col min="2" max="2" width="11.6328125" bestFit="1" customWidth="1"/>
    <col min="6" max="6" width="8.6328125"/>
  </cols>
  <sheetData>
    <row r="1" spans="1:33">
      <c r="A1" t="s">
        <v>1010</v>
      </c>
      <c r="B1" t="s">
        <v>1011</v>
      </c>
      <c r="C1" t="s">
        <v>1012</v>
      </c>
      <c r="D1">
        <v>2019</v>
      </c>
    </row>
    <row r="3" spans="1:33" ht="43.5">
      <c r="B3" s="391" t="s">
        <v>1013</v>
      </c>
      <c r="C3" s="391" t="s">
        <v>1014</v>
      </c>
      <c r="D3" s="391" t="s">
        <v>1015</v>
      </c>
      <c r="E3" s="391" t="s">
        <v>1016</v>
      </c>
      <c r="F3" s="391"/>
      <c r="G3" s="391" t="s">
        <v>1017</v>
      </c>
    </row>
    <row r="4" spans="1:33">
      <c r="A4" t="s">
        <v>1018</v>
      </c>
      <c r="B4">
        <v>229305</v>
      </c>
      <c r="C4">
        <v>57226</v>
      </c>
      <c r="D4">
        <v>381380</v>
      </c>
      <c r="E4">
        <v>20813</v>
      </c>
      <c r="G4">
        <v>242421</v>
      </c>
    </row>
    <row r="5" spans="1:33">
      <c r="A5" t="s">
        <v>1019</v>
      </c>
      <c r="B5">
        <f>B4*$B$7</f>
        <v>217339177185000</v>
      </c>
      <c r="C5">
        <f t="shared" ref="C5:G5" si="0">C4*$B$7</f>
        <v>54239775642000</v>
      </c>
      <c r="D5">
        <f t="shared" si="0"/>
        <v>361478447460000</v>
      </c>
      <c r="E5">
        <f t="shared" si="0"/>
        <v>19726915221000</v>
      </c>
      <c r="G5">
        <f t="shared" si="0"/>
        <v>229770744957000</v>
      </c>
    </row>
    <row r="7" spans="1:33">
      <c r="A7" t="s">
        <v>1020</v>
      </c>
      <c r="B7">
        <f>947817000</f>
        <v>947817000</v>
      </c>
    </row>
    <row r="9" spans="1:33">
      <c r="A9" s="1" t="s">
        <v>1021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25</v>
      </c>
      <c r="B11" s="16">
        <f>'BIFUbC-electricity'!B2</f>
        <v>56028262612795.492</v>
      </c>
      <c r="C11" s="16">
        <f>'BIFUbC-electricity'!C2</f>
        <v>57028918285421.625</v>
      </c>
      <c r="D11" s="16">
        <f>'BIFUbC-electricity'!D2</f>
        <v>58029573958047.758</v>
      </c>
      <c r="E11" s="16">
        <f>'BIFUbC-electricity'!E2</f>
        <v>59030229630673.914</v>
      </c>
      <c r="F11" s="16">
        <f>'BIFUbC-electricity'!F2</f>
        <v>60326208270235.266</v>
      </c>
      <c r="G11" s="16">
        <f>'BIFUbC-electricity'!G2</f>
        <v>61622186909796.148</v>
      </c>
      <c r="H11" s="16">
        <f>'BIFUbC-electricity'!H2</f>
        <v>62918165549357.031</v>
      </c>
      <c r="I11" s="16">
        <f>'BIFUbC-electricity'!I2</f>
        <v>64214144188917.906</v>
      </c>
      <c r="J11" s="16">
        <f>'BIFUbC-electricity'!J2</f>
        <v>65510122828478.789</v>
      </c>
      <c r="K11" s="16">
        <f>'BIFUbC-electricity'!K2</f>
        <v>66806101468039.672</v>
      </c>
      <c r="L11" s="16">
        <f>'BIFUbC-electricity'!L2</f>
        <v>68102080107600.078</v>
      </c>
      <c r="M11" s="16">
        <f>'BIFUbC-electricity'!M2</f>
        <v>68735067745379.148</v>
      </c>
      <c r="N11" s="16">
        <f>'BIFUbC-electricity'!N2</f>
        <v>69368055383158.242</v>
      </c>
      <c r="O11" s="16">
        <f>'BIFUbC-electricity'!O2</f>
        <v>70001043020937.336</v>
      </c>
      <c r="P11" s="16">
        <f>'BIFUbC-electricity'!P2</f>
        <v>70634030658716.422</v>
      </c>
      <c r="Q11" s="16">
        <f>'BIFUbC-electricity'!Q2</f>
        <v>71267018296495.516</v>
      </c>
      <c r="R11" s="16">
        <f>'BIFUbC-electricity'!R2</f>
        <v>71900005934274.609</v>
      </c>
      <c r="S11" s="16">
        <f>'BIFUbC-electricity'!S2</f>
        <v>72532993572053.703</v>
      </c>
      <c r="T11" s="16">
        <f>'BIFUbC-electricity'!T2</f>
        <v>73165981209832.797</v>
      </c>
      <c r="U11" s="16">
        <f>'BIFUbC-electricity'!U2</f>
        <v>73798968847611.891</v>
      </c>
      <c r="V11" s="16">
        <f>'BIFUbC-electricity'!V2</f>
        <v>74431956485391</v>
      </c>
      <c r="W11" s="16">
        <f>'BIFUbC-electricity'!W2</f>
        <v>74064415276357.969</v>
      </c>
      <c r="X11" s="16">
        <f>'BIFUbC-electricity'!X2</f>
        <v>73696874067324.938</v>
      </c>
      <c r="Y11" s="16">
        <f>'BIFUbC-electricity'!Y2</f>
        <v>73329332858291.922</v>
      </c>
      <c r="Z11" s="16">
        <f>'BIFUbC-electricity'!Z2</f>
        <v>72961791649258.906</v>
      </c>
      <c r="AA11" s="16">
        <f>'BIFUbC-electricity'!AA2</f>
        <v>72594250440225.875</v>
      </c>
      <c r="AB11" s="16">
        <f>'BIFUbC-electricity'!AB2</f>
        <v>72226709231192.859</v>
      </c>
      <c r="AC11" s="16">
        <f>'BIFUbC-electricity'!AC2</f>
        <v>71859168022159.828</v>
      </c>
      <c r="AD11" s="16">
        <f>'BIFUbC-electricity'!AD2</f>
        <v>71491626813126.813</v>
      </c>
      <c r="AE11" s="16">
        <f>'BIFUbC-electricity'!AE2</f>
        <v>71124085604093.797</v>
      </c>
      <c r="AF11" s="16">
        <f>'BIFUbC-electricity'!AF2</f>
        <v>70756544395060.734</v>
      </c>
      <c r="AG11" s="16"/>
    </row>
    <row r="12" spans="1:33">
      <c r="A12" t="s">
        <v>28</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32</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34</v>
      </c>
      <c r="B14" s="16">
        <f>'BIFUbC-electricity'!B5</f>
        <v>4832387342790.374</v>
      </c>
      <c r="C14" s="16">
        <f>'BIFUbC-electricity'!C5</f>
        <v>4918692996069.4678</v>
      </c>
      <c r="D14" s="16">
        <f>'BIFUbC-electricity'!D5</f>
        <v>5004998649348.5615</v>
      </c>
      <c r="E14" s="16">
        <f>'BIFUbC-electricity'!E5</f>
        <v>5091304302627.6563</v>
      </c>
      <c r="F14" s="16">
        <f>'BIFUbC-electricity'!F5</f>
        <v>5203081296635.5469</v>
      </c>
      <c r="G14" s="16">
        <f>'BIFUbC-electricity'!G5</f>
        <v>5314858290643.3975</v>
      </c>
      <c r="H14" s="16">
        <f>'BIFUbC-electricity'!H5</f>
        <v>5426635284651.2471</v>
      </c>
      <c r="I14" s="16">
        <f>'BIFUbC-electricity'!I5</f>
        <v>5538412278659.0967</v>
      </c>
      <c r="J14" s="16">
        <f>'BIFUbC-electricity'!J5</f>
        <v>5650189272666.9473</v>
      </c>
      <c r="K14" s="16">
        <f>'BIFUbC-electricity'!K5</f>
        <v>5761966266674.7969</v>
      </c>
      <c r="L14" s="16">
        <f>'BIFUbC-electricity'!L5</f>
        <v>5873743260682.6064</v>
      </c>
      <c r="M14" s="16">
        <f>'BIFUbC-electricity'!M5</f>
        <v>5928337876083.8662</v>
      </c>
      <c r="N14" s="16">
        <f>'BIFUbC-electricity'!N5</f>
        <v>5982932491485.1289</v>
      </c>
      <c r="O14" s="16">
        <f>'BIFUbC-electricity'!O5</f>
        <v>6037527106886.3906</v>
      </c>
      <c r="P14" s="16">
        <f>'BIFUbC-electricity'!P5</f>
        <v>6092121722287.6523</v>
      </c>
      <c r="Q14" s="16">
        <f>'BIFUbC-electricity'!Q5</f>
        <v>6146716337688.9141</v>
      </c>
      <c r="R14" s="16">
        <f>'BIFUbC-electricity'!R5</f>
        <v>6201310953090.1758</v>
      </c>
      <c r="S14" s="16">
        <f>'BIFUbC-electricity'!S5</f>
        <v>6255905568491.4375</v>
      </c>
      <c r="T14" s="16">
        <f>'BIFUbC-electricity'!T5</f>
        <v>6310500183892.6992</v>
      </c>
      <c r="U14" s="16">
        <f>'BIFUbC-electricity'!U5</f>
        <v>6365094799293.9609</v>
      </c>
      <c r="V14" s="16">
        <f>'BIFUbC-electricity'!V5</f>
        <v>6419689414695.2236</v>
      </c>
      <c r="W14" s="16">
        <f>'BIFUbC-electricity'!W5</f>
        <v>6387989315429.9736</v>
      </c>
      <c r="X14" s="16">
        <f>'BIFUbC-electricity'!X5</f>
        <v>6356289216164.7256</v>
      </c>
      <c r="Y14" s="16">
        <f>'BIFUbC-electricity'!Y5</f>
        <v>6324589116899.4766</v>
      </c>
      <c r="Z14" s="16">
        <f>'BIFUbC-electricity'!Z5</f>
        <v>6292889017634.2275</v>
      </c>
      <c r="AA14" s="16">
        <f>'BIFUbC-electricity'!AA5</f>
        <v>6261188918368.9785</v>
      </c>
      <c r="AB14" s="16">
        <f>'BIFUbC-electricity'!AB5</f>
        <v>6229488819103.7305</v>
      </c>
      <c r="AC14" s="16">
        <f>'BIFUbC-electricity'!AC5</f>
        <v>6197788719838.4814</v>
      </c>
      <c r="AD14" s="16">
        <f>'BIFUbC-electricity'!AD5</f>
        <v>6166088620573.2324</v>
      </c>
      <c r="AE14" s="16">
        <f>'BIFUbC-electricity'!AE5</f>
        <v>6134388521307.9834</v>
      </c>
      <c r="AF14" s="16">
        <f>'BIFUbC-electricity'!AF5</f>
        <v>6102688422042.7324</v>
      </c>
      <c r="AG14" s="16"/>
    </row>
    <row r="15" spans="1:33">
      <c r="A15" t="s">
        <v>36</v>
      </c>
      <c r="B15" s="16">
        <f>'BIFUbC-electricity'!B6</f>
        <v>44388268989732.289</v>
      </c>
      <c r="C15" s="16">
        <f>'BIFUbC-electricity'!C6</f>
        <v>45181036266304.711</v>
      </c>
      <c r="D15" s="16">
        <f>'BIFUbC-electricity'!D6</f>
        <v>45973803542877.133</v>
      </c>
      <c r="E15" s="16">
        <f>'BIFUbC-electricity'!E6</f>
        <v>46766570819449.57</v>
      </c>
      <c r="F15" s="16">
        <f>'BIFUbC-electricity'!F6</f>
        <v>47793307073174.828</v>
      </c>
      <c r="G15" s="16">
        <f>'BIFUbC-electricity'!G6</f>
        <v>48820043326899.719</v>
      </c>
      <c r="H15" s="16">
        <f>'BIFUbC-electricity'!H6</f>
        <v>49846779580624.602</v>
      </c>
      <c r="I15" s="16">
        <f>'BIFUbC-electricity'!I6</f>
        <v>50873515834349.484</v>
      </c>
      <c r="J15" s="16">
        <f>'BIFUbC-electricity'!J6</f>
        <v>51900252088074.375</v>
      </c>
      <c r="K15" s="16">
        <f>'BIFUbC-electricity'!K6</f>
        <v>52926988341799.258</v>
      </c>
      <c r="L15" s="16">
        <f>'BIFUbC-electricity'!L6</f>
        <v>53953724595523.766</v>
      </c>
      <c r="M15" s="16">
        <f>'BIFUbC-electricity'!M6</f>
        <v>54455207672503.852</v>
      </c>
      <c r="N15" s="16">
        <f>'BIFUbC-electricity'!N6</f>
        <v>54956690749483.945</v>
      </c>
      <c r="O15" s="16">
        <f>'BIFUbC-electricity'!O6</f>
        <v>55458173826464.039</v>
      </c>
      <c r="P15" s="16">
        <f>'BIFUbC-electricity'!P6</f>
        <v>55959656903444.141</v>
      </c>
      <c r="Q15" s="16">
        <f>'BIFUbC-electricity'!Q6</f>
        <v>56461139980424.234</v>
      </c>
      <c r="R15" s="16">
        <f>'BIFUbC-electricity'!R6</f>
        <v>56962623057404.336</v>
      </c>
      <c r="S15" s="16">
        <f>'BIFUbC-electricity'!S6</f>
        <v>57464106134384.43</v>
      </c>
      <c r="T15" s="16">
        <f>'BIFUbC-electricity'!T6</f>
        <v>57965589211364.523</v>
      </c>
      <c r="U15" s="16">
        <f>'BIFUbC-electricity'!U6</f>
        <v>58467072288344.625</v>
      </c>
      <c r="V15" s="16">
        <f>'BIFUbC-electricity'!V6</f>
        <v>58968555365324.734</v>
      </c>
      <c r="W15" s="16">
        <f>'BIFUbC-electricity'!W6</f>
        <v>58677371643207.242</v>
      </c>
      <c r="X15" s="16">
        <f>'BIFUbC-electricity'!X6</f>
        <v>58386187921089.766</v>
      </c>
      <c r="Y15" s="16">
        <f>'BIFUbC-electricity'!Y6</f>
        <v>58095004198972.289</v>
      </c>
      <c r="Z15" s="16">
        <f>'BIFUbC-electricity'!Z6</f>
        <v>57803820476854.82</v>
      </c>
      <c r="AA15" s="16">
        <f>'BIFUbC-electricity'!AA6</f>
        <v>57512636754737.344</v>
      </c>
      <c r="AB15" s="16">
        <f>'BIFUbC-electricity'!AB6</f>
        <v>57221453032619.867</v>
      </c>
      <c r="AC15" s="16">
        <f>'BIFUbC-electricity'!AC6</f>
        <v>56930269310502.391</v>
      </c>
      <c r="AD15" s="16">
        <f>'BIFUbC-electricity'!AD6</f>
        <v>56639085588384.914</v>
      </c>
      <c r="AE15" s="16">
        <f>'BIFUbC-electricity'!AE6</f>
        <v>56347901866267.438</v>
      </c>
      <c r="AF15" s="16">
        <f>'BIFUbC-electricity'!AF6</f>
        <v>56056718144149.938</v>
      </c>
      <c r="AG15" s="16"/>
    </row>
    <row r="16" spans="1:33">
      <c r="A16" t="s">
        <v>38</v>
      </c>
      <c r="B16" s="16">
        <f>'BIFUbC-electricity'!B7</f>
        <v>33446576345463.047</v>
      </c>
      <c r="C16" s="16">
        <f>'BIFUbC-electricity'!C7</f>
        <v>34043926768075.781</v>
      </c>
      <c r="D16" s="16">
        <f>'BIFUbC-electricity'!D7</f>
        <v>34641277190688.516</v>
      </c>
      <c r="E16" s="16">
        <f>'BIFUbC-electricity'!E7</f>
        <v>35238627613301.258</v>
      </c>
      <c r="F16" s="16">
        <f>'BIFUbC-electricity'!F7</f>
        <v>36012273742750.914</v>
      </c>
      <c r="G16" s="16">
        <f>'BIFUbC-electricity'!G7</f>
        <v>36785919872200.289</v>
      </c>
      <c r="H16" s="16">
        <f>'BIFUbC-electricity'!H7</f>
        <v>37559566001649.664</v>
      </c>
      <c r="I16" s="16">
        <f>'BIFUbC-electricity'!I7</f>
        <v>38333212131099.039</v>
      </c>
      <c r="J16" s="16">
        <f>'BIFUbC-electricity'!J7</f>
        <v>39106858260548.414</v>
      </c>
      <c r="K16" s="16">
        <f>'BIFUbC-electricity'!K7</f>
        <v>39880504389997.789</v>
      </c>
      <c r="L16" s="16">
        <f>'BIFUbC-electricity'!L7</f>
        <v>40654150519446.883</v>
      </c>
      <c r="M16" s="16">
        <f>'BIFUbC-electricity'!M7</f>
        <v>41032018194891.758</v>
      </c>
      <c r="N16" s="16">
        <f>'BIFUbC-electricity'!N7</f>
        <v>41409885870336.648</v>
      </c>
      <c r="O16" s="16">
        <f>'BIFUbC-electricity'!O7</f>
        <v>41787753545781.531</v>
      </c>
      <c r="P16" s="16">
        <f>'BIFUbC-electricity'!P7</f>
        <v>42165621221226.422</v>
      </c>
      <c r="Q16" s="16">
        <f>'BIFUbC-electricity'!Q7</f>
        <v>42543488896671.313</v>
      </c>
      <c r="R16" s="16">
        <f>'BIFUbC-electricity'!R7</f>
        <v>42921356572116.195</v>
      </c>
      <c r="S16" s="16">
        <f>'BIFUbC-electricity'!S7</f>
        <v>43299224247561.086</v>
      </c>
      <c r="T16" s="16">
        <f>'BIFUbC-electricity'!T7</f>
        <v>43677091923005.969</v>
      </c>
      <c r="U16" s="16">
        <f>'BIFUbC-electricity'!U7</f>
        <v>44054959598450.859</v>
      </c>
      <c r="V16" s="16">
        <f>'BIFUbC-electricity'!V7</f>
        <v>44432827273895.758</v>
      </c>
      <c r="W16" s="16">
        <f>'BIFUbC-electricity'!W7</f>
        <v>44213420236540.648</v>
      </c>
      <c r="X16" s="16">
        <f>'BIFUbC-electricity'!X7</f>
        <v>43994013199185.555</v>
      </c>
      <c r="Y16" s="16">
        <f>'BIFUbC-electricity'!Y7</f>
        <v>43774606161830.461</v>
      </c>
      <c r="Z16" s="16">
        <f>'BIFUbC-electricity'!Z7</f>
        <v>43555199124475.359</v>
      </c>
      <c r="AA16" s="16">
        <f>'BIFUbC-electricity'!AA7</f>
        <v>43335792087120.266</v>
      </c>
      <c r="AB16" s="16">
        <f>'BIFUbC-electricity'!AB7</f>
        <v>43116385049765.172</v>
      </c>
      <c r="AC16" s="16">
        <f>'BIFUbC-electricity'!AC7</f>
        <v>42896978012410.078</v>
      </c>
      <c r="AD16" s="16">
        <f>'BIFUbC-electricity'!AD7</f>
        <v>42677570975054.977</v>
      </c>
      <c r="AE16" s="16">
        <f>'BIFUbC-electricity'!AE7</f>
        <v>42458163937699.883</v>
      </c>
      <c r="AF16" s="16">
        <f>'BIFUbC-electricity'!AF7</f>
        <v>42238756900344.766</v>
      </c>
      <c r="AG16" s="16"/>
    </row>
    <row r="17" spans="1:33">
      <c r="A17" t="s">
        <v>40</v>
      </c>
      <c r="B17" s="16">
        <f>'BIFUbC-electricity'!B8</f>
        <v>5616037055621.7305</v>
      </c>
      <c r="C17" s="16">
        <f>'BIFUbC-electricity'!C8</f>
        <v>5716338565526.1816</v>
      </c>
      <c r="D17" s="16">
        <f>'BIFUbC-electricity'!D8</f>
        <v>5816640075430.6318</v>
      </c>
      <c r="E17" s="16">
        <f>'BIFUbC-electricity'!E8</f>
        <v>5916941585335.084</v>
      </c>
      <c r="F17" s="16">
        <f>'BIFUbC-electricity'!F8</f>
        <v>6046845025557.209</v>
      </c>
      <c r="G17" s="16">
        <f>'BIFUbC-electricity'!G8</f>
        <v>6176748465779.2871</v>
      </c>
      <c r="H17" s="16">
        <f>'BIFUbC-electricity'!H8</f>
        <v>6306651906001.3643</v>
      </c>
      <c r="I17" s="16">
        <f>'BIFUbC-electricity'!I8</f>
        <v>6436555346223.4414</v>
      </c>
      <c r="J17" s="16">
        <f>'BIFUbC-electricity'!J8</f>
        <v>6566458786445.5195</v>
      </c>
      <c r="K17" s="16">
        <f>'BIFUbC-electricity'!K8</f>
        <v>6696362226667.5967</v>
      </c>
      <c r="L17" s="16">
        <f>'BIFUbC-electricity'!L8</f>
        <v>6826265666889.627</v>
      </c>
      <c r="M17" s="16">
        <f>'BIFUbC-electricity'!M8</f>
        <v>6889713681583.3027</v>
      </c>
      <c r="N17" s="16">
        <f>'BIFUbC-electricity'!N8</f>
        <v>6953161696276.9795</v>
      </c>
      <c r="O17" s="16">
        <f>'BIFUbC-electricity'!O8</f>
        <v>7016609710970.6572</v>
      </c>
      <c r="P17" s="16">
        <f>'BIFUbC-electricity'!P8</f>
        <v>7080057725664.334</v>
      </c>
      <c r="Q17" s="16">
        <f>'BIFUbC-electricity'!Q8</f>
        <v>7143505740358.0107</v>
      </c>
      <c r="R17" s="16">
        <f>'BIFUbC-electricity'!R8</f>
        <v>7206953755051.6885</v>
      </c>
      <c r="S17" s="16">
        <f>'BIFUbC-electricity'!S8</f>
        <v>7270401769745.3652</v>
      </c>
      <c r="T17" s="16">
        <f>'BIFUbC-electricity'!T8</f>
        <v>7333849784439.043</v>
      </c>
      <c r="U17" s="16">
        <f>'BIFUbC-electricity'!U8</f>
        <v>7397297799132.7197</v>
      </c>
      <c r="V17" s="16">
        <f>'BIFUbC-electricity'!V8</f>
        <v>7460745813826.3984</v>
      </c>
      <c r="W17" s="16">
        <f>'BIFUbC-electricity'!W8</f>
        <v>7423905031101.0361</v>
      </c>
      <c r="X17" s="16">
        <f>'BIFUbC-electricity'!X8</f>
        <v>7387064248375.6748</v>
      </c>
      <c r="Y17" s="16">
        <f>'BIFUbC-electricity'!Y8</f>
        <v>7350223465650.3145</v>
      </c>
      <c r="Z17" s="16">
        <f>'BIFUbC-electricity'!Z8</f>
        <v>7313382682924.9531</v>
      </c>
      <c r="AA17" s="16">
        <f>'BIFUbC-electricity'!AA8</f>
        <v>7276541900199.5918</v>
      </c>
      <c r="AB17" s="16">
        <f>'BIFUbC-electricity'!AB8</f>
        <v>7239701117474.2314</v>
      </c>
      <c r="AC17" s="16">
        <f>'BIFUbC-electricity'!AC8</f>
        <v>7202860334748.8701</v>
      </c>
      <c r="AD17" s="16">
        <f>'BIFUbC-electricity'!AD8</f>
        <v>7166019552023.5098</v>
      </c>
      <c r="AE17" s="16">
        <f>'BIFUbC-electricity'!AE8</f>
        <v>7129178769298.1484</v>
      </c>
      <c r="AF17" s="16">
        <f>'BIFUbC-electricity'!AF8</f>
        <v>7092337986572.7842</v>
      </c>
      <c r="AG17" s="16"/>
    </row>
    <row r="18" spans="1:33">
      <c r="A18" t="s">
        <v>42</v>
      </c>
      <c r="B18" s="16">
        <f>'BIFUbC-electricity'!B9</f>
        <v>32062285387447.375</v>
      </c>
      <c r="C18" s="16">
        <f>'BIFUbC-electricity'!C9</f>
        <v>32634912598325.414</v>
      </c>
      <c r="D18" s="16">
        <f>'BIFUbC-electricity'!D9</f>
        <v>33207539809203.449</v>
      </c>
      <c r="E18" s="16">
        <f>'BIFUbC-electricity'!E9</f>
        <v>33780167020081.496</v>
      </c>
      <c r="F18" s="16">
        <f>'BIFUbC-electricity'!F9</f>
        <v>34521793389701.645</v>
      </c>
      <c r="G18" s="16">
        <f>'BIFUbC-electricity'!G9</f>
        <v>35263419759321.523</v>
      </c>
      <c r="H18" s="16">
        <f>'BIFUbC-electricity'!H9</f>
        <v>36005046128941.406</v>
      </c>
      <c r="I18" s="16">
        <f>'BIFUbC-electricity'!I9</f>
        <v>36746672498561.281</v>
      </c>
      <c r="J18" s="16">
        <f>'BIFUbC-electricity'!J9</f>
        <v>37488298868181.164</v>
      </c>
      <c r="K18" s="16">
        <f>'BIFUbC-electricity'!K9</f>
        <v>38229925237801.047</v>
      </c>
      <c r="L18" s="16">
        <f>'BIFUbC-electricity'!L9</f>
        <v>38971551607420.648</v>
      </c>
      <c r="M18" s="16">
        <f>'BIFUbC-electricity'!M9</f>
        <v>39333780049688.359</v>
      </c>
      <c r="N18" s="16">
        <f>'BIFUbC-electricity'!N9</f>
        <v>39696008491956.078</v>
      </c>
      <c r="O18" s="16">
        <f>'BIFUbC-electricity'!O9</f>
        <v>40058236934223.789</v>
      </c>
      <c r="P18" s="16">
        <f>'BIFUbC-electricity'!P9</f>
        <v>40420465376491.508</v>
      </c>
      <c r="Q18" s="16">
        <f>'BIFUbC-electricity'!Q9</f>
        <v>40782693818759.227</v>
      </c>
      <c r="R18" s="16">
        <f>'BIFUbC-electricity'!R9</f>
        <v>41144922261026.938</v>
      </c>
      <c r="S18" s="16">
        <f>'BIFUbC-electricity'!S9</f>
        <v>41507150703294.656</v>
      </c>
      <c r="T18" s="16">
        <f>'BIFUbC-electricity'!T9</f>
        <v>41869379145562.375</v>
      </c>
      <c r="U18" s="16">
        <f>'BIFUbC-electricity'!U9</f>
        <v>42231607587830.086</v>
      </c>
      <c r="V18" s="16">
        <f>'BIFUbC-electricity'!V9</f>
        <v>42593836030097.813</v>
      </c>
      <c r="W18" s="16">
        <f>'BIFUbC-electricity'!W9</f>
        <v>42383509837813.32</v>
      </c>
      <c r="X18" s="16">
        <f>'BIFUbC-electricity'!X9</f>
        <v>42173183645528.844</v>
      </c>
      <c r="Y18" s="16">
        <f>'BIFUbC-electricity'!Y9</f>
        <v>41962857453244.367</v>
      </c>
      <c r="Z18" s="16">
        <f>'BIFUbC-electricity'!Z9</f>
        <v>41752531260959.883</v>
      </c>
      <c r="AA18" s="16">
        <f>'BIFUbC-electricity'!AA9</f>
        <v>41542205068675.406</v>
      </c>
      <c r="AB18" s="16">
        <f>'BIFUbC-electricity'!AB9</f>
        <v>41331878876390.922</v>
      </c>
      <c r="AC18" s="16">
        <f>'BIFUbC-electricity'!AC9</f>
        <v>41121552684106.445</v>
      </c>
      <c r="AD18" s="16">
        <f>'BIFUbC-electricity'!AD9</f>
        <v>40911226491821.961</v>
      </c>
      <c r="AE18" s="16">
        <f>'BIFUbC-electricity'!AE9</f>
        <v>40700900299537.484</v>
      </c>
      <c r="AF18" s="16">
        <f>'BIFUbC-electricity'!AF9</f>
        <v>40490574107252.984</v>
      </c>
      <c r="AG18" s="16"/>
    </row>
    <row r="19" spans="1:33">
      <c r="A19" t="s">
        <v>1022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1023</v>
      </c>
      <c r="B20" s="16">
        <f>'BIFUbC-electricity'!B11</f>
        <v>93087861472087.031</v>
      </c>
      <c r="C20" s="16">
        <f>'BIFUbC-electricity'!C11</f>
        <v>95571435601904.047</v>
      </c>
      <c r="D20" s="16">
        <f>'BIFUbC-electricity'!D11</f>
        <v>98055009731721.063</v>
      </c>
      <c r="E20" s="16">
        <f>'BIFUbC-electricity'!E11</f>
        <v>100538583861538.64</v>
      </c>
      <c r="F20" s="16">
        <f>'BIFUbC-electricity'!F11</f>
        <v>104476428469604.75</v>
      </c>
      <c r="G20" s="16">
        <f>'BIFUbC-electricity'!G11</f>
        <v>108414273077670.86</v>
      </c>
      <c r="H20" s="16">
        <f>'BIFUbC-electricity'!H11</f>
        <v>112352117685736.98</v>
      </c>
      <c r="I20" s="16">
        <f>'BIFUbC-electricity'!I11</f>
        <v>116289962293803.09</v>
      </c>
      <c r="J20" s="16">
        <f>'BIFUbC-electricity'!J11</f>
        <v>120227806901869.2</v>
      </c>
      <c r="K20" s="16">
        <f>'BIFUbC-electricity'!K11</f>
        <v>124165651509935.31</v>
      </c>
      <c r="L20" s="16">
        <f>'BIFUbC-electricity'!L11</f>
        <v>128103496118001.44</v>
      </c>
      <c r="M20" s="16">
        <f>'BIFUbC-electricity'!M11</f>
        <v>131019815667295.19</v>
      </c>
      <c r="N20" s="16">
        <f>'BIFUbC-electricity'!N11</f>
        <v>133936135216588.95</v>
      </c>
      <c r="O20" s="16">
        <f>'BIFUbC-electricity'!O11</f>
        <v>136852454765882.72</v>
      </c>
      <c r="P20" s="16">
        <f>'BIFUbC-electricity'!P11</f>
        <v>139768774315176.47</v>
      </c>
      <c r="Q20" s="16">
        <f>'BIFUbC-electricity'!Q11</f>
        <v>142685093864470.22</v>
      </c>
      <c r="R20" s="16">
        <f>'BIFUbC-electricity'!R11</f>
        <v>145601413413764</v>
      </c>
      <c r="S20" s="16">
        <f>'BIFUbC-electricity'!S11</f>
        <v>148517732963057.75</v>
      </c>
      <c r="T20" s="16">
        <f>'BIFUbC-electricity'!T11</f>
        <v>151434052512351.5</v>
      </c>
      <c r="U20" s="16">
        <f>'BIFUbC-electricity'!U11</f>
        <v>154350372061645.28</v>
      </c>
      <c r="V20" s="16">
        <f>'BIFUbC-electricity'!V11</f>
        <v>157266691610939.03</v>
      </c>
      <c r="W20" s="16">
        <f>'BIFUbC-electricity'!W11</f>
        <v>159359785821993.72</v>
      </c>
      <c r="X20" s="16">
        <f>'BIFUbC-electricity'!X11</f>
        <v>161452880033048.41</v>
      </c>
      <c r="Y20" s="16">
        <f>'BIFUbC-electricity'!Y11</f>
        <v>163545974244103.06</v>
      </c>
      <c r="Z20" s="16">
        <f>'BIFUbC-electricity'!Z11</f>
        <v>165639068455157.75</v>
      </c>
      <c r="AA20" s="16">
        <f>'BIFUbC-electricity'!AA11</f>
        <v>167732162666212.44</v>
      </c>
      <c r="AB20" s="16">
        <f>'BIFUbC-electricity'!AB11</f>
        <v>169825256877267.13</v>
      </c>
      <c r="AC20" s="16">
        <f>'BIFUbC-electricity'!AC11</f>
        <v>171918351088321.81</v>
      </c>
      <c r="AD20" s="16">
        <f>'BIFUbC-electricity'!AD11</f>
        <v>174011445299376.47</v>
      </c>
      <c r="AE20" s="16">
        <f>'BIFUbC-electricity'!AE11</f>
        <v>176104539510431.16</v>
      </c>
      <c r="AF20" s="16">
        <f>'BIFUbC-electricity'!AF11</f>
        <v>178197633721485.84</v>
      </c>
      <c r="AG20" s="16"/>
    </row>
    <row r="21" spans="1:33">
      <c r="A21" t="s">
        <v>51</v>
      </c>
      <c r="B21" s="16">
        <f>'BIFUbC-electricity'!B12</f>
        <v>75520222761241.984</v>
      </c>
      <c r="C21" s="16">
        <f>'BIFUbC-electricity'!C12</f>
        <v>77535094180154.969</v>
      </c>
      <c r="D21" s="16">
        <f>'BIFUbC-electricity'!D12</f>
        <v>79549965599067.938</v>
      </c>
      <c r="E21" s="16">
        <f>'BIFUbC-electricity'!E12</f>
        <v>81564837017981.375</v>
      </c>
      <c r="F21" s="16">
        <f>'BIFUbC-electricity'!F12</f>
        <v>84759527467385.266</v>
      </c>
      <c r="G21" s="16">
        <f>'BIFUbC-electricity'!G12</f>
        <v>87954217916789.141</v>
      </c>
      <c r="H21" s="16">
        <f>'BIFUbC-electricity'!H12</f>
        <v>91148908366193.031</v>
      </c>
      <c r="I21" s="16">
        <f>'BIFUbC-electricity'!I12</f>
        <v>94343598815596.922</v>
      </c>
      <c r="J21" s="16">
        <f>'BIFUbC-electricity'!J12</f>
        <v>97538289265000.813</v>
      </c>
      <c r="K21" s="16">
        <f>'BIFUbC-electricity'!K12</f>
        <v>100732979714404.69</v>
      </c>
      <c r="L21" s="16">
        <f>'BIFUbC-electricity'!L12</f>
        <v>103927670163808.58</v>
      </c>
      <c r="M21" s="16">
        <f>'BIFUbC-electricity'!M12</f>
        <v>106293618833406.83</v>
      </c>
      <c r="N21" s="16">
        <f>'BIFUbC-electricity'!N12</f>
        <v>108659567503005.06</v>
      </c>
      <c r="O21" s="16">
        <f>'BIFUbC-electricity'!O12</f>
        <v>111025516172603.3</v>
      </c>
      <c r="P21" s="16">
        <f>'BIFUbC-electricity'!P12</f>
        <v>113391464842201.55</v>
      </c>
      <c r="Q21" s="16">
        <f>'BIFUbC-electricity'!Q12</f>
        <v>115757413511799.78</v>
      </c>
      <c r="R21" s="16">
        <f>'BIFUbC-electricity'!R12</f>
        <v>118123362181398.02</v>
      </c>
      <c r="S21" s="16">
        <f>'BIFUbC-electricity'!S12</f>
        <v>120489310850996.27</v>
      </c>
      <c r="T21" s="16">
        <f>'BIFUbC-electricity'!T12</f>
        <v>122855259520594.5</v>
      </c>
      <c r="U21" s="16">
        <f>'BIFUbC-electricity'!U12</f>
        <v>125221208190192.73</v>
      </c>
      <c r="V21" s="16">
        <f>'BIFUbC-electricity'!V12</f>
        <v>127587156859790.98</v>
      </c>
      <c r="W21" s="16">
        <f>'BIFUbC-electricity'!W12</f>
        <v>129285240139172.3</v>
      </c>
      <c r="X21" s="16">
        <f>'BIFUbC-electricity'!X12</f>
        <v>130983323418553.63</v>
      </c>
      <c r="Y21" s="16">
        <f>'BIFUbC-electricity'!Y12</f>
        <v>132681406697934.94</v>
      </c>
      <c r="Z21" s="16">
        <f>'BIFUbC-electricity'!Z12</f>
        <v>134379489977316.27</v>
      </c>
      <c r="AA21" s="16">
        <f>'BIFUbC-electricity'!AA12</f>
        <v>136077573256697.58</v>
      </c>
      <c r="AB21" s="16">
        <f>'BIFUbC-electricity'!AB12</f>
        <v>137775656536078.89</v>
      </c>
      <c r="AC21" s="16">
        <f>'BIFUbC-electricity'!AC12</f>
        <v>139473739815460.22</v>
      </c>
      <c r="AD21" s="16">
        <f>'BIFUbC-electricity'!AD12</f>
        <v>141171823094841.53</v>
      </c>
      <c r="AE21" s="16">
        <f>'BIFUbC-electricity'!AE12</f>
        <v>142869906374222.84</v>
      </c>
      <c r="AF21" s="16">
        <f>'BIFUbC-electricity'!AF12</f>
        <v>144567989653604.19</v>
      </c>
      <c r="AG21" s="16"/>
    </row>
    <row r="22" spans="1:33">
      <c r="A22" t="s">
        <v>53</v>
      </c>
      <c r="B22" s="16">
        <f>'BIFUbC-electricity'!B13</f>
        <v>10783498049557.605</v>
      </c>
      <c r="C22" s="16">
        <f>'BIFUbC-electricity'!C13</f>
        <v>10976089573742.73</v>
      </c>
      <c r="D22" s="16">
        <f>'BIFUbC-electricity'!D13</f>
        <v>11168681097927.854</v>
      </c>
      <c r="E22" s="16">
        <f>'BIFUbC-electricity'!E13</f>
        <v>11361272622112.98</v>
      </c>
      <c r="F22" s="16">
        <f>'BIFUbC-electricity'!F13</f>
        <v>11610703578567.207</v>
      </c>
      <c r="G22" s="16">
        <f>'BIFUbC-electricity'!G13</f>
        <v>11860134535021.344</v>
      </c>
      <c r="H22" s="16">
        <f>'BIFUbC-electricity'!H13</f>
        <v>12109565491475.479</v>
      </c>
      <c r="I22" s="16">
        <f>'BIFUbC-electricity'!I13</f>
        <v>12358996447929.615</v>
      </c>
      <c r="J22" s="16">
        <f>'BIFUbC-electricity'!J13</f>
        <v>12608427404383.75</v>
      </c>
      <c r="K22" s="16">
        <f>'BIFUbC-electricity'!K13</f>
        <v>12857858360837.887</v>
      </c>
      <c r="L22" s="16">
        <f>'BIFUbC-electricity'!L13</f>
        <v>13107289317291.932</v>
      </c>
      <c r="M22" s="16">
        <f>'BIFUbC-electricity'!M13</f>
        <v>13229117491843</v>
      </c>
      <c r="N22" s="16">
        <f>'BIFUbC-electricity'!N13</f>
        <v>13350945666394.07</v>
      </c>
      <c r="O22" s="16">
        <f>'BIFUbC-electricity'!O13</f>
        <v>13472773840945.143</v>
      </c>
      <c r="P22" s="16">
        <f>'BIFUbC-electricity'!P13</f>
        <v>13594602015496.213</v>
      </c>
      <c r="Q22" s="16">
        <f>'BIFUbC-electricity'!Q13</f>
        <v>13716430190047.285</v>
      </c>
      <c r="R22" s="16">
        <f>'BIFUbC-electricity'!R13</f>
        <v>13838258364598.357</v>
      </c>
      <c r="S22" s="16">
        <f>'BIFUbC-electricity'!S13</f>
        <v>13960086539149.428</v>
      </c>
      <c r="T22" s="16">
        <f>'BIFUbC-electricity'!T13</f>
        <v>14081914713700.5</v>
      </c>
      <c r="U22" s="16">
        <f>'BIFUbC-electricity'!U13</f>
        <v>14203742888251.57</v>
      </c>
      <c r="V22" s="16">
        <f>'BIFUbC-electricity'!V13</f>
        <v>14325571062802.645</v>
      </c>
      <c r="W22" s="16">
        <f>'BIFUbC-electricity'!W13</f>
        <v>14254832122740.73</v>
      </c>
      <c r="X22" s="16">
        <f>'BIFUbC-electricity'!X13</f>
        <v>14184093182678.818</v>
      </c>
      <c r="Y22" s="16">
        <f>'BIFUbC-electricity'!Y13</f>
        <v>14113354242616.904</v>
      </c>
      <c r="Z22" s="16">
        <f>'BIFUbC-electricity'!Z13</f>
        <v>14042615302554.992</v>
      </c>
      <c r="AA22" s="16">
        <f>'BIFUbC-electricity'!AA13</f>
        <v>13971876362493.08</v>
      </c>
      <c r="AB22" s="16">
        <f>'BIFUbC-electricity'!AB13</f>
        <v>13901137422431.168</v>
      </c>
      <c r="AC22" s="16">
        <f>'BIFUbC-electricity'!AC13</f>
        <v>13830398482369.256</v>
      </c>
      <c r="AD22" s="16">
        <f>'BIFUbC-electricity'!AD13</f>
        <v>13759659542307.344</v>
      </c>
      <c r="AE22" s="16">
        <f>'BIFUbC-electricity'!AE13</f>
        <v>13688920602245.43</v>
      </c>
      <c r="AF22" s="16">
        <f>'BIFUbC-electricity'!AF13</f>
        <v>13618181662183.512</v>
      </c>
      <c r="AG22" s="16"/>
    </row>
    <row r="23" spans="1:33">
      <c r="A23" t="s">
        <v>56</v>
      </c>
      <c r="B23" s="16">
        <f>'BIFUbC-electricity'!B14</f>
        <v>27176320857736.344</v>
      </c>
      <c r="C23" s="16">
        <f>'BIFUbC-electricity'!C14</f>
        <v>27661685535476.527</v>
      </c>
      <c r="D23" s="16">
        <f>'BIFUbC-electricity'!D14</f>
        <v>28147050213216.707</v>
      </c>
      <c r="E23" s="16">
        <f>'BIFUbC-electricity'!E14</f>
        <v>28632414890956.898</v>
      </c>
      <c r="F23" s="16">
        <f>'BIFUbC-electricity'!F14</f>
        <v>29261024983275.711</v>
      </c>
      <c r="G23" s="16">
        <f>'BIFUbC-electricity'!G14</f>
        <v>29889635075594.293</v>
      </c>
      <c r="H23" s="16">
        <f>'BIFUbC-electricity'!H14</f>
        <v>30518245167912.875</v>
      </c>
      <c r="I23" s="16">
        <f>'BIFUbC-electricity'!I14</f>
        <v>31146855260231.457</v>
      </c>
      <c r="J23" s="16">
        <f>'BIFUbC-electricity'!J14</f>
        <v>31775465352550.039</v>
      </c>
      <c r="K23" s="16">
        <f>'BIFUbC-electricity'!K14</f>
        <v>32404075444868.621</v>
      </c>
      <c r="L23" s="16">
        <f>'BIFUbC-electricity'!L14</f>
        <v>33032685537186.973</v>
      </c>
      <c r="M23" s="16">
        <f>'BIFUbC-electricity'!M14</f>
        <v>33339714067808.164</v>
      </c>
      <c r="N23" s="16">
        <f>'BIFUbC-electricity'!N14</f>
        <v>33646742598429.363</v>
      </c>
      <c r="O23" s="16">
        <f>'BIFUbC-electricity'!O14</f>
        <v>33953771129050.559</v>
      </c>
      <c r="P23" s="16">
        <f>'BIFUbC-electricity'!P14</f>
        <v>34260799659671.758</v>
      </c>
      <c r="Q23" s="16">
        <f>'BIFUbC-electricity'!Q14</f>
        <v>34567828190292.957</v>
      </c>
      <c r="R23" s="16">
        <f>'BIFUbC-electricity'!R14</f>
        <v>34874856720914.156</v>
      </c>
      <c r="S23" s="16">
        <f>'BIFUbC-electricity'!S14</f>
        <v>35181885251535.352</v>
      </c>
      <c r="T23" s="16">
        <f>'BIFUbC-electricity'!T14</f>
        <v>35488913782156.547</v>
      </c>
      <c r="U23" s="16">
        <f>'BIFUbC-electricity'!U14</f>
        <v>35795942312777.75</v>
      </c>
      <c r="V23" s="16">
        <f>'BIFUbC-electricity'!V14</f>
        <v>36102970843398.953</v>
      </c>
      <c r="W23" s="16">
        <f>'BIFUbC-electricity'!W14</f>
        <v>35924696212715.672</v>
      </c>
      <c r="X23" s="16">
        <f>'BIFUbC-electricity'!X14</f>
        <v>35746421582032.391</v>
      </c>
      <c r="Y23" s="16">
        <f>'BIFUbC-electricity'!Y14</f>
        <v>35568146951349.117</v>
      </c>
      <c r="Z23" s="16">
        <f>'BIFUbC-electricity'!Z14</f>
        <v>35389872320665.844</v>
      </c>
      <c r="AA23" s="16">
        <f>'BIFUbC-electricity'!AA14</f>
        <v>35211597689982.563</v>
      </c>
      <c r="AB23" s="16">
        <f>'BIFUbC-electricity'!AB14</f>
        <v>35033323059299.289</v>
      </c>
      <c r="AC23" s="16">
        <f>'BIFUbC-electricity'!AC14</f>
        <v>34855048428616.012</v>
      </c>
      <c r="AD23" s="16">
        <f>'BIFUbC-electricity'!AD14</f>
        <v>34676773797932.738</v>
      </c>
      <c r="AE23" s="16">
        <f>'BIFUbC-electricity'!AE14</f>
        <v>34498499167249.461</v>
      </c>
      <c r="AF23" s="16">
        <f>'BIFUbC-electricity'!AF14</f>
        <v>34320224536566.168</v>
      </c>
      <c r="AG23" s="16"/>
    </row>
    <row r="24" spans="1:33">
      <c r="A24" t="s">
        <v>58</v>
      </c>
      <c r="B24" s="16">
        <f>'BIFUbC-electricity'!B15</f>
        <v>80934087411800</v>
      </c>
      <c r="C24" s="16">
        <f>'BIFUbC-electricity'!C15</f>
        <v>81570318307730</v>
      </c>
      <c r="D24" s="16">
        <f>'BIFUbC-electricity'!D15</f>
        <v>82206549203660</v>
      </c>
      <c r="E24" s="16">
        <f>'BIFUbC-electricity'!E15</f>
        <v>82842780099590</v>
      </c>
      <c r="F24" s="16">
        <f>'BIFUbC-electricity'!F15</f>
        <v>85601751166300</v>
      </c>
      <c r="G24" s="16">
        <f>'BIFUbC-electricity'!G15</f>
        <v>88360722233010</v>
      </c>
      <c r="H24" s="16">
        <f>'BIFUbC-electricity'!H15</f>
        <v>91119693299720</v>
      </c>
      <c r="I24" s="16">
        <f>'BIFUbC-electricity'!I15</f>
        <v>93878664366430</v>
      </c>
      <c r="J24" s="16">
        <f>'BIFUbC-electricity'!J15</f>
        <v>96637635433140</v>
      </c>
      <c r="K24" s="16">
        <f>'BIFUbC-electricity'!K15</f>
        <v>99396606499850</v>
      </c>
      <c r="L24" s="16">
        <f>'BIFUbC-electricity'!L15</f>
        <v>102155577566560</v>
      </c>
      <c r="M24" s="16">
        <f>'BIFUbC-electricity'!M15</f>
        <v>102246787903673</v>
      </c>
      <c r="N24" s="16">
        <f>'BIFUbC-electricity'!N15</f>
        <v>102337998240786</v>
      </c>
      <c r="O24" s="16">
        <f>'BIFUbC-electricity'!O15</f>
        <v>102429208577899</v>
      </c>
      <c r="P24" s="16">
        <f>'BIFUbC-electricity'!P15</f>
        <v>102520418915012</v>
      </c>
      <c r="Q24" s="16">
        <f>'BIFUbC-electricity'!Q15</f>
        <v>102611629252125</v>
      </c>
      <c r="R24" s="16">
        <f>'BIFUbC-electricity'!R15</f>
        <v>102702839589238</v>
      </c>
      <c r="S24" s="16">
        <f>'BIFUbC-electricity'!S15</f>
        <v>102794049926351</v>
      </c>
      <c r="T24" s="16">
        <f>'BIFUbC-electricity'!T15</f>
        <v>102885260263464.03</v>
      </c>
      <c r="U24" s="16">
        <f>'BIFUbC-electricity'!U15</f>
        <v>102976470600577.03</v>
      </c>
      <c r="V24" s="16">
        <f>'BIFUbC-electricity'!V15</f>
        <v>103067680937690.02</v>
      </c>
      <c r="W24" s="16">
        <f>'BIFUbC-electricity'!W15</f>
        <v>102865431929309</v>
      </c>
      <c r="X24" s="16">
        <f>'BIFUbC-electricity'!X15</f>
        <v>102663182920928</v>
      </c>
      <c r="Y24" s="16">
        <f>'BIFUbC-electricity'!Y15</f>
        <v>102460933912547</v>
      </c>
      <c r="Z24" s="16">
        <f>'BIFUbC-electricity'!Z15</f>
        <v>102258684904166</v>
      </c>
      <c r="AA24" s="16">
        <f>'BIFUbC-electricity'!AA15</f>
        <v>102056435895785</v>
      </c>
      <c r="AB24" s="16">
        <f>'BIFUbC-electricity'!AB15</f>
        <v>101854186887404</v>
      </c>
      <c r="AC24" s="16">
        <f>'BIFUbC-electricity'!AC15</f>
        <v>101651937879023</v>
      </c>
      <c r="AD24" s="16">
        <f>'BIFUbC-electricity'!AD15</f>
        <v>101449688870642</v>
      </c>
      <c r="AE24" s="16">
        <f>'BIFUbC-electricity'!AE15</f>
        <v>101247439862261</v>
      </c>
      <c r="AF24" s="16">
        <f>'BIFUbC-electricity'!AF15</f>
        <v>101045190853880</v>
      </c>
      <c r="AG24" s="16"/>
    </row>
    <row r="25" spans="1:33">
      <c r="A25" t="s">
        <v>61</v>
      </c>
      <c r="B25" s="16">
        <f>'BIFUbC-electricity'!B16</f>
        <v>12833368166293.609</v>
      </c>
      <c r="C25" s="16">
        <f>'BIFUbC-electricity'!C16</f>
        <v>12957057657621.77</v>
      </c>
      <c r="D25" s="16">
        <f>'BIFUbC-electricity'!D16</f>
        <v>13080747148949.932</v>
      </c>
      <c r="E25" s="16">
        <f>'BIFUbC-electricity'!E16</f>
        <v>13204436640278.094</v>
      </c>
      <c r="F25" s="16">
        <f>'BIFUbC-electricity'!F16</f>
        <v>13714364071508.346</v>
      </c>
      <c r="G25" s="16">
        <f>'BIFUbC-electricity'!G16</f>
        <v>14224291502738.598</v>
      </c>
      <c r="H25" s="16">
        <f>'BIFUbC-electricity'!H16</f>
        <v>14734218933968.85</v>
      </c>
      <c r="I25" s="16">
        <f>'BIFUbC-electricity'!I16</f>
        <v>15244146365199.1</v>
      </c>
      <c r="J25" s="16">
        <f>'BIFUbC-electricity'!J16</f>
        <v>15754073796429.352</v>
      </c>
      <c r="K25" s="16">
        <f>'BIFUbC-electricity'!K16</f>
        <v>16264001227659.604</v>
      </c>
      <c r="L25" s="16">
        <f>'BIFUbC-electricity'!L16</f>
        <v>16773928658889.855</v>
      </c>
      <c r="M25" s="16">
        <f>'BIFUbC-electricity'!M16</f>
        <v>16850417773574.393</v>
      </c>
      <c r="N25" s="16">
        <f>'BIFUbC-electricity'!N16</f>
        <v>16926906888258.93</v>
      </c>
      <c r="O25" s="16">
        <f>'BIFUbC-electricity'!O16</f>
        <v>17003396002943.469</v>
      </c>
      <c r="P25" s="16">
        <f>'BIFUbC-electricity'!P16</f>
        <v>17079885117628.006</v>
      </c>
      <c r="Q25" s="16">
        <f>'BIFUbC-electricity'!Q16</f>
        <v>17156374232312.543</v>
      </c>
      <c r="R25" s="16">
        <f>'BIFUbC-electricity'!R16</f>
        <v>17232863346997.082</v>
      </c>
      <c r="S25" s="16">
        <f>'BIFUbC-electricity'!S16</f>
        <v>17309352461681.619</v>
      </c>
      <c r="T25" s="16">
        <f>'BIFUbC-electricity'!T16</f>
        <v>17385841576366.156</v>
      </c>
      <c r="U25" s="16">
        <f>'BIFUbC-electricity'!U16</f>
        <v>17462330691050.695</v>
      </c>
      <c r="V25" s="16">
        <f>'BIFUbC-electricity'!V16</f>
        <v>17538819805735.232</v>
      </c>
      <c r="W25" s="16">
        <f>'BIFUbC-electricity'!W16</f>
        <v>17466356433928.828</v>
      </c>
      <c r="X25" s="16">
        <f>'BIFUbC-electricity'!X16</f>
        <v>17393893062122.424</v>
      </c>
      <c r="Y25" s="16">
        <f>'BIFUbC-electricity'!Y16</f>
        <v>17321429690316.02</v>
      </c>
      <c r="Z25" s="16">
        <f>'BIFUbC-electricity'!Z16</f>
        <v>17248966318509.615</v>
      </c>
      <c r="AA25" s="16">
        <f>'BIFUbC-electricity'!AA16</f>
        <v>17176502946703.211</v>
      </c>
      <c r="AB25" s="16">
        <f>'BIFUbC-electricity'!AB16</f>
        <v>17104039574896.807</v>
      </c>
      <c r="AC25" s="16">
        <f>'BIFUbC-electricity'!AC16</f>
        <v>17031576203090.402</v>
      </c>
      <c r="AD25" s="16">
        <f>'BIFUbC-electricity'!AD16</f>
        <v>16959112831284</v>
      </c>
      <c r="AE25" s="16">
        <f>'BIFUbC-electricity'!AE16</f>
        <v>16886649459477.596</v>
      </c>
      <c r="AF25" s="16">
        <f>'BIFUbC-electricity'!AF16</f>
        <v>16814186087671.188</v>
      </c>
      <c r="AG25" s="16"/>
    </row>
    <row r="26" spans="1:33">
      <c r="A26" t="s">
        <v>65</v>
      </c>
      <c r="B26" s="16">
        <f>'BIFUbC-electricity'!B17</f>
        <v>25092200361826.391</v>
      </c>
      <c r="C26" s="16">
        <f>'BIFUbC-electricity'!C17</f>
        <v>25334041900138.23</v>
      </c>
      <c r="D26" s="16">
        <f>'BIFUbC-electricity'!D17</f>
        <v>25575883438450.066</v>
      </c>
      <c r="E26" s="16">
        <f>'BIFUbC-electricity'!E17</f>
        <v>25817724976761.906</v>
      </c>
      <c r="F26" s="16">
        <f>'BIFUbC-electricity'!F17</f>
        <v>26814750941311.656</v>
      </c>
      <c r="G26" s="16">
        <f>'BIFUbC-electricity'!G17</f>
        <v>27811776905861.402</v>
      </c>
      <c r="H26" s="16">
        <f>'BIFUbC-electricity'!H17</f>
        <v>28808802870411.152</v>
      </c>
      <c r="I26" s="16">
        <f>'BIFUbC-electricity'!I17</f>
        <v>29805828834960.898</v>
      </c>
      <c r="J26" s="16">
        <f>'BIFUbC-electricity'!J17</f>
        <v>30802854799510.648</v>
      </c>
      <c r="K26" s="16">
        <f>'BIFUbC-electricity'!K17</f>
        <v>31799880764060.398</v>
      </c>
      <c r="L26" s="16">
        <f>'BIFUbC-electricity'!L17</f>
        <v>32796906728610.145</v>
      </c>
      <c r="M26" s="16">
        <f>'BIFUbC-electricity'!M17</f>
        <v>32946460623292.605</v>
      </c>
      <c r="N26" s="16">
        <f>'BIFUbC-electricity'!N17</f>
        <v>33096014517975.07</v>
      </c>
      <c r="O26" s="16">
        <f>'BIFUbC-electricity'!O17</f>
        <v>33245568412657.531</v>
      </c>
      <c r="P26" s="16">
        <f>'BIFUbC-electricity'!P17</f>
        <v>33395122307339.992</v>
      </c>
      <c r="Q26" s="16">
        <f>'BIFUbC-electricity'!Q17</f>
        <v>33544676202022.457</v>
      </c>
      <c r="R26" s="16">
        <f>'BIFUbC-electricity'!R17</f>
        <v>33694230096704.918</v>
      </c>
      <c r="S26" s="16">
        <f>'BIFUbC-electricity'!S17</f>
        <v>33843783991387.379</v>
      </c>
      <c r="T26" s="16">
        <f>'BIFUbC-electricity'!T17</f>
        <v>33993337886069.844</v>
      </c>
      <c r="U26" s="16">
        <f>'BIFUbC-electricity'!U17</f>
        <v>34142891780752.305</v>
      </c>
      <c r="V26" s="16">
        <f>'BIFUbC-electricity'!V17</f>
        <v>34292445675434.766</v>
      </c>
      <c r="W26" s="16">
        <f>'BIFUbC-electricity'!W17</f>
        <v>34150763038367.172</v>
      </c>
      <c r="X26" s="16">
        <f>'BIFUbC-electricity'!X17</f>
        <v>34009080401299.574</v>
      </c>
      <c r="Y26" s="16">
        <f>'BIFUbC-electricity'!Y17</f>
        <v>33867397764231.98</v>
      </c>
      <c r="Z26" s="16">
        <f>'BIFUbC-electricity'!Z17</f>
        <v>33725715127164.383</v>
      </c>
      <c r="AA26" s="16">
        <f>'BIFUbC-electricity'!AA17</f>
        <v>33584032490096.789</v>
      </c>
      <c r="AB26" s="16">
        <f>'BIFUbC-electricity'!AB17</f>
        <v>33442349853029.191</v>
      </c>
      <c r="AC26" s="16">
        <f>'BIFUbC-electricity'!AC17</f>
        <v>33300667215961.598</v>
      </c>
      <c r="AD26" s="16">
        <f>'BIFUbC-electricity'!AD17</f>
        <v>33158984578894</v>
      </c>
      <c r="AE26" s="16">
        <f>'BIFUbC-electricity'!AE17</f>
        <v>33017301941826.406</v>
      </c>
      <c r="AF26" s="16">
        <f>'BIFUbC-electricity'!AF17</f>
        <v>32875619304758.805</v>
      </c>
      <c r="AG26" s="16"/>
    </row>
    <row r="27" spans="1:33">
      <c r="A27" t="s">
        <v>67</v>
      </c>
      <c r="B27" s="16">
        <f>'BIFUbC-electricity'!B18</f>
        <v>196278956204745.31</v>
      </c>
      <c r="C27" s="16">
        <f>'BIFUbC-electricity'!C18</f>
        <v>202971001672002.63</v>
      </c>
      <c r="D27" s="16">
        <f>'BIFUbC-electricity'!D18</f>
        <v>209663047139259.94</v>
      </c>
      <c r="E27" s="16">
        <f>'BIFUbC-electricity'!E18</f>
        <v>216355092606517.25</v>
      </c>
      <c r="F27" s="16">
        <f>'BIFUbC-electricity'!F18</f>
        <v>219862636163112.06</v>
      </c>
      <c r="G27" s="16">
        <f>'BIFUbC-electricity'!G18</f>
        <v>223370179719706.88</v>
      </c>
      <c r="H27" s="16">
        <f>'BIFUbC-electricity'!H18</f>
        <v>226877723276301.69</v>
      </c>
      <c r="I27" s="16">
        <f>'BIFUbC-electricity'!I18</f>
        <v>230385266832896.5</v>
      </c>
      <c r="J27" s="16">
        <f>'BIFUbC-electricity'!J18</f>
        <v>233892810389491.28</v>
      </c>
      <c r="K27" s="16">
        <f>'BIFUbC-electricity'!K18</f>
        <v>237400353946086.09</v>
      </c>
      <c r="L27" s="16">
        <f>'BIFUbC-electricity'!L18</f>
        <v>240907897502680.91</v>
      </c>
      <c r="M27" s="16">
        <f>'BIFUbC-electricity'!M18</f>
        <v>242087136160776.22</v>
      </c>
      <c r="N27" s="16">
        <f>'BIFUbC-electricity'!N18</f>
        <v>243266374818871.53</v>
      </c>
      <c r="O27" s="16">
        <f>'BIFUbC-electricity'!O18</f>
        <v>244445613476966.84</v>
      </c>
      <c r="P27" s="16">
        <f>'BIFUbC-electricity'!P18</f>
        <v>245624852135062.16</v>
      </c>
      <c r="Q27" s="16">
        <f>'BIFUbC-electricity'!Q18</f>
        <v>246804090793157.47</v>
      </c>
      <c r="R27" s="16">
        <f>'BIFUbC-electricity'!R18</f>
        <v>247983329451252.78</v>
      </c>
      <c r="S27" s="16">
        <f>'BIFUbC-electricity'!S18</f>
        <v>249162568109348.09</v>
      </c>
      <c r="T27" s="16">
        <f>'BIFUbC-electricity'!T18</f>
        <v>250341806767443.44</v>
      </c>
      <c r="U27" s="16">
        <f>'BIFUbC-electricity'!U18</f>
        <v>251521045425538.75</v>
      </c>
      <c r="V27" s="16">
        <f>'BIFUbC-electricity'!V18</f>
        <v>252700284083634.03</v>
      </c>
      <c r="W27" s="16">
        <f>'BIFUbC-electricity'!W18</f>
        <v>251767453503349.69</v>
      </c>
      <c r="X27" s="16">
        <f>'BIFUbC-electricity'!X18</f>
        <v>250834622923065.34</v>
      </c>
      <c r="Y27" s="16">
        <f>'BIFUbC-electricity'!Y18</f>
        <v>249901792342781</v>
      </c>
      <c r="Z27" s="16">
        <f>'BIFUbC-electricity'!Z18</f>
        <v>248968961762496.63</v>
      </c>
      <c r="AA27" s="16">
        <f>'BIFUbC-electricity'!AA18</f>
        <v>248036131182212.28</v>
      </c>
      <c r="AB27" s="16">
        <f>'BIFUbC-electricity'!AB18</f>
        <v>247103300601927.94</v>
      </c>
      <c r="AC27" s="16">
        <f>'BIFUbC-electricity'!AC18</f>
        <v>246170470021643.56</v>
      </c>
      <c r="AD27" s="16">
        <f>'BIFUbC-electricity'!AD18</f>
        <v>245237639441359.22</v>
      </c>
      <c r="AE27" s="16">
        <f>'BIFUbC-electricity'!AE18</f>
        <v>244304808861074.88</v>
      </c>
      <c r="AF27" s="16">
        <f>'BIFUbC-electricity'!AF18</f>
        <v>243371978280790.56</v>
      </c>
      <c r="AG27" s="16"/>
    </row>
    <row r="28" spans="1:33">
      <c r="A28" t="s">
        <v>71</v>
      </c>
      <c r="B28" s="16">
        <f>'BIFUbC-electricity'!B19</f>
        <v>34180002024848.52</v>
      </c>
      <c r="C28" s="16">
        <f>'BIFUbC-electricity'!C19</f>
        <v>35345354297165.641</v>
      </c>
      <c r="D28" s="16">
        <f>'BIFUbC-electricity'!D19</f>
        <v>36510706569482.773</v>
      </c>
      <c r="E28" s="16">
        <f>'BIFUbC-electricity'!E19</f>
        <v>37676058841799.898</v>
      </c>
      <c r="F28" s="16">
        <f>'BIFUbC-electricity'!F19</f>
        <v>38286862201389.781</v>
      </c>
      <c r="G28" s="16">
        <f>'BIFUbC-electricity'!G19</f>
        <v>38897665560979.672</v>
      </c>
      <c r="H28" s="16">
        <f>'BIFUbC-electricity'!H19</f>
        <v>39508468920569.555</v>
      </c>
      <c r="I28" s="16">
        <f>'BIFUbC-electricity'!I19</f>
        <v>40119272280159.445</v>
      </c>
      <c r="J28" s="16">
        <f>'BIFUbC-electricity'!J19</f>
        <v>40730075639749.336</v>
      </c>
      <c r="K28" s="16">
        <f>'BIFUbC-electricity'!K19</f>
        <v>41340878999339.219</v>
      </c>
      <c r="L28" s="16">
        <f>'BIFUbC-electricity'!L19</f>
        <v>41951682358929.109</v>
      </c>
      <c r="M28" s="16">
        <f>'BIFUbC-electricity'!M19</f>
        <v>42157034886275.102</v>
      </c>
      <c r="N28" s="16">
        <f>'BIFUbC-electricity'!N19</f>
        <v>42362387413621.094</v>
      </c>
      <c r="O28" s="16">
        <f>'BIFUbC-electricity'!O19</f>
        <v>42567739940967.078</v>
      </c>
      <c r="P28" s="16">
        <f>'BIFUbC-electricity'!P19</f>
        <v>42773092468313.07</v>
      </c>
      <c r="Q28" s="16">
        <f>'BIFUbC-electricity'!Q19</f>
        <v>42978444995659.063</v>
      </c>
      <c r="R28" s="16">
        <f>'BIFUbC-electricity'!R19</f>
        <v>43183797523005.055</v>
      </c>
      <c r="S28" s="16">
        <f>'BIFUbC-electricity'!S19</f>
        <v>43389150050351.047</v>
      </c>
      <c r="T28" s="16">
        <f>'BIFUbC-electricity'!T19</f>
        <v>43594502577697.039</v>
      </c>
      <c r="U28" s="16">
        <f>'BIFUbC-electricity'!U19</f>
        <v>43799855105043.023</v>
      </c>
      <c r="V28" s="16">
        <f>'BIFUbC-electricity'!V19</f>
        <v>44005207632389.008</v>
      </c>
      <c r="W28" s="16">
        <f>'BIFUbC-electricity'!W19</f>
        <v>43842764588369.055</v>
      </c>
      <c r="X28" s="16">
        <f>'BIFUbC-electricity'!X19</f>
        <v>43680321544349.094</v>
      </c>
      <c r="Y28" s="16">
        <f>'BIFUbC-electricity'!Y19</f>
        <v>43517878500329.125</v>
      </c>
      <c r="Z28" s="16">
        <f>'BIFUbC-electricity'!Z19</f>
        <v>43355435456309.164</v>
      </c>
      <c r="AA28" s="16">
        <f>'BIFUbC-electricity'!AA19</f>
        <v>43192992412289.203</v>
      </c>
      <c r="AB28" s="16">
        <f>'BIFUbC-electricity'!AB19</f>
        <v>43030549368269.242</v>
      </c>
      <c r="AC28" s="16">
        <f>'BIFUbC-electricity'!AC19</f>
        <v>42868106324249.273</v>
      </c>
      <c r="AD28" s="16">
        <f>'BIFUbC-electricity'!AD19</f>
        <v>42705663280229.313</v>
      </c>
      <c r="AE28" s="16">
        <f>'BIFUbC-electricity'!AE19</f>
        <v>42543220236209.352</v>
      </c>
      <c r="AF28" s="16">
        <f>'BIFUbC-electricity'!AF19</f>
        <v>42380777192189.391</v>
      </c>
      <c r="AG28" s="16"/>
    </row>
    <row r="29" spans="1:33">
      <c r="A29" t="s">
        <v>73</v>
      </c>
      <c r="B29" s="16">
        <f>'BIFUbC-electricity'!B20</f>
        <v>53359234134257.031</v>
      </c>
      <c r="C29" s="16">
        <f>'BIFUbC-electricity'!C20</f>
        <v>55178493966431.766</v>
      </c>
      <c r="D29" s="16">
        <f>'BIFUbC-electricity'!D20</f>
        <v>56997753798606.492</v>
      </c>
      <c r="E29" s="16">
        <f>'BIFUbC-electricity'!E20</f>
        <v>58817013630781.227</v>
      </c>
      <c r="F29" s="16">
        <f>'BIFUbC-electricity'!F20</f>
        <v>59770553640833.117</v>
      </c>
      <c r="G29" s="16">
        <f>'BIFUbC-electricity'!G20</f>
        <v>60724093650885.008</v>
      </c>
      <c r="H29" s="16">
        <f>'BIFUbC-electricity'!H20</f>
        <v>61677633660936.891</v>
      </c>
      <c r="I29" s="16">
        <f>'BIFUbC-electricity'!I20</f>
        <v>62631173670988.781</v>
      </c>
      <c r="J29" s="16">
        <f>'BIFUbC-electricity'!J20</f>
        <v>63584713681040.664</v>
      </c>
      <c r="K29" s="16">
        <f>'BIFUbC-electricity'!K20</f>
        <v>64538253691092.555</v>
      </c>
      <c r="L29" s="16">
        <f>'BIFUbC-electricity'!L20</f>
        <v>65491793701144.445</v>
      </c>
      <c r="M29" s="16">
        <f>'BIFUbC-electricity'!M20</f>
        <v>65812374536065.117</v>
      </c>
      <c r="N29" s="16">
        <f>'BIFUbC-electricity'!N20</f>
        <v>66132955370985.781</v>
      </c>
      <c r="O29" s="16">
        <f>'BIFUbC-electricity'!O20</f>
        <v>66453536205906.453</v>
      </c>
      <c r="P29" s="16">
        <f>'BIFUbC-electricity'!P20</f>
        <v>66774117040827.125</v>
      </c>
      <c r="Q29" s="16">
        <f>'BIFUbC-electricity'!Q20</f>
        <v>67094697875747.797</v>
      </c>
      <c r="R29" s="16">
        <f>'BIFUbC-electricity'!R20</f>
        <v>67415278710668.469</v>
      </c>
      <c r="S29" s="16">
        <f>'BIFUbC-electricity'!S20</f>
        <v>67735859545589.141</v>
      </c>
      <c r="T29" s="16">
        <f>'BIFUbC-electricity'!T20</f>
        <v>68056440380509.805</v>
      </c>
      <c r="U29" s="16">
        <f>'BIFUbC-electricity'!U20</f>
        <v>68377021215430.477</v>
      </c>
      <c r="V29" s="16">
        <f>'BIFUbC-electricity'!V20</f>
        <v>68697602050351.141</v>
      </c>
      <c r="W29" s="16">
        <f>'BIFUbC-electricity'!W20</f>
        <v>68444008255563.156</v>
      </c>
      <c r="X29" s="16">
        <f>'BIFUbC-electricity'!X20</f>
        <v>68190414460775.164</v>
      </c>
      <c r="Y29" s="16">
        <f>'BIFUbC-electricity'!Y20</f>
        <v>67936820665987.172</v>
      </c>
      <c r="Z29" s="16">
        <f>'BIFUbC-electricity'!Z20</f>
        <v>67683226871199.18</v>
      </c>
      <c r="AA29" s="16">
        <f>'BIFUbC-electricity'!AA20</f>
        <v>67429633076411.18</v>
      </c>
      <c r="AB29" s="16">
        <f>'BIFUbC-electricity'!AB20</f>
        <v>67176039281623.188</v>
      </c>
      <c r="AC29" s="16">
        <f>'BIFUbC-electricity'!AC20</f>
        <v>66922445486835.195</v>
      </c>
      <c r="AD29" s="16">
        <f>'BIFUbC-electricity'!AD20</f>
        <v>66668851692047.203</v>
      </c>
      <c r="AE29" s="16">
        <f>'BIFUbC-electricity'!AE20</f>
        <v>66415257897259.211</v>
      </c>
      <c r="AF29" s="16">
        <f>'BIFUbC-electricity'!AF20</f>
        <v>66161664102471.227</v>
      </c>
      <c r="AG29" s="16"/>
    </row>
    <row r="30" spans="1:33">
      <c r="A30" t="s">
        <v>75</v>
      </c>
      <c r="B30" s="16">
        <f>'BIFUbC-electricity'!B21</f>
        <v>55711318601360.75</v>
      </c>
      <c r="C30" s="16">
        <f>'BIFUbC-electricity'!C21</f>
        <v>57610771728328.984</v>
      </c>
      <c r="D30" s="16">
        <f>'BIFUbC-electricity'!D21</f>
        <v>59510224855297.219</v>
      </c>
      <c r="E30" s="16">
        <f>'BIFUbC-electricity'!E21</f>
        <v>61409677982265.453</v>
      </c>
      <c r="F30" s="16">
        <f>'BIFUbC-electricity'!F21</f>
        <v>62405250204413.227</v>
      </c>
      <c r="G30" s="16">
        <f>'BIFUbC-electricity'!G21</f>
        <v>63400822426561</v>
      </c>
      <c r="H30" s="16">
        <f>'BIFUbC-electricity'!H21</f>
        <v>64396394648708.766</v>
      </c>
      <c r="I30" s="16">
        <f>'BIFUbC-electricity'!I21</f>
        <v>65391966870856.539</v>
      </c>
      <c r="J30" s="16">
        <f>'BIFUbC-electricity'!J21</f>
        <v>66387539093004.313</v>
      </c>
      <c r="K30" s="16">
        <f>'BIFUbC-electricity'!K21</f>
        <v>67383111315152.078</v>
      </c>
      <c r="L30" s="16">
        <f>'BIFUbC-electricity'!L21</f>
        <v>68378683537299.852</v>
      </c>
      <c r="M30" s="16">
        <f>'BIFUbC-electricity'!M21</f>
        <v>68713395632057.773</v>
      </c>
      <c r="N30" s="16">
        <f>'BIFUbC-electricity'!N21</f>
        <v>69048107726815.703</v>
      </c>
      <c r="O30" s="16">
        <f>'BIFUbC-electricity'!O21</f>
        <v>69382819821573.625</v>
      </c>
      <c r="P30" s="16">
        <f>'BIFUbC-electricity'!P21</f>
        <v>69717531916331.547</v>
      </c>
      <c r="Q30" s="16">
        <f>'BIFUbC-electricity'!Q21</f>
        <v>70052244011089.477</v>
      </c>
      <c r="R30" s="16">
        <f>'BIFUbC-electricity'!R21</f>
        <v>70386956105847.406</v>
      </c>
      <c r="S30" s="16">
        <f>'BIFUbC-electricity'!S21</f>
        <v>70721668200605.328</v>
      </c>
      <c r="T30" s="16">
        <f>'BIFUbC-electricity'!T21</f>
        <v>71056380295363.25</v>
      </c>
      <c r="U30" s="16">
        <f>'BIFUbC-electricity'!U21</f>
        <v>71391092390121.172</v>
      </c>
      <c r="V30" s="16">
        <f>'BIFUbC-electricity'!V21</f>
        <v>71725804484879.094</v>
      </c>
      <c r="W30" s="16">
        <f>'BIFUbC-electricity'!W21</f>
        <v>71461032230816.859</v>
      </c>
      <c r="X30" s="16">
        <f>'BIFUbC-electricity'!X21</f>
        <v>71196259976754.625</v>
      </c>
      <c r="Y30" s="16">
        <f>'BIFUbC-electricity'!Y21</f>
        <v>70931487722692.375</v>
      </c>
      <c r="Z30" s="16">
        <f>'BIFUbC-electricity'!Z21</f>
        <v>70666715468630.141</v>
      </c>
      <c r="AA30" s="16">
        <f>'BIFUbC-electricity'!AA21</f>
        <v>70401943214567.906</v>
      </c>
      <c r="AB30" s="16">
        <f>'BIFUbC-electricity'!AB21</f>
        <v>70137170960505.664</v>
      </c>
      <c r="AC30" s="16">
        <f>'BIFUbC-electricity'!AC21</f>
        <v>69872398706443.422</v>
      </c>
      <c r="AD30" s="16">
        <f>'BIFUbC-electricity'!AD21</f>
        <v>69607626452381.188</v>
      </c>
      <c r="AE30" s="16">
        <f>'BIFUbC-electricity'!AE21</f>
        <v>69342854198318.945</v>
      </c>
      <c r="AF30" s="16">
        <f>'BIFUbC-electricity'!AF21</f>
        <v>69078081944256.719</v>
      </c>
      <c r="AG30" s="16"/>
    </row>
    <row r="31" spans="1:33">
      <c r="A31" t="s">
        <v>78</v>
      </c>
      <c r="B31" s="16">
        <f>'BIFUbC-electricity'!B22</f>
        <v>14266593260968.33</v>
      </c>
      <c r="C31" s="16">
        <f>'BIFUbC-electricity'!C22</f>
        <v>14753006540370.916</v>
      </c>
      <c r="D31" s="16">
        <f>'BIFUbC-electricity'!D22</f>
        <v>15239419819773.504</v>
      </c>
      <c r="E31" s="16">
        <f>'BIFUbC-electricity'!E22</f>
        <v>15725833099176.092</v>
      </c>
      <c r="F31" s="16">
        <f>'BIFUbC-electricity'!F22</f>
        <v>15980779927071.738</v>
      </c>
      <c r="G31" s="16">
        <f>'BIFUbC-electricity'!G22</f>
        <v>16235726754967.385</v>
      </c>
      <c r="H31" s="16">
        <f>'BIFUbC-electricity'!H22</f>
        <v>16490673582863.031</v>
      </c>
      <c r="I31" s="16">
        <f>'BIFUbC-electricity'!I22</f>
        <v>16745620410758.678</v>
      </c>
      <c r="J31" s="16">
        <f>'BIFUbC-electricity'!J22</f>
        <v>17000567238654.324</v>
      </c>
      <c r="K31" s="16">
        <f>'BIFUbC-electricity'!K22</f>
        <v>17255514066549.971</v>
      </c>
      <c r="L31" s="16">
        <f>'BIFUbC-electricity'!L22</f>
        <v>17510460894445.617</v>
      </c>
      <c r="M31" s="16">
        <f>'BIFUbC-electricity'!M22</f>
        <v>17596174200741.715</v>
      </c>
      <c r="N31" s="16">
        <f>'BIFUbC-electricity'!N22</f>
        <v>17681887507037.816</v>
      </c>
      <c r="O31" s="16">
        <f>'BIFUbC-electricity'!O22</f>
        <v>17767600813333.914</v>
      </c>
      <c r="P31" s="16">
        <f>'BIFUbC-electricity'!P22</f>
        <v>17853314119630.012</v>
      </c>
      <c r="Q31" s="16">
        <f>'BIFUbC-electricity'!Q22</f>
        <v>17939027425926.113</v>
      </c>
      <c r="R31" s="16">
        <f>'BIFUbC-electricity'!R22</f>
        <v>18024740732222.211</v>
      </c>
      <c r="S31" s="16">
        <f>'BIFUbC-electricity'!S22</f>
        <v>18110454038518.309</v>
      </c>
      <c r="T31" s="16">
        <f>'BIFUbC-electricity'!T22</f>
        <v>18196167344814.41</v>
      </c>
      <c r="U31" s="16">
        <f>'BIFUbC-electricity'!U22</f>
        <v>18281880651110.508</v>
      </c>
      <c r="V31" s="16">
        <f>'BIFUbC-electricity'!V22</f>
        <v>18367593957406.605</v>
      </c>
      <c r="W31" s="16">
        <f>'BIFUbC-electricity'!W22</f>
        <v>18299790894217.156</v>
      </c>
      <c r="X31" s="16">
        <f>'BIFUbC-electricity'!X22</f>
        <v>18231987831027.703</v>
      </c>
      <c r="Y31" s="16">
        <f>'BIFUbC-electricity'!Y22</f>
        <v>18164184767838.254</v>
      </c>
      <c r="Z31" s="16">
        <f>'BIFUbC-electricity'!Z22</f>
        <v>18096381704648.801</v>
      </c>
      <c r="AA31" s="16">
        <f>'BIFUbC-electricity'!AA22</f>
        <v>18028578641459.352</v>
      </c>
      <c r="AB31" s="16">
        <f>'BIFUbC-electricity'!AB22</f>
        <v>17960775578269.898</v>
      </c>
      <c r="AC31" s="16">
        <f>'BIFUbC-electricity'!AC22</f>
        <v>17892972515080.445</v>
      </c>
      <c r="AD31" s="16">
        <f>'BIFUbC-electricity'!AD22</f>
        <v>17825169451890.996</v>
      </c>
      <c r="AE31" s="16">
        <f>'BIFUbC-electricity'!AE22</f>
        <v>17757366388701.543</v>
      </c>
      <c r="AF31" s="16">
        <f>'BIFUbC-electricity'!AF22</f>
        <v>17689563325512.094</v>
      </c>
      <c r="AG31" s="16"/>
    </row>
    <row r="32" spans="1:33">
      <c r="A32" t="s">
        <v>80</v>
      </c>
      <c r="B32" s="16">
        <f>'BIFUbC-electricity'!B23</f>
        <v>14146957386105.58</v>
      </c>
      <c r="C32" s="16">
        <f>'BIFUbC-electricity'!C23</f>
        <v>14399619747896.785</v>
      </c>
      <c r="D32" s="16">
        <f>'BIFUbC-electricity'!D23</f>
        <v>14652282109687.99</v>
      </c>
      <c r="E32" s="16">
        <f>'BIFUbC-electricity'!E23</f>
        <v>14904944471479.197</v>
      </c>
      <c r="F32" s="16">
        <f>'BIFUbC-electricity'!F23</f>
        <v>15232174939321.521</v>
      </c>
      <c r="G32" s="16">
        <f>'BIFUbC-electricity'!G23</f>
        <v>15559405407163.723</v>
      </c>
      <c r="H32" s="16">
        <f>'BIFUbC-electricity'!H23</f>
        <v>15886635875005.926</v>
      </c>
      <c r="I32" s="16">
        <f>'BIFUbC-electricity'!I23</f>
        <v>16213866342848.129</v>
      </c>
      <c r="J32" s="16">
        <f>'BIFUbC-electricity'!J23</f>
        <v>16541096810690.332</v>
      </c>
      <c r="K32" s="16">
        <f>'BIFUbC-electricity'!K23</f>
        <v>16868327278532.535</v>
      </c>
      <c r="L32" s="16">
        <f>'BIFUbC-electricity'!L23</f>
        <v>17195557746374.617</v>
      </c>
      <c r="M32" s="16">
        <f>'BIFUbC-electricity'!M23</f>
        <v>17355385103497.541</v>
      </c>
      <c r="N32" s="16">
        <f>'BIFUbC-electricity'!N23</f>
        <v>17515212460620.469</v>
      </c>
      <c r="O32" s="16">
        <f>'BIFUbC-electricity'!O23</f>
        <v>17675039817743.398</v>
      </c>
      <c r="P32" s="16">
        <f>'BIFUbC-electricity'!P23</f>
        <v>17834867174866.324</v>
      </c>
      <c r="Q32" s="16">
        <f>'BIFUbC-electricity'!Q23</f>
        <v>17994694531989.254</v>
      </c>
      <c r="R32" s="16">
        <f>'BIFUbC-electricity'!R23</f>
        <v>18154521889112.18</v>
      </c>
      <c r="S32" s="16">
        <f>'BIFUbC-electricity'!S23</f>
        <v>18314349246235.109</v>
      </c>
      <c r="T32" s="16">
        <f>'BIFUbC-electricity'!T23</f>
        <v>18474176603358.035</v>
      </c>
      <c r="U32" s="16">
        <f>'BIFUbC-electricity'!U23</f>
        <v>18634003960480.965</v>
      </c>
      <c r="V32" s="16">
        <f>'BIFUbC-electricity'!V23</f>
        <v>18793831317603.895</v>
      </c>
      <c r="W32" s="16">
        <f>'BIFUbC-electricity'!W23</f>
        <v>18701028336048.645</v>
      </c>
      <c r="X32" s="16">
        <f>'BIFUbC-electricity'!X23</f>
        <v>18608225354493.395</v>
      </c>
      <c r="Y32" s="16">
        <f>'BIFUbC-electricity'!Y23</f>
        <v>18515422372938.148</v>
      </c>
      <c r="Z32" s="16">
        <f>'BIFUbC-electricity'!Z23</f>
        <v>18422619391382.898</v>
      </c>
      <c r="AA32" s="16">
        <f>'BIFUbC-electricity'!AA23</f>
        <v>18329816409827.648</v>
      </c>
      <c r="AB32" s="16">
        <f>'BIFUbC-electricity'!AB23</f>
        <v>18237013428272.402</v>
      </c>
      <c r="AC32" s="16">
        <f>'BIFUbC-electricity'!AC23</f>
        <v>18144210446717.152</v>
      </c>
      <c r="AD32" s="16">
        <f>'BIFUbC-electricity'!AD23</f>
        <v>18051407465161.906</v>
      </c>
      <c r="AE32" s="16">
        <f>'BIFUbC-electricity'!AE23</f>
        <v>17958604483606.656</v>
      </c>
      <c r="AF32" s="16">
        <f>'BIFUbC-electricity'!AF23</f>
        <v>17865801502051.398</v>
      </c>
      <c r="AG32" s="16"/>
    </row>
    <row r="33" spans="1:33">
      <c r="A33" t="s">
        <v>82</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85</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89</v>
      </c>
      <c r="B35" s="16">
        <f>'BIFUbC-electricity'!B26</f>
        <v>31473992790.152023</v>
      </c>
      <c r="C35" s="16">
        <f>'BIFUbC-electricity'!C26</f>
        <v>32036113190.766891</v>
      </c>
      <c r="D35" s="16">
        <f>'BIFUbC-electricity'!D26</f>
        <v>32598233591.38176</v>
      </c>
      <c r="E35" s="16">
        <f>'BIFUbC-electricity'!E26</f>
        <v>33160353991.996639</v>
      </c>
      <c r="F35" s="16">
        <f>'BIFUbC-electricity'!F26</f>
        <v>33888372682.128746</v>
      </c>
      <c r="G35" s="16">
        <f>'BIFUbC-electricity'!G26</f>
        <v>34616391372.26059</v>
      </c>
      <c r="H35" s="16">
        <f>'BIFUbC-electricity'!H26</f>
        <v>35344410062.392426</v>
      </c>
      <c r="I35" s="16">
        <f>'BIFUbC-electricity'!I26</f>
        <v>36072428752.524269</v>
      </c>
      <c r="J35" s="16">
        <f>'BIFUbC-electricity'!J26</f>
        <v>36800447442.656113</v>
      </c>
      <c r="K35" s="16">
        <f>'BIFUbC-electricity'!K26</f>
        <v>37528466132.787949</v>
      </c>
      <c r="L35" s="16">
        <f>'BIFUbC-electricity'!L26</f>
        <v>38256484822.919525</v>
      </c>
      <c r="M35" s="16">
        <f>'BIFUbC-electricity'!M26</f>
        <v>38612066941.990341</v>
      </c>
      <c r="N35" s="16">
        <f>'BIFUbC-electricity'!N26</f>
        <v>38967649061.061172</v>
      </c>
      <c r="O35" s="16">
        <f>'BIFUbC-electricity'!O26</f>
        <v>39323231180.131996</v>
      </c>
      <c r="P35" s="16">
        <f>'BIFUbC-electricity'!P26</f>
        <v>39678813299.20282</v>
      </c>
      <c r="Q35" s="16">
        <f>'BIFUbC-electricity'!Q26</f>
        <v>40034395418.273643</v>
      </c>
      <c r="R35" s="16">
        <f>'BIFUbC-electricity'!R26</f>
        <v>40389977537.344467</v>
      </c>
      <c r="S35" s="16">
        <f>'BIFUbC-electricity'!S26</f>
        <v>40745559656.415298</v>
      </c>
      <c r="T35" s="16">
        <f>'BIFUbC-electricity'!T26</f>
        <v>41101141775.486122</v>
      </c>
      <c r="U35" s="16">
        <f>'BIFUbC-electricity'!U26</f>
        <v>41456723894.556946</v>
      </c>
      <c r="V35" s="16">
        <f>'BIFUbC-electricity'!V26</f>
        <v>41812306013.627777</v>
      </c>
      <c r="W35" s="16">
        <f>'BIFUbC-electricity'!W26</f>
        <v>41605838976.74794</v>
      </c>
      <c r="X35" s="16">
        <f>'BIFUbC-electricity'!X26</f>
        <v>41399371939.868103</v>
      </c>
      <c r="Y35" s="16">
        <f>'BIFUbC-electricity'!Y26</f>
        <v>41192904902.988266</v>
      </c>
      <c r="Z35" s="16">
        <f>'BIFUbC-electricity'!Z26</f>
        <v>40986437866.108437</v>
      </c>
      <c r="AA35" s="16">
        <f>'BIFUbC-electricity'!AA26</f>
        <v>40779970829.2286</v>
      </c>
      <c r="AB35" s="16">
        <f>'BIFUbC-electricity'!AB26</f>
        <v>40573503792.34877</v>
      </c>
      <c r="AC35" s="16">
        <f>'BIFUbC-electricity'!AC26</f>
        <v>40367036755.468933</v>
      </c>
      <c r="AD35" s="16">
        <f>'BIFUbC-electricity'!AD26</f>
        <v>40160569718.589096</v>
      </c>
      <c r="AE35" s="16">
        <f>'BIFUbC-electricity'!AE26</f>
        <v>39954102681.709267</v>
      </c>
      <c r="AF35" s="16">
        <f>'BIFUbC-electricity'!AF26</f>
        <v>39747635644.829414</v>
      </c>
      <c r="AG35" s="16"/>
    </row>
    <row r="37" spans="1:33">
      <c r="A37" s="1" t="s">
        <v>1024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25</v>
      </c>
      <c r="B39" s="16">
        <f>B$5*$B11/SUM($B$11:$B$35)</f>
        <v>13935362834793.35</v>
      </c>
      <c r="C39" s="16">
        <f>IFERROR($B39*C11/$B11,0)</f>
        <v>14184246152255.969</v>
      </c>
      <c r="D39" s="16">
        <f t="shared" ref="D39:AF48" si="1">IFERROR($B39*D11/$B11,0)</f>
        <v>14433129469718.588</v>
      </c>
      <c r="E39" s="16">
        <f t="shared" si="1"/>
        <v>14682012787181.213</v>
      </c>
      <c r="F39" s="16">
        <f t="shared" si="1"/>
        <v>15004348903388.121</v>
      </c>
      <c r="G39" s="16">
        <f t="shared" si="1"/>
        <v>15326685019594.914</v>
      </c>
      <c r="H39" s="16">
        <f t="shared" si="1"/>
        <v>15649021135801.707</v>
      </c>
      <c r="I39" s="16">
        <f t="shared" si="1"/>
        <v>15971357252008.498</v>
      </c>
      <c r="J39" s="16">
        <f t="shared" si="1"/>
        <v>16293693368215.291</v>
      </c>
      <c r="K39" s="16">
        <f t="shared" si="1"/>
        <v>16616029484422.086</v>
      </c>
      <c r="L39" s="16">
        <f t="shared" si="1"/>
        <v>16938365600628.762</v>
      </c>
      <c r="M39" s="16">
        <f t="shared" si="1"/>
        <v>17095802436808.215</v>
      </c>
      <c r="N39" s="16">
        <f t="shared" si="1"/>
        <v>17253239272987.672</v>
      </c>
      <c r="O39" s="16">
        <f t="shared" si="1"/>
        <v>17410676109167.133</v>
      </c>
      <c r="P39" s="16">
        <f t="shared" si="1"/>
        <v>17568112945346.59</v>
      </c>
      <c r="Q39" s="16">
        <f t="shared" si="1"/>
        <v>17725549781526.047</v>
      </c>
      <c r="R39" s="16">
        <f t="shared" si="1"/>
        <v>17882986617705.508</v>
      </c>
      <c r="S39" s="16">
        <f t="shared" si="1"/>
        <v>18040423453884.969</v>
      </c>
      <c r="T39" s="16">
        <f t="shared" si="1"/>
        <v>18197860290064.43</v>
      </c>
      <c r="U39" s="16">
        <f t="shared" si="1"/>
        <v>18355297126243.887</v>
      </c>
      <c r="V39" s="16">
        <f t="shared" si="1"/>
        <v>18512733962423.352</v>
      </c>
      <c r="W39" s="16">
        <f t="shared" si="1"/>
        <v>18421319025286.887</v>
      </c>
      <c r="X39" s="16">
        <f t="shared" si="1"/>
        <v>18329904088150.426</v>
      </c>
      <c r="Y39" s="16">
        <f t="shared" si="1"/>
        <v>18238489151013.965</v>
      </c>
      <c r="Z39" s="16">
        <f t="shared" si="1"/>
        <v>18147074213877.508</v>
      </c>
      <c r="AA39" s="16">
        <f t="shared" si="1"/>
        <v>18055659276741.047</v>
      </c>
      <c r="AB39" s="16">
        <f t="shared" si="1"/>
        <v>17964244339604.586</v>
      </c>
      <c r="AC39" s="16">
        <f t="shared" si="1"/>
        <v>17872829402468.125</v>
      </c>
      <c r="AD39" s="16">
        <f t="shared" si="1"/>
        <v>17781414465331.664</v>
      </c>
      <c r="AE39" s="16">
        <f t="shared" si="1"/>
        <v>17689999528195.207</v>
      </c>
      <c r="AF39" s="16">
        <f t="shared" si="1"/>
        <v>17598584591058.738</v>
      </c>
      <c r="AG39" s="16"/>
    </row>
    <row r="40" spans="1:33">
      <c r="A40" t="s">
        <v>28</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32</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34</v>
      </c>
      <c r="B42" s="16">
        <f t="shared" si="2"/>
        <v>1201912531991.8042</v>
      </c>
      <c r="C42" s="16">
        <f t="shared" si="3"/>
        <v>1223378494651.574</v>
      </c>
      <c r="D42" s="16">
        <f t="shared" si="1"/>
        <v>1244844457311.3438</v>
      </c>
      <c r="E42" s="16">
        <f t="shared" si="1"/>
        <v>1266310419971.1138</v>
      </c>
      <c r="F42" s="16">
        <f t="shared" si="1"/>
        <v>1294111620569.5908</v>
      </c>
      <c r="G42" s="16">
        <f t="shared" si="1"/>
        <v>1321912821168.0579</v>
      </c>
      <c r="H42" s="16">
        <f t="shared" si="1"/>
        <v>1349714021766.5249</v>
      </c>
      <c r="I42" s="16">
        <f t="shared" si="1"/>
        <v>1377515222364.9915</v>
      </c>
      <c r="J42" s="16">
        <f t="shared" si="1"/>
        <v>1405316422963.4585</v>
      </c>
      <c r="K42" s="16">
        <f t="shared" si="1"/>
        <v>1433117623561.9255</v>
      </c>
      <c r="L42" s="16">
        <f t="shared" si="1"/>
        <v>1460918824160.3823</v>
      </c>
      <c r="M42" s="16">
        <f t="shared" si="1"/>
        <v>1474497609918.9255</v>
      </c>
      <c r="N42" s="16">
        <f t="shared" si="1"/>
        <v>1488076395677.4697</v>
      </c>
      <c r="O42" s="16">
        <f t="shared" si="1"/>
        <v>1501655181436.0134</v>
      </c>
      <c r="P42" s="16">
        <f t="shared" si="1"/>
        <v>1515233967194.5574</v>
      </c>
      <c r="Q42" s="16">
        <f t="shared" si="1"/>
        <v>1528812752953.1011</v>
      </c>
      <c r="R42" s="16">
        <f t="shared" si="1"/>
        <v>1542391538711.645</v>
      </c>
      <c r="S42" s="16">
        <f t="shared" si="1"/>
        <v>1555970324470.1887</v>
      </c>
      <c r="T42" s="16">
        <f t="shared" si="1"/>
        <v>1569549110228.7324</v>
      </c>
      <c r="U42" s="16">
        <f t="shared" si="1"/>
        <v>1583127895987.2764</v>
      </c>
      <c r="V42" s="16">
        <f t="shared" si="1"/>
        <v>1596706681745.8201</v>
      </c>
      <c r="W42" s="16">
        <f t="shared" si="1"/>
        <v>1588822225498.9236</v>
      </c>
      <c r="X42" s="16">
        <f t="shared" si="1"/>
        <v>1580937769252.0273</v>
      </c>
      <c r="Y42" s="16">
        <f t="shared" si="1"/>
        <v>1573053313005.1309</v>
      </c>
      <c r="Z42" s="16">
        <f t="shared" si="1"/>
        <v>1565168856758.2344</v>
      </c>
      <c r="AA42" s="16">
        <f t="shared" si="1"/>
        <v>1557284400511.3379</v>
      </c>
      <c r="AB42" s="16">
        <f t="shared" si="1"/>
        <v>1549399944264.4417</v>
      </c>
      <c r="AC42" s="16">
        <f t="shared" si="1"/>
        <v>1541515488017.5452</v>
      </c>
      <c r="AD42" s="16">
        <f t="shared" si="1"/>
        <v>1533631031770.6487</v>
      </c>
      <c r="AE42" s="16">
        <f t="shared" si="1"/>
        <v>1525746575523.7524</v>
      </c>
      <c r="AF42" s="16">
        <f t="shared" si="1"/>
        <v>1517862119276.8552</v>
      </c>
      <c r="AG42" s="16"/>
    </row>
    <row r="43" spans="1:33">
      <c r="A43" t="s">
        <v>36</v>
      </c>
      <c r="B43" s="16">
        <f t="shared" si="2"/>
        <v>11040260845765.721</v>
      </c>
      <c r="C43" s="16">
        <f t="shared" si="3"/>
        <v>11237438111799.037</v>
      </c>
      <c r="D43" s="16">
        <f t="shared" si="1"/>
        <v>11434615377832.352</v>
      </c>
      <c r="E43" s="16">
        <f t="shared" si="1"/>
        <v>11631792643865.674</v>
      </c>
      <c r="F43" s="16">
        <f t="shared" si="1"/>
        <v>11887162729677.156</v>
      </c>
      <c r="G43" s="16">
        <f t="shared" si="1"/>
        <v>12142532815488.549</v>
      </c>
      <c r="H43" s="16">
        <f t="shared" si="1"/>
        <v>12397902901299.938</v>
      </c>
      <c r="I43" s="16">
        <f t="shared" si="1"/>
        <v>12653272987111.328</v>
      </c>
      <c r="J43" s="16">
        <f t="shared" si="1"/>
        <v>12908643072922.721</v>
      </c>
      <c r="K43" s="16">
        <f t="shared" si="1"/>
        <v>13164013158734.111</v>
      </c>
      <c r="L43" s="16">
        <f t="shared" si="1"/>
        <v>13419383244545.406</v>
      </c>
      <c r="M43" s="16">
        <f t="shared" si="1"/>
        <v>13544112235010.84</v>
      </c>
      <c r="N43" s="16">
        <f t="shared" si="1"/>
        <v>13668841225476.273</v>
      </c>
      <c r="O43" s="16">
        <f t="shared" si="1"/>
        <v>13793570215941.707</v>
      </c>
      <c r="P43" s="16">
        <f t="shared" si="1"/>
        <v>13918299206407.145</v>
      </c>
      <c r="Q43" s="16">
        <f t="shared" si="1"/>
        <v>14043028196872.578</v>
      </c>
      <c r="R43" s="16">
        <f t="shared" si="1"/>
        <v>14167757187338.014</v>
      </c>
      <c r="S43" s="16">
        <f t="shared" si="1"/>
        <v>14292486177803.447</v>
      </c>
      <c r="T43" s="16">
        <f t="shared" si="1"/>
        <v>14417215168268.883</v>
      </c>
      <c r="U43" s="16">
        <f t="shared" si="1"/>
        <v>14541944158734.32</v>
      </c>
      <c r="V43" s="16">
        <f t="shared" si="1"/>
        <v>14666673149199.758</v>
      </c>
      <c r="W43" s="16">
        <f t="shared" si="1"/>
        <v>14594249864413.371</v>
      </c>
      <c r="X43" s="16">
        <f t="shared" si="1"/>
        <v>14521826579626.99</v>
      </c>
      <c r="Y43" s="16">
        <f t="shared" si="1"/>
        <v>14449403294840.607</v>
      </c>
      <c r="Z43" s="16">
        <f t="shared" si="1"/>
        <v>14376980010054.227</v>
      </c>
      <c r="AA43" s="16">
        <f t="shared" si="1"/>
        <v>14304556725267.848</v>
      </c>
      <c r="AB43" s="16">
        <f t="shared" si="1"/>
        <v>14232133440481.463</v>
      </c>
      <c r="AC43" s="16">
        <f t="shared" si="1"/>
        <v>14159710155695.084</v>
      </c>
      <c r="AD43" s="16">
        <f t="shared" si="1"/>
        <v>14087286870908.699</v>
      </c>
      <c r="AE43" s="16">
        <f t="shared" si="1"/>
        <v>14014863586122.32</v>
      </c>
      <c r="AF43" s="16">
        <f t="shared" si="1"/>
        <v>13942440301335.93</v>
      </c>
      <c r="AG43" s="16"/>
    </row>
    <row r="44" spans="1:33">
      <c r="A44" t="s">
        <v>38</v>
      </c>
      <c r="B44" s="16">
        <f t="shared" si="2"/>
        <v>8318840442666.1709</v>
      </c>
      <c r="C44" s="16">
        <f t="shared" si="3"/>
        <v>8467413582193.1592</v>
      </c>
      <c r="D44" s="16">
        <f t="shared" si="1"/>
        <v>8615986721720.1475</v>
      </c>
      <c r="E44" s="16">
        <f t="shared" si="1"/>
        <v>8764559861247.1377</v>
      </c>
      <c r="F44" s="16">
        <f t="shared" si="1"/>
        <v>8956981311009.3926</v>
      </c>
      <c r="G44" s="16">
        <f t="shared" si="1"/>
        <v>9149402760771.5781</v>
      </c>
      <c r="H44" s="16">
        <f t="shared" si="1"/>
        <v>9341824210533.7617</v>
      </c>
      <c r="I44" s="16">
        <f t="shared" si="1"/>
        <v>9534245660295.9473</v>
      </c>
      <c r="J44" s="16">
        <f t="shared" si="1"/>
        <v>9726667110058.1328</v>
      </c>
      <c r="K44" s="16">
        <f t="shared" si="1"/>
        <v>9919088559820.3184</v>
      </c>
      <c r="L44" s="16">
        <f t="shared" si="1"/>
        <v>10111510009582.434</v>
      </c>
      <c r="M44" s="16">
        <f t="shared" si="1"/>
        <v>10205493347906.789</v>
      </c>
      <c r="N44" s="16">
        <f t="shared" si="1"/>
        <v>10299476686231.15</v>
      </c>
      <c r="O44" s="16">
        <f t="shared" si="1"/>
        <v>10393460024555.508</v>
      </c>
      <c r="P44" s="16">
        <f t="shared" si="1"/>
        <v>10487443362879.871</v>
      </c>
      <c r="Q44" s="16">
        <f t="shared" si="1"/>
        <v>10581426701204.23</v>
      </c>
      <c r="R44" s="16">
        <f t="shared" si="1"/>
        <v>10675410039528.59</v>
      </c>
      <c r="S44" s="16">
        <f t="shared" si="1"/>
        <v>10769393377852.949</v>
      </c>
      <c r="T44" s="16">
        <f t="shared" si="1"/>
        <v>10863376716177.309</v>
      </c>
      <c r="U44" s="16">
        <f t="shared" si="1"/>
        <v>10957360054501.67</v>
      </c>
      <c r="V44" s="16">
        <f t="shared" si="1"/>
        <v>11051343392826.033</v>
      </c>
      <c r="W44" s="16">
        <f t="shared" si="1"/>
        <v>10996772422186.078</v>
      </c>
      <c r="X44" s="16">
        <f t="shared" si="1"/>
        <v>10942201451546.127</v>
      </c>
      <c r="Y44" s="16">
        <f t="shared" si="1"/>
        <v>10887630480906.178</v>
      </c>
      <c r="Z44" s="16">
        <f t="shared" si="1"/>
        <v>10833059510266.225</v>
      </c>
      <c r="AA44" s="16">
        <f t="shared" si="1"/>
        <v>10778488539626.273</v>
      </c>
      <c r="AB44" s="16">
        <f t="shared" si="1"/>
        <v>10723917568986.324</v>
      </c>
      <c r="AC44" s="16">
        <f t="shared" si="1"/>
        <v>10669346598346.373</v>
      </c>
      <c r="AD44" s="16">
        <f t="shared" si="1"/>
        <v>10614775627706.422</v>
      </c>
      <c r="AE44" s="16">
        <f t="shared" si="1"/>
        <v>10560204657066.471</v>
      </c>
      <c r="AF44" s="16">
        <f t="shared" si="1"/>
        <v>10505633686426.516</v>
      </c>
      <c r="AG44" s="16"/>
    </row>
    <row r="45" spans="1:33">
      <c r="A45" t="s">
        <v>40</v>
      </c>
      <c r="B45" s="16">
        <f t="shared" si="2"/>
        <v>1396822075397.7173</v>
      </c>
      <c r="C45" s="16">
        <f t="shared" si="3"/>
        <v>1421769090854.1082</v>
      </c>
      <c r="D45" s="16">
        <f t="shared" si="1"/>
        <v>1446716106310.4993</v>
      </c>
      <c r="E45" s="16">
        <f t="shared" si="1"/>
        <v>1471663121766.8904</v>
      </c>
      <c r="F45" s="16">
        <f t="shared" si="1"/>
        <v>1503972736389.311</v>
      </c>
      <c r="G45" s="16">
        <f t="shared" si="1"/>
        <v>1536282351011.72</v>
      </c>
      <c r="H45" s="16">
        <f t="shared" si="1"/>
        <v>1568591965634.1289</v>
      </c>
      <c r="I45" s="16">
        <f t="shared" si="1"/>
        <v>1600901580256.5376</v>
      </c>
      <c r="J45" s="16">
        <f t="shared" si="1"/>
        <v>1633211194878.9465</v>
      </c>
      <c r="K45" s="16">
        <f t="shared" si="1"/>
        <v>1665520809501.3552</v>
      </c>
      <c r="L45" s="16">
        <f t="shared" si="1"/>
        <v>1697830424123.7522</v>
      </c>
      <c r="M45" s="16">
        <f t="shared" si="1"/>
        <v>1713611229465.0505</v>
      </c>
      <c r="N45" s="16">
        <f t="shared" si="1"/>
        <v>1729392034806.3494</v>
      </c>
      <c r="O45" s="16">
        <f t="shared" si="1"/>
        <v>1745172840147.6482</v>
      </c>
      <c r="P45" s="16">
        <f t="shared" si="1"/>
        <v>1760953645488.9465</v>
      </c>
      <c r="Q45" s="16">
        <f t="shared" si="1"/>
        <v>1776734450830.2456</v>
      </c>
      <c r="R45" s="16">
        <f t="shared" si="1"/>
        <v>1792515256171.5444</v>
      </c>
      <c r="S45" s="16">
        <f t="shared" si="1"/>
        <v>1808296061512.8428</v>
      </c>
      <c r="T45" s="16">
        <f t="shared" si="1"/>
        <v>1824076866854.1416</v>
      </c>
      <c r="U45" s="16">
        <f t="shared" si="1"/>
        <v>1839857672195.4407</v>
      </c>
      <c r="V45" s="16">
        <f t="shared" si="1"/>
        <v>1855638477536.7395</v>
      </c>
      <c r="W45" s="16">
        <f t="shared" si="1"/>
        <v>1846475429274.0496</v>
      </c>
      <c r="X45" s="16">
        <f t="shared" si="1"/>
        <v>1837312381011.3601</v>
      </c>
      <c r="Y45" s="16">
        <f t="shared" si="1"/>
        <v>1828149332748.6707</v>
      </c>
      <c r="Z45" s="16">
        <f t="shared" si="1"/>
        <v>1818986284485.9807</v>
      </c>
      <c r="AA45" s="16">
        <f t="shared" si="1"/>
        <v>1809823236223.2913</v>
      </c>
      <c r="AB45" s="16">
        <f t="shared" si="1"/>
        <v>1800660187960.6018</v>
      </c>
      <c r="AC45" s="16">
        <f t="shared" si="1"/>
        <v>1791497139697.9119</v>
      </c>
      <c r="AD45" s="16">
        <f t="shared" si="1"/>
        <v>1782334091435.2224</v>
      </c>
      <c r="AE45" s="16">
        <f t="shared" si="1"/>
        <v>1773171043172.533</v>
      </c>
      <c r="AF45" s="16">
        <f t="shared" si="1"/>
        <v>1764007994909.8425</v>
      </c>
      <c r="AG45" s="16"/>
    </row>
    <row r="46" spans="1:33">
      <c r="A46" t="s">
        <v>42</v>
      </c>
      <c r="B46" s="16">
        <f t="shared" si="2"/>
        <v>7974539265558.6982</v>
      </c>
      <c r="C46" s="16">
        <f t="shared" si="3"/>
        <v>8116963241968.7539</v>
      </c>
      <c r="D46" s="16">
        <f t="shared" si="1"/>
        <v>8259387218378.8086</v>
      </c>
      <c r="E46" s="16">
        <f t="shared" si="1"/>
        <v>8401811194788.8662</v>
      </c>
      <c r="F46" s="16">
        <f t="shared" si="1"/>
        <v>8586268682252.4727</v>
      </c>
      <c r="G46" s="16">
        <f t="shared" si="1"/>
        <v>8770726169716.0107</v>
      </c>
      <c r="H46" s="16">
        <f t="shared" si="1"/>
        <v>8955183657179.5508</v>
      </c>
      <c r="I46" s="16">
        <f t="shared" si="1"/>
        <v>9139641144643.0898</v>
      </c>
      <c r="J46" s="16">
        <f t="shared" si="1"/>
        <v>9324098632106.6289</v>
      </c>
      <c r="K46" s="16">
        <f t="shared" si="1"/>
        <v>9508556119570.168</v>
      </c>
      <c r="L46" s="16">
        <f t="shared" si="1"/>
        <v>9693013607033.6387</v>
      </c>
      <c r="M46" s="16">
        <f t="shared" si="1"/>
        <v>9783107151553.6074</v>
      </c>
      <c r="N46" s="16">
        <f t="shared" si="1"/>
        <v>9873200696073.582</v>
      </c>
      <c r="O46" s="16">
        <f t="shared" si="1"/>
        <v>9963294240593.5527</v>
      </c>
      <c r="P46" s="16">
        <f t="shared" si="1"/>
        <v>10053387785113.527</v>
      </c>
      <c r="Q46" s="16">
        <f t="shared" si="1"/>
        <v>10143481329633.5</v>
      </c>
      <c r="R46" s="16">
        <f t="shared" si="1"/>
        <v>10233574874153.473</v>
      </c>
      <c r="S46" s="16">
        <f t="shared" si="1"/>
        <v>10323668418673.447</v>
      </c>
      <c r="T46" s="16">
        <f t="shared" si="1"/>
        <v>10413761963193.42</v>
      </c>
      <c r="U46" s="16">
        <f t="shared" si="1"/>
        <v>10503855507713.391</v>
      </c>
      <c r="V46" s="16">
        <f t="shared" si="1"/>
        <v>10593949052233.365</v>
      </c>
      <c r="W46" s="16">
        <f t="shared" si="1"/>
        <v>10541636671544.346</v>
      </c>
      <c r="X46" s="16">
        <f t="shared" si="1"/>
        <v>10489324290855.33</v>
      </c>
      <c r="Y46" s="16">
        <f t="shared" si="1"/>
        <v>10437011910166.314</v>
      </c>
      <c r="Z46" s="16">
        <f t="shared" si="1"/>
        <v>10384699529477.297</v>
      </c>
      <c r="AA46" s="16">
        <f t="shared" si="1"/>
        <v>10332387148788.281</v>
      </c>
      <c r="AB46" s="16">
        <f t="shared" si="1"/>
        <v>10280074768099.266</v>
      </c>
      <c r="AC46" s="16">
        <f t="shared" si="1"/>
        <v>10227762387410.248</v>
      </c>
      <c r="AD46" s="16">
        <f t="shared" si="1"/>
        <v>10175450006721.232</v>
      </c>
      <c r="AE46" s="16">
        <f t="shared" si="1"/>
        <v>10123137626032.217</v>
      </c>
      <c r="AF46" s="16">
        <f t="shared" si="1"/>
        <v>10070825245343.195</v>
      </c>
      <c r="AG46" s="16"/>
    </row>
    <row r="47" spans="1:33">
      <c r="A47" t="s">
        <v>1022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1023</v>
      </c>
      <c r="B48" s="16">
        <f t="shared" si="2"/>
        <v>23152835098482.27</v>
      </c>
      <c r="C48" s="16">
        <f t="shared" si="3"/>
        <v>23770550248161.074</v>
      </c>
      <c r="D48" s="16">
        <f t="shared" si="1"/>
        <v>24388265397839.875</v>
      </c>
      <c r="E48" s="16">
        <f t="shared" si="1"/>
        <v>25005980547518.82</v>
      </c>
      <c r="F48" s="16">
        <f t="shared" si="1"/>
        <v>25985402197261.418</v>
      </c>
      <c r="G48" s="16">
        <f t="shared" si="1"/>
        <v>26964823847004.023</v>
      </c>
      <c r="H48" s="16">
        <f t="shared" si="1"/>
        <v>27944245496746.629</v>
      </c>
      <c r="I48" s="16">
        <f t="shared" si="1"/>
        <v>28923667146489.23</v>
      </c>
      <c r="J48" s="16">
        <f t="shared" si="1"/>
        <v>29903088796231.828</v>
      </c>
      <c r="K48" s="16">
        <f t="shared" si="1"/>
        <v>30882510445974.43</v>
      </c>
      <c r="L48" s="16">
        <f t="shared" si="1"/>
        <v>31861932095717.031</v>
      </c>
      <c r="M48" s="16">
        <f t="shared" ref="D48:AF57" si="4">IFERROR($B48*M20/$B20,0)</f>
        <v>32587279789299.238</v>
      </c>
      <c r="N48" s="16">
        <f t="shared" si="4"/>
        <v>33312627482881.453</v>
      </c>
      <c r="O48" s="16">
        <f t="shared" si="4"/>
        <v>34037975176463.664</v>
      </c>
      <c r="P48" s="16">
        <f t="shared" si="4"/>
        <v>34763322870045.871</v>
      </c>
      <c r="Q48" s="16">
        <f t="shared" si="4"/>
        <v>35488670563628.078</v>
      </c>
      <c r="R48" s="16">
        <f t="shared" si="4"/>
        <v>36214018257210.289</v>
      </c>
      <c r="S48" s="16">
        <f t="shared" si="4"/>
        <v>36939365950792.5</v>
      </c>
      <c r="T48" s="16">
        <f t="shared" si="4"/>
        <v>37664713644374.703</v>
      </c>
      <c r="U48" s="16">
        <f t="shared" si="4"/>
        <v>38390061337956.922</v>
      </c>
      <c r="V48" s="16">
        <f t="shared" si="4"/>
        <v>39115409031539.133</v>
      </c>
      <c r="W48" s="16">
        <f t="shared" si="4"/>
        <v>39636003922728.766</v>
      </c>
      <c r="X48" s="16">
        <f t="shared" si="4"/>
        <v>40156598813918.398</v>
      </c>
      <c r="Y48" s="16">
        <f t="shared" si="4"/>
        <v>40677193705108.023</v>
      </c>
      <c r="Z48" s="16">
        <f t="shared" si="4"/>
        <v>41197788596297.664</v>
      </c>
      <c r="AA48" s="16">
        <f t="shared" si="4"/>
        <v>41718383487487.297</v>
      </c>
      <c r="AB48" s="16">
        <f t="shared" si="4"/>
        <v>42238978378676.93</v>
      </c>
      <c r="AC48" s="16">
        <f t="shared" si="4"/>
        <v>42759573269866.57</v>
      </c>
      <c r="AD48" s="16">
        <f t="shared" si="4"/>
        <v>43280168161056.195</v>
      </c>
      <c r="AE48" s="16">
        <f t="shared" si="4"/>
        <v>43800763052245.836</v>
      </c>
      <c r="AF48" s="16">
        <f t="shared" si="4"/>
        <v>44321357943435.469</v>
      </c>
      <c r="AG48" s="16"/>
    </row>
    <row r="49" spans="1:33">
      <c r="A49" t="s">
        <v>51</v>
      </c>
      <c r="B49" s="16">
        <f t="shared" si="2"/>
        <v>18783407810007.363</v>
      </c>
      <c r="C49" s="16">
        <f t="shared" si="3"/>
        <v>19284547109686.363</v>
      </c>
      <c r="D49" s="16">
        <f t="shared" si="4"/>
        <v>19785686409365.355</v>
      </c>
      <c r="E49" s="16">
        <f t="shared" si="4"/>
        <v>20286825709044.469</v>
      </c>
      <c r="F49" s="16">
        <f t="shared" si="4"/>
        <v>21081409879268.68</v>
      </c>
      <c r="G49" s="16">
        <f t="shared" si="4"/>
        <v>21875994049492.883</v>
      </c>
      <c r="H49" s="16">
        <f t="shared" si="4"/>
        <v>22670578219717.094</v>
      </c>
      <c r="I49" s="16">
        <f t="shared" si="4"/>
        <v>23465162389941.305</v>
      </c>
      <c r="J49" s="16">
        <f t="shared" si="4"/>
        <v>24259746560165.512</v>
      </c>
      <c r="K49" s="16">
        <f t="shared" si="4"/>
        <v>25054330730389.719</v>
      </c>
      <c r="L49" s="16">
        <f t="shared" si="4"/>
        <v>25848914900613.934</v>
      </c>
      <c r="M49" s="16">
        <f t="shared" si="4"/>
        <v>26437374217783.953</v>
      </c>
      <c r="N49" s="16">
        <f t="shared" si="4"/>
        <v>27025833534953.969</v>
      </c>
      <c r="O49" s="16">
        <f t="shared" si="4"/>
        <v>27614292852123.984</v>
      </c>
      <c r="P49" s="16">
        <f t="shared" si="4"/>
        <v>28202752169294.008</v>
      </c>
      <c r="Q49" s="16">
        <f t="shared" si="4"/>
        <v>28791211486464.023</v>
      </c>
      <c r="R49" s="16">
        <f t="shared" si="4"/>
        <v>29379670803634.035</v>
      </c>
      <c r="S49" s="16">
        <f t="shared" si="4"/>
        <v>29968130120804.059</v>
      </c>
      <c r="T49" s="16">
        <f t="shared" si="4"/>
        <v>30556589437974.074</v>
      </c>
      <c r="U49" s="16">
        <f t="shared" si="4"/>
        <v>31145048755144.09</v>
      </c>
      <c r="V49" s="16">
        <f t="shared" si="4"/>
        <v>31733508072314.113</v>
      </c>
      <c r="W49" s="16">
        <f t="shared" si="4"/>
        <v>32155855750403.102</v>
      </c>
      <c r="X49" s="16">
        <f t="shared" si="4"/>
        <v>32578203428492.098</v>
      </c>
      <c r="Y49" s="16">
        <f t="shared" si="4"/>
        <v>33000551106581.086</v>
      </c>
      <c r="Z49" s="16">
        <f t="shared" si="4"/>
        <v>33422898784670.082</v>
      </c>
      <c r="AA49" s="16">
        <f t="shared" si="4"/>
        <v>33845246462759.074</v>
      </c>
      <c r="AB49" s="16">
        <f t="shared" si="4"/>
        <v>34267594140848.059</v>
      </c>
      <c r="AC49" s="16">
        <f t="shared" si="4"/>
        <v>34689941818937.055</v>
      </c>
      <c r="AD49" s="16">
        <f t="shared" si="4"/>
        <v>35112289497026.047</v>
      </c>
      <c r="AE49" s="16">
        <f t="shared" si="4"/>
        <v>35534637175115.039</v>
      </c>
      <c r="AF49" s="16">
        <f t="shared" si="4"/>
        <v>35956984853204.031</v>
      </c>
      <c r="AG49" s="16"/>
    </row>
    <row r="50" spans="1:33">
      <c r="A50" t="s">
        <v>53</v>
      </c>
      <c r="B50" s="16">
        <f t="shared" si="2"/>
        <v>2682074205787.5835</v>
      </c>
      <c r="C50" s="16">
        <f t="shared" si="3"/>
        <v>2729975615598.793</v>
      </c>
      <c r="D50" s="16">
        <f t="shared" si="4"/>
        <v>2777877025410.0024</v>
      </c>
      <c r="E50" s="16">
        <f t="shared" si="4"/>
        <v>2825778435221.2124</v>
      </c>
      <c r="F50" s="16">
        <f t="shared" si="4"/>
        <v>2887816962177.5239</v>
      </c>
      <c r="G50" s="16">
        <f t="shared" si="4"/>
        <v>2949855489133.812</v>
      </c>
      <c r="H50" s="16">
        <f t="shared" si="4"/>
        <v>3011894016090.1006</v>
      </c>
      <c r="I50" s="16">
        <f t="shared" si="4"/>
        <v>3073932543046.3892</v>
      </c>
      <c r="J50" s="16">
        <f t="shared" si="4"/>
        <v>3135971070002.6772</v>
      </c>
      <c r="K50" s="16">
        <f t="shared" si="4"/>
        <v>3198009596958.9663</v>
      </c>
      <c r="L50" s="16">
        <f t="shared" si="4"/>
        <v>3260048123915.2319</v>
      </c>
      <c r="M50" s="16">
        <f t="shared" si="4"/>
        <v>3290349256534.7173</v>
      </c>
      <c r="N50" s="16">
        <f t="shared" si="4"/>
        <v>3320650389154.2031</v>
      </c>
      <c r="O50" s="16">
        <f t="shared" si="4"/>
        <v>3350951521773.6899</v>
      </c>
      <c r="P50" s="16">
        <f t="shared" si="4"/>
        <v>3381252654393.1758</v>
      </c>
      <c r="Q50" s="16">
        <f t="shared" si="4"/>
        <v>3411553787012.6621</v>
      </c>
      <c r="R50" s="16">
        <f t="shared" si="4"/>
        <v>3441854919632.1489</v>
      </c>
      <c r="S50" s="16">
        <f t="shared" si="4"/>
        <v>3472156052251.6343</v>
      </c>
      <c r="T50" s="16">
        <f t="shared" si="4"/>
        <v>3502457184871.1211</v>
      </c>
      <c r="U50" s="16">
        <f t="shared" si="4"/>
        <v>3532758317490.6069</v>
      </c>
      <c r="V50" s="16">
        <f t="shared" si="4"/>
        <v>3563059450110.0938</v>
      </c>
      <c r="W50" s="16">
        <f t="shared" si="4"/>
        <v>3545465244072.9722</v>
      </c>
      <c r="X50" s="16">
        <f t="shared" si="4"/>
        <v>3527871038035.8516</v>
      </c>
      <c r="Y50" s="16">
        <f t="shared" si="4"/>
        <v>3510276831998.73</v>
      </c>
      <c r="Z50" s="16">
        <f t="shared" si="4"/>
        <v>3492682625961.6089</v>
      </c>
      <c r="AA50" s="16">
        <f t="shared" si="4"/>
        <v>3475088419924.4883</v>
      </c>
      <c r="AB50" s="16">
        <f t="shared" si="4"/>
        <v>3457494213887.3672</v>
      </c>
      <c r="AC50" s="16">
        <f t="shared" si="4"/>
        <v>3439900007850.2461</v>
      </c>
      <c r="AD50" s="16">
        <f t="shared" si="4"/>
        <v>3422305801813.1255</v>
      </c>
      <c r="AE50" s="16">
        <f t="shared" si="4"/>
        <v>3404711595776.0039</v>
      </c>
      <c r="AF50" s="16">
        <f t="shared" si="4"/>
        <v>3387117389738.8813</v>
      </c>
      <c r="AG50" s="16"/>
    </row>
    <row r="51" spans="1:33">
      <c r="A51" t="s">
        <v>56</v>
      </c>
      <c r="B51" s="16">
        <f t="shared" si="2"/>
        <v>6759301002862.6123</v>
      </c>
      <c r="C51" s="16">
        <f t="shared" si="3"/>
        <v>6880021021226.2959</v>
      </c>
      <c r="D51" s="16">
        <f t="shared" si="4"/>
        <v>7000741039589.9805</v>
      </c>
      <c r="E51" s="16">
        <f t="shared" si="4"/>
        <v>7121461057953.666</v>
      </c>
      <c r="F51" s="16">
        <f t="shared" si="4"/>
        <v>7277809109982.5918</v>
      </c>
      <c r="G51" s="16">
        <f t="shared" si="4"/>
        <v>7434157162011.458</v>
      </c>
      <c r="H51" s="16">
        <f t="shared" si="4"/>
        <v>7590505214040.3252</v>
      </c>
      <c r="I51" s="16">
        <f t="shared" si="4"/>
        <v>7746853266069.1934</v>
      </c>
      <c r="J51" s="16">
        <f t="shared" si="4"/>
        <v>7903201318098.0596</v>
      </c>
      <c r="K51" s="16">
        <f t="shared" si="4"/>
        <v>8059549370126.9268</v>
      </c>
      <c r="L51" s="16">
        <f t="shared" si="4"/>
        <v>8215897422155.7373</v>
      </c>
      <c r="M51" s="16">
        <f t="shared" si="4"/>
        <v>8292261631490.7354</v>
      </c>
      <c r="N51" s="16">
        <f t="shared" si="4"/>
        <v>8368625840825.7354</v>
      </c>
      <c r="O51" s="16">
        <f t="shared" si="4"/>
        <v>8444990050160.7344</v>
      </c>
      <c r="P51" s="16">
        <f t="shared" si="4"/>
        <v>8521354259495.7344</v>
      </c>
      <c r="Q51" s="16">
        <f t="shared" si="4"/>
        <v>8597718468830.7344</v>
      </c>
      <c r="R51" s="16">
        <f t="shared" si="4"/>
        <v>8674082678165.7344</v>
      </c>
      <c r="S51" s="16">
        <f t="shared" si="4"/>
        <v>8750446887500.7334</v>
      </c>
      <c r="T51" s="16">
        <f t="shared" si="4"/>
        <v>8826811096835.7324</v>
      </c>
      <c r="U51" s="16">
        <f t="shared" si="4"/>
        <v>8903175306170.7324</v>
      </c>
      <c r="V51" s="16">
        <f t="shared" si="4"/>
        <v>8979539515505.7344</v>
      </c>
      <c r="W51" s="16">
        <f t="shared" si="4"/>
        <v>8935199006859.6055</v>
      </c>
      <c r="X51" s="16">
        <f t="shared" si="4"/>
        <v>8890858498213.4746</v>
      </c>
      <c r="Y51" s="16">
        <f t="shared" si="4"/>
        <v>8846517989567.3457</v>
      </c>
      <c r="Z51" s="16">
        <f t="shared" si="4"/>
        <v>8802177480921.2168</v>
      </c>
      <c r="AA51" s="16">
        <f t="shared" si="4"/>
        <v>8757836972275.0869</v>
      </c>
      <c r="AB51" s="16">
        <f t="shared" si="4"/>
        <v>8713496463628.959</v>
      </c>
      <c r="AC51" s="16">
        <f t="shared" si="4"/>
        <v>8669155954982.8301</v>
      </c>
      <c r="AD51" s="16">
        <f t="shared" si="4"/>
        <v>8624815446336.7021</v>
      </c>
      <c r="AE51" s="16">
        <f t="shared" si="4"/>
        <v>8580474937690.5732</v>
      </c>
      <c r="AF51" s="16">
        <f t="shared" si="4"/>
        <v>8536134429044.4404</v>
      </c>
      <c r="AG51" s="16"/>
    </row>
    <row r="52" spans="1:33">
      <c r="A52" t="s">
        <v>58</v>
      </c>
      <c r="B52" s="16">
        <f t="shared" si="2"/>
        <v>20129945516617.563</v>
      </c>
      <c r="C52" s="16">
        <f t="shared" si="3"/>
        <v>20288189016737.543</v>
      </c>
      <c r="D52" s="16">
        <f t="shared" si="4"/>
        <v>20446432516857.523</v>
      </c>
      <c r="E52" s="16">
        <f t="shared" si="4"/>
        <v>20604676016977.504</v>
      </c>
      <c r="F52" s="16">
        <f t="shared" si="4"/>
        <v>21290887958457.914</v>
      </c>
      <c r="G52" s="16">
        <f t="shared" si="4"/>
        <v>21977099899938.328</v>
      </c>
      <c r="H52" s="16">
        <f t="shared" si="4"/>
        <v>22663311841418.738</v>
      </c>
      <c r="I52" s="16">
        <f t="shared" si="4"/>
        <v>23349523782899.148</v>
      </c>
      <c r="J52" s="16">
        <f t="shared" si="4"/>
        <v>24035735724379.559</v>
      </c>
      <c r="K52" s="16">
        <f t="shared" si="4"/>
        <v>24721947665859.969</v>
      </c>
      <c r="L52" s="16">
        <f t="shared" si="4"/>
        <v>25408159607340.379</v>
      </c>
      <c r="M52" s="16">
        <f t="shared" si="4"/>
        <v>25430845464132.645</v>
      </c>
      <c r="N52" s="16">
        <f t="shared" si="4"/>
        <v>25453531320924.914</v>
      </c>
      <c r="O52" s="16">
        <f t="shared" si="4"/>
        <v>25476217177717.184</v>
      </c>
      <c r="P52" s="16">
        <f t="shared" si="4"/>
        <v>25498903034509.449</v>
      </c>
      <c r="Q52" s="16">
        <f t="shared" si="4"/>
        <v>25521588891301.719</v>
      </c>
      <c r="R52" s="16">
        <f t="shared" si="4"/>
        <v>25544274748093.988</v>
      </c>
      <c r="S52" s="16">
        <f t="shared" si="4"/>
        <v>25566960604886.254</v>
      </c>
      <c r="T52" s="16">
        <f t="shared" si="4"/>
        <v>25589646461678.531</v>
      </c>
      <c r="U52" s="16">
        <f t="shared" si="4"/>
        <v>25612332318470.801</v>
      </c>
      <c r="V52" s="16">
        <f t="shared" si="4"/>
        <v>25635018175263.063</v>
      </c>
      <c r="W52" s="16">
        <f t="shared" si="4"/>
        <v>25584714753680.203</v>
      </c>
      <c r="X52" s="16">
        <f t="shared" si="4"/>
        <v>25534411332097.348</v>
      </c>
      <c r="Y52" s="16">
        <f t="shared" si="4"/>
        <v>25484107910514.492</v>
      </c>
      <c r="Z52" s="16">
        <f t="shared" si="4"/>
        <v>25433804488931.637</v>
      </c>
      <c r="AA52" s="16">
        <f t="shared" si="4"/>
        <v>25383501067348.781</v>
      </c>
      <c r="AB52" s="16">
        <f t="shared" si="4"/>
        <v>25333197645765.93</v>
      </c>
      <c r="AC52" s="16">
        <f t="shared" si="4"/>
        <v>25282894224183.074</v>
      </c>
      <c r="AD52" s="16">
        <f t="shared" si="4"/>
        <v>25232590802600.219</v>
      </c>
      <c r="AE52" s="16">
        <f t="shared" si="4"/>
        <v>25182287381017.363</v>
      </c>
      <c r="AF52" s="16">
        <f t="shared" si="4"/>
        <v>25131983959434.508</v>
      </c>
      <c r="AG52" s="16"/>
    </row>
    <row r="53" spans="1:33">
      <c r="A53" t="s">
        <v>61</v>
      </c>
      <c r="B53" s="16">
        <f t="shared" si="2"/>
        <v>3191918389933.1885</v>
      </c>
      <c r="C53" s="16">
        <f t="shared" si="3"/>
        <v>3222682469705.23</v>
      </c>
      <c r="D53" s="16">
        <f t="shared" si="4"/>
        <v>3253446549477.2725</v>
      </c>
      <c r="E53" s="16">
        <f t="shared" si="4"/>
        <v>3284210629249.314</v>
      </c>
      <c r="F53" s="16">
        <f t="shared" si="4"/>
        <v>3411039901517.0723</v>
      </c>
      <c r="G53" s="16">
        <f t="shared" si="4"/>
        <v>3537869173784.8311</v>
      </c>
      <c r="H53" s="16">
        <f t="shared" si="4"/>
        <v>3664698446052.5889</v>
      </c>
      <c r="I53" s="16">
        <f t="shared" si="4"/>
        <v>3791527718320.3462</v>
      </c>
      <c r="J53" s="16">
        <f t="shared" si="4"/>
        <v>3918356990588.1045</v>
      </c>
      <c r="K53" s="16">
        <f t="shared" si="4"/>
        <v>4045186262855.8628</v>
      </c>
      <c r="L53" s="16">
        <f t="shared" si="4"/>
        <v>4172015535123.6211</v>
      </c>
      <c r="M53" s="16">
        <f t="shared" si="4"/>
        <v>4191039925963.7842</v>
      </c>
      <c r="N53" s="16">
        <f t="shared" si="4"/>
        <v>4210064316803.9482</v>
      </c>
      <c r="O53" s="16">
        <f t="shared" si="4"/>
        <v>4229088707644.1118</v>
      </c>
      <c r="P53" s="16">
        <f t="shared" si="4"/>
        <v>4248113098484.2754</v>
      </c>
      <c r="Q53" s="16">
        <f t="shared" si="4"/>
        <v>4267137489324.4395</v>
      </c>
      <c r="R53" s="16">
        <f t="shared" si="4"/>
        <v>4286161880164.603</v>
      </c>
      <c r="S53" s="16">
        <f t="shared" si="4"/>
        <v>4305186271004.7671</v>
      </c>
      <c r="T53" s="16">
        <f t="shared" si="4"/>
        <v>4324210661844.9302</v>
      </c>
      <c r="U53" s="16">
        <f t="shared" si="4"/>
        <v>4343235052685.0947</v>
      </c>
      <c r="V53" s="16">
        <f t="shared" si="4"/>
        <v>4362259443525.2578</v>
      </c>
      <c r="W53" s="16">
        <f t="shared" si="4"/>
        <v>4344236336413.5234</v>
      </c>
      <c r="X53" s="16">
        <f t="shared" si="4"/>
        <v>4326213229301.79</v>
      </c>
      <c r="Y53" s="16">
        <f t="shared" si="4"/>
        <v>4308190122190.0557</v>
      </c>
      <c r="Z53" s="16">
        <f t="shared" si="4"/>
        <v>4290167015078.3213</v>
      </c>
      <c r="AA53" s="16">
        <f t="shared" si="4"/>
        <v>4272143907966.5874</v>
      </c>
      <c r="AB53" s="16">
        <f t="shared" si="4"/>
        <v>4254120800854.8535</v>
      </c>
      <c r="AC53" s="16">
        <f t="shared" si="4"/>
        <v>4236097693743.1196</v>
      </c>
      <c r="AD53" s="16">
        <f t="shared" si="4"/>
        <v>4218074586631.3857</v>
      </c>
      <c r="AE53" s="16">
        <f t="shared" si="4"/>
        <v>4200051479519.6519</v>
      </c>
      <c r="AF53" s="16">
        <f t="shared" si="4"/>
        <v>4182028372407.917</v>
      </c>
      <c r="AG53" s="16"/>
    </row>
    <row r="54" spans="1:33">
      <c r="A54" t="s">
        <v>65</v>
      </c>
      <c r="B54" s="16">
        <f t="shared" si="2"/>
        <v>6240938056243.2041</v>
      </c>
      <c r="C54" s="16">
        <f t="shared" si="3"/>
        <v>6301088941309.7412</v>
      </c>
      <c r="D54" s="16">
        <f t="shared" si="4"/>
        <v>6361239826376.2783</v>
      </c>
      <c r="E54" s="16">
        <f t="shared" si="4"/>
        <v>6421390711442.8174</v>
      </c>
      <c r="F54" s="16">
        <f t="shared" si="4"/>
        <v>6669371247047.3164</v>
      </c>
      <c r="G54" s="16">
        <f t="shared" si="4"/>
        <v>6917351782651.8145</v>
      </c>
      <c r="H54" s="16">
        <f t="shared" si="4"/>
        <v>7165332318256.3135</v>
      </c>
      <c r="I54" s="16">
        <f t="shared" si="4"/>
        <v>7413312853860.8125</v>
      </c>
      <c r="J54" s="16">
        <f t="shared" si="4"/>
        <v>7661293389465.3125</v>
      </c>
      <c r="K54" s="16">
        <f t="shared" si="4"/>
        <v>7909273925069.8115</v>
      </c>
      <c r="L54" s="16">
        <f t="shared" si="4"/>
        <v>8157254460674.3105</v>
      </c>
      <c r="M54" s="16">
        <f t="shared" si="4"/>
        <v>8194451541014.9854</v>
      </c>
      <c r="N54" s="16">
        <f t="shared" si="4"/>
        <v>8231648621355.6602</v>
      </c>
      <c r="O54" s="16">
        <f t="shared" si="4"/>
        <v>8268845701696.335</v>
      </c>
      <c r="P54" s="16">
        <f t="shared" si="4"/>
        <v>8306042782037.0088</v>
      </c>
      <c r="Q54" s="16">
        <f t="shared" si="4"/>
        <v>8343239862377.6846</v>
      </c>
      <c r="R54" s="16">
        <f t="shared" si="4"/>
        <v>8380436942718.3584</v>
      </c>
      <c r="S54" s="16">
        <f t="shared" si="4"/>
        <v>8417634023059.0332</v>
      </c>
      <c r="T54" s="16">
        <f t="shared" si="4"/>
        <v>8454831103399.708</v>
      </c>
      <c r="U54" s="16">
        <f t="shared" si="4"/>
        <v>8492028183740.3828</v>
      </c>
      <c r="V54" s="16">
        <f t="shared" si="4"/>
        <v>8529225264081.0586</v>
      </c>
      <c r="W54" s="16">
        <f t="shared" si="4"/>
        <v>8493985924810.9463</v>
      </c>
      <c r="X54" s="16">
        <f t="shared" si="4"/>
        <v>8458746585540.832</v>
      </c>
      <c r="Y54" s="16">
        <f t="shared" si="4"/>
        <v>8423507246270.7188</v>
      </c>
      <c r="Z54" s="16">
        <f t="shared" si="4"/>
        <v>8388267907000.6055</v>
      </c>
      <c r="AA54" s="16">
        <f t="shared" si="4"/>
        <v>8353028567730.4932</v>
      </c>
      <c r="AB54" s="16">
        <f t="shared" si="4"/>
        <v>8317789228460.3799</v>
      </c>
      <c r="AC54" s="16">
        <f t="shared" si="4"/>
        <v>8282549889190.2676</v>
      </c>
      <c r="AD54" s="16">
        <f t="shared" si="4"/>
        <v>8247310549920.1543</v>
      </c>
      <c r="AE54" s="16">
        <f t="shared" si="4"/>
        <v>8212071210650.042</v>
      </c>
      <c r="AF54" s="16">
        <f t="shared" si="4"/>
        <v>8176831871379.9268</v>
      </c>
      <c r="AG54" s="16"/>
    </row>
    <row r="55" spans="1:33">
      <c r="A55" t="s">
        <v>67</v>
      </c>
      <c r="B55" s="16">
        <f t="shared" si="2"/>
        <v>48818548782253.008</v>
      </c>
      <c r="C55" s="16">
        <f t="shared" si="3"/>
        <v>50482995926324.68</v>
      </c>
      <c r="D55" s="16">
        <f t="shared" si="4"/>
        <v>52147443070396.352</v>
      </c>
      <c r="E55" s="16">
        <f t="shared" si="4"/>
        <v>53811890214468.008</v>
      </c>
      <c r="F55" s="16">
        <f t="shared" si="4"/>
        <v>54684287284100.281</v>
      </c>
      <c r="G55" s="16">
        <f t="shared" si="4"/>
        <v>55556684353732.563</v>
      </c>
      <c r="H55" s="16">
        <f t="shared" si="4"/>
        <v>56429081423364.828</v>
      </c>
      <c r="I55" s="16">
        <f t="shared" si="4"/>
        <v>57301478492997.102</v>
      </c>
      <c r="J55" s="16">
        <f t="shared" si="4"/>
        <v>58173875562629.367</v>
      </c>
      <c r="K55" s="16">
        <f t="shared" si="4"/>
        <v>59046272632261.641</v>
      </c>
      <c r="L55" s="16">
        <f t="shared" si="4"/>
        <v>59918669701893.906</v>
      </c>
      <c r="M55" s="16">
        <f t="shared" si="4"/>
        <v>60211970222078.523</v>
      </c>
      <c r="N55" s="16">
        <f t="shared" si="4"/>
        <v>60505270742263.133</v>
      </c>
      <c r="O55" s="16">
        <f t="shared" si="4"/>
        <v>60798571262447.75</v>
      </c>
      <c r="P55" s="16">
        <f t="shared" si="4"/>
        <v>61091871782632.359</v>
      </c>
      <c r="Q55" s="16">
        <f t="shared" si="4"/>
        <v>61385172302816.977</v>
      </c>
      <c r="R55" s="16">
        <f t="shared" si="4"/>
        <v>61678472823001.586</v>
      </c>
      <c r="S55" s="16">
        <f t="shared" si="4"/>
        <v>61971773343186.203</v>
      </c>
      <c r="T55" s="16">
        <f t="shared" si="4"/>
        <v>62265073863370.82</v>
      </c>
      <c r="U55" s="16">
        <f t="shared" si="4"/>
        <v>62558374383555.43</v>
      </c>
      <c r="V55" s="16">
        <f t="shared" si="4"/>
        <v>62851674903740.039</v>
      </c>
      <c r="W55" s="16">
        <f t="shared" si="4"/>
        <v>62619661059414.898</v>
      </c>
      <c r="X55" s="16">
        <f t="shared" si="4"/>
        <v>62387647215089.758</v>
      </c>
      <c r="Y55" s="16">
        <f t="shared" si="4"/>
        <v>62155633370764.617</v>
      </c>
      <c r="Z55" s="16">
        <f t="shared" si="4"/>
        <v>61923619526439.477</v>
      </c>
      <c r="AA55" s="16">
        <f t="shared" si="4"/>
        <v>61691605682114.336</v>
      </c>
      <c r="AB55" s="16">
        <f t="shared" si="4"/>
        <v>61459591837789.188</v>
      </c>
      <c r="AC55" s="16">
        <f t="shared" si="4"/>
        <v>61227577993464.047</v>
      </c>
      <c r="AD55" s="16">
        <f t="shared" si="4"/>
        <v>60995564149138.906</v>
      </c>
      <c r="AE55" s="16">
        <f t="shared" si="4"/>
        <v>60763550304813.773</v>
      </c>
      <c r="AF55" s="16">
        <f t="shared" si="4"/>
        <v>60531536460488.641</v>
      </c>
      <c r="AG55" s="16"/>
    </row>
    <row r="56" spans="1:33">
      <c r="A56" t="s">
        <v>71</v>
      </c>
      <c r="B56" s="16">
        <f t="shared" si="2"/>
        <v>8501258252499.4746</v>
      </c>
      <c r="C56" s="16">
        <f t="shared" si="3"/>
        <v>8791104947502.6719</v>
      </c>
      <c r="D56" s="16">
        <f t="shared" si="4"/>
        <v>9080951642505.873</v>
      </c>
      <c r="E56" s="16">
        <f t="shared" si="4"/>
        <v>9370798337509.0723</v>
      </c>
      <c r="F56" s="16">
        <f t="shared" si="4"/>
        <v>9522717494728.3398</v>
      </c>
      <c r="G56" s="16">
        <f t="shared" si="4"/>
        <v>9674636651947.6113</v>
      </c>
      <c r="H56" s="16">
        <f t="shared" si="4"/>
        <v>9826555809166.8809</v>
      </c>
      <c r="I56" s="16">
        <f t="shared" si="4"/>
        <v>9978474966386.1504</v>
      </c>
      <c r="J56" s="16">
        <f t="shared" si="4"/>
        <v>10130394123605.422</v>
      </c>
      <c r="K56" s="16">
        <f t="shared" si="4"/>
        <v>10282313280824.691</v>
      </c>
      <c r="L56" s="16">
        <f t="shared" si="4"/>
        <v>10434232438043.961</v>
      </c>
      <c r="M56" s="16">
        <f t="shared" si="4"/>
        <v>10485307767603.703</v>
      </c>
      <c r="N56" s="16">
        <f t="shared" si="4"/>
        <v>10536383097163.443</v>
      </c>
      <c r="O56" s="16">
        <f t="shared" si="4"/>
        <v>10587458426723.182</v>
      </c>
      <c r="P56" s="16">
        <f t="shared" si="4"/>
        <v>10638533756282.924</v>
      </c>
      <c r="Q56" s="16">
        <f t="shared" si="4"/>
        <v>10689609085842.664</v>
      </c>
      <c r="R56" s="16">
        <f t="shared" si="4"/>
        <v>10740684415402.404</v>
      </c>
      <c r="S56" s="16">
        <f t="shared" si="4"/>
        <v>10791759744962.145</v>
      </c>
      <c r="T56" s="16">
        <f t="shared" si="4"/>
        <v>10842835074521.885</v>
      </c>
      <c r="U56" s="16">
        <f t="shared" si="4"/>
        <v>10893910404081.623</v>
      </c>
      <c r="V56" s="16">
        <f t="shared" si="4"/>
        <v>10944985733641.363</v>
      </c>
      <c r="W56" s="16">
        <f t="shared" si="4"/>
        <v>10904582861004.555</v>
      </c>
      <c r="X56" s="16">
        <f t="shared" si="4"/>
        <v>10864179988367.746</v>
      </c>
      <c r="Y56" s="16">
        <f t="shared" si="4"/>
        <v>10823777115730.934</v>
      </c>
      <c r="Z56" s="16">
        <f t="shared" si="4"/>
        <v>10783374243094.127</v>
      </c>
      <c r="AA56" s="16">
        <f t="shared" si="4"/>
        <v>10742971370457.318</v>
      </c>
      <c r="AB56" s="16">
        <f t="shared" si="4"/>
        <v>10702568497820.508</v>
      </c>
      <c r="AC56" s="16">
        <f t="shared" si="4"/>
        <v>10662165625183.697</v>
      </c>
      <c r="AD56" s="16">
        <f t="shared" si="4"/>
        <v>10621762752546.887</v>
      </c>
      <c r="AE56" s="16">
        <f t="shared" si="4"/>
        <v>10581359879910.078</v>
      </c>
      <c r="AF56" s="16">
        <f t="shared" si="4"/>
        <v>10540957007273.271</v>
      </c>
      <c r="AG56" s="16"/>
    </row>
    <row r="57" spans="1:33">
      <c r="A57" t="s">
        <v>73</v>
      </c>
      <c r="B57" s="16">
        <f t="shared" si="2"/>
        <v>13271521435286.242</v>
      </c>
      <c r="C57" s="16">
        <f t="shared" si="3"/>
        <v>13724008174475.803</v>
      </c>
      <c r="D57" s="16">
        <f t="shared" si="4"/>
        <v>14176494913665.361</v>
      </c>
      <c r="E57" s="16">
        <f t="shared" si="4"/>
        <v>14628981652854.92</v>
      </c>
      <c r="F57" s="16">
        <f t="shared" si="4"/>
        <v>14866146351489.195</v>
      </c>
      <c r="G57" s="16">
        <f t="shared" ref="D57:AF63" si="5">IFERROR($B57*G29/$B29,0)</f>
        <v>15103311050123.469</v>
      </c>
      <c r="H57" s="16">
        <f t="shared" si="5"/>
        <v>15340475748757.74</v>
      </c>
      <c r="I57" s="16">
        <f t="shared" si="5"/>
        <v>15577640447392.016</v>
      </c>
      <c r="J57" s="16">
        <f t="shared" si="5"/>
        <v>15814805146026.285</v>
      </c>
      <c r="K57" s="16">
        <f t="shared" si="5"/>
        <v>16051969844660.561</v>
      </c>
      <c r="L57" s="16">
        <f t="shared" si="5"/>
        <v>16289134543294.834</v>
      </c>
      <c r="M57" s="16">
        <f t="shared" si="5"/>
        <v>16368869484986.213</v>
      </c>
      <c r="N57" s="16">
        <f t="shared" si="5"/>
        <v>16448604426677.592</v>
      </c>
      <c r="O57" s="16">
        <f t="shared" si="5"/>
        <v>16528339368368.969</v>
      </c>
      <c r="P57" s="16">
        <f t="shared" si="5"/>
        <v>16608074310060.35</v>
      </c>
      <c r="Q57" s="16">
        <f t="shared" si="5"/>
        <v>16687809251751.73</v>
      </c>
      <c r="R57" s="16">
        <f t="shared" si="5"/>
        <v>16767544193443.109</v>
      </c>
      <c r="S57" s="16">
        <f t="shared" si="5"/>
        <v>16847279135134.49</v>
      </c>
      <c r="T57" s="16">
        <f t="shared" si="5"/>
        <v>16927014076825.865</v>
      </c>
      <c r="U57" s="16">
        <f t="shared" si="5"/>
        <v>17006749018517.246</v>
      </c>
      <c r="V57" s="16">
        <f t="shared" si="5"/>
        <v>17086483960208.625</v>
      </c>
      <c r="W57" s="16">
        <f t="shared" si="5"/>
        <v>17023410051109.475</v>
      </c>
      <c r="X57" s="16">
        <f t="shared" si="5"/>
        <v>16960336142010.326</v>
      </c>
      <c r="Y57" s="16">
        <f t="shared" si="5"/>
        <v>16897262232911.176</v>
      </c>
      <c r="Z57" s="16">
        <f t="shared" si="5"/>
        <v>16834188323812.025</v>
      </c>
      <c r="AA57" s="16">
        <f t="shared" si="5"/>
        <v>16771114414712.871</v>
      </c>
      <c r="AB57" s="16">
        <f t="shared" si="5"/>
        <v>16708040505613.721</v>
      </c>
      <c r="AC57" s="16">
        <f t="shared" si="5"/>
        <v>16644966596514.57</v>
      </c>
      <c r="AD57" s="16">
        <f t="shared" si="5"/>
        <v>16581892687415.42</v>
      </c>
      <c r="AE57" s="16">
        <f t="shared" si="5"/>
        <v>16518818778316.268</v>
      </c>
      <c r="AF57" s="16">
        <f t="shared" si="5"/>
        <v>16455744869217.119</v>
      </c>
      <c r="AG57" s="16"/>
    </row>
    <row r="58" spans="1:33">
      <c r="A58" t="s">
        <v>75</v>
      </c>
      <c r="B58" s="16">
        <f t="shared" si="2"/>
        <v>13856532444706.447</v>
      </c>
      <c r="C58" s="16">
        <f t="shared" si="3"/>
        <v>14328964879295.988</v>
      </c>
      <c r="D58" s="16">
        <f t="shared" si="5"/>
        <v>14801397313885.529</v>
      </c>
      <c r="E58" s="16">
        <f t="shared" si="5"/>
        <v>15273829748475.07</v>
      </c>
      <c r="F58" s="16">
        <f t="shared" si="5"/>
        <v>15521448708922.762</v>
      </c>
      <c r="G58" s="16">
        <f t="shared" si="5"/>
        <v>15769067669370.455</v>
      </c>
      <c r="H58" s="16">
        <f t="shared" si="5"/>
        <v>16016686629818.146</v>
      </c>
      <c r="I58" s="16">
        <f t="shared" si="5"/>
        <v>16264305590265.836</v>
      </c>
      <c r="J58" s="16">
        <f t="shared" si="5"/>
        <v>16511924550713.529</v>
      </c>
      <c r="K58" s="16">
        <f t="shared" si="5"/>
        <v>16759543511161.219</v>
      </c>
      <c r="L58" s="16">
        <f t="shared" si="5"/>
        <v>17007162471608.912</v>
      </c>
      <c r="M58" s="16">
        <f t="shared" si="5"/>
        <v>17090412143616.057</v>
      </c>
      <c r="N58" s="16">
        <f t="shared" si="5"/>
        <v>17173661815623.203</v>
      </c>
      <c r="O58" s="16">
        <f t="shared" si="5"/>
        <v>17256911487630.348</v>
      </c>
      <c r="P58" s="16">
        <f t="shared" si="5"/>
        <v>17340161159637.49</v>
      </c>
      <c r="Q58" s="16">
        <f t="shared" si="5"/>
        <v>17423410831644.637</v>
      </c>
      <c r="R58" s="16">
        <f t="shared" si="5"/>
        <v>17506660503651.785</v>
      </c>
      <c r="S58" s="16">
        <f t="shared" si="5"/>
        <v>17589910175658.928</v>
      </c>
      <c r="T58" s="16">
        <f t="shared" si="5"/>
        <v>17673159847666.074</v>
      </c>
      <c r="U58" s="16">
        <f t="shared" si="5"/>
        <v>17756409519673.219</v>
      </c>
      <c r="V58" s="16">
        <f t="shared" si="5"/>
        <v>17839659191680.359</v>
      </c>
      <c r="W58" s="16">
        <f t="shared" si="5"/>
        <v>17773804973525.457</v>
      </c>
      <c r="X58" s="16">
        <f t="shared" si="5"/>
        <v>17707950755370.551</v>
      </c>
      <c r="Y58" s="16">
        <f t="shared" si="5"/>
        <v>17642096537215.645</v>
      </c>
      <c r="Z58" s="16">
        <f t="shared" si="5"/>
        <v>17576242319060.74</v>
      </c>
      <c r="AA58" s="16">
        <f t="shared" si="5"/>
        <v>17510388100905.834</v>
      </c>
      <c r="AB58" s="16">
        <f t="shared" si="5"/>
        <v>17444533882750.928</v>
      </c>
      <c r="AC58" s="16">
        <f t="shared" si="5"/>
        <v>17378679664596.02</v>
      </c>
      <c r="AD58" s="16">
        <f t="shared" si="5"/>
        <v>17312825446441.115</v>
      </c>
      <c r="AE58" s="16">
        <f t="shared" si="5"/>
        <v>17246971228286.211</v>
      </c>
      <c r="AF58" s="16">
        <f t="shared" si="5"/>
        <v>17181117010131.305</v>
      </c>
      <c r="AG58" s="16"/>
    </row>
    <row r="59" spans="1:33">
      <c r="A59" t="s">
        <v>78</v>
      </c>
      <c r="B59" s="16">
        <f t="shared" si="2"/>
        <v>3548390477176.9229</v>
      </c>
      <c r="C59" s="16">
        <f t="shared" si="3"/>
        <v>3669371303996.0776</v>
      </c>
      <c r="D59" s="16">
        <f t="shared" si="5"/>
        <v>3790352130815.2334</v>
      </c>
      <c r="E59" s="16">
        <f t="shared" si="5"/>
        <v>3911332957634.3887</v>
      </c>
      <c r="F59" s="16">
        <f t="shared" si="5"/>
        <v>3974743393450.6533</v>
      </c>
      <c r="G59" s="16">
        <f t="shared" si="5"/>
        <v>4038153829266.9165</v>
      </c>
      <c r="H59" s="16">
        <f t="shared" si="5"/>
        <v>4101564265083.1812</v>
      </c>
      <c r="I59" s="16">
        <f t="shared" si="5"/>
        <v>4164974700899.4443</v>
      </c>
      <c r="J59" s="16">
        <f t="shared" si="5"/>
        <v>4228385136715.7085</v>
      </c>
      <c r="K59" s="16">
        <f t="shared" si="5"/>
        <v>4291795572531.9722</v>
      </c>
      <c r="L59" s="16">
        <f t="shared" si="5"/>
        <v>4355206008348.2363</v>
      </c>
      <c r="M59" s="16">
        <f t="shared" si="5"/>
        <v>4376524642325.1738</v>
      </c>
      <c r="N59" s="16">
        <f t="shared" si="5"/>
        <v>4397843276302.1118</v>
      </c>
      <c r="O59" s="16">
        <f t="shared" si="5"/>
        <v>4419161910279.0488</v>
      </c>
      <c r="P59" s="16">
        <f t="shared" si="5"/>
        <v>4440480544255.9863</v>
      </c>
      <c r="Q59" s="16">
        <f t="shared" si="5"/>
        <v>4461799178232.9238</v>
      </c>
      <c r="R59" s="16">
        <f t="shared" si="5"/>
        <v>4483117812209.8613</v>
      </c>
      <c r="S59" s="16">
        <f t="shared" si="5"/>
        <v>4504436446186.7979</v>
      </c>
      <c r="T59" s="16">
        <f t="shared" si="5"/>
        <v>4525755080163.7363</v>
      </c>
      <c r="U59" s="16">
        <f t="shared" si="5"/>
        <v>4547073714140.6738</v>
      </c>
      <c r="V59" s="16">
        <f t="shared" si="5"/>
        <v>4568392348117.6104</v>
      </c>
      <c r="W59" s="16">
        <f t="shared" si="5"/>
        <v>4551528354076.1533</v>
      </c>
      <c r="X59" s="16">
        <f t="shared" si="5"/>
        <v>4534664360034.6943</v>
      </c>
      <c r="Y59" s="16">
        <f t="shared" si="5"/>
        <v>4517800365993.2373</v>
      </c>
      <c r="Z59" s="16">
        <f t="shared" si="5"/>
        <v>4500936371951.7783</v>
      </c>
      <c r="AA59" s="16">
        <f t="shared" si="5"/>
        <v>4484072377910.3213</v>
      </c>
      <c r="AB59" s="16">
        <f t="shared" si="5"/>
        <v>4467208383868.8633</v>
      </c>
      <c r="AC59" s="16">
        <f t="shared" si="5"/>
        <v>4450344389827.4043</v>
      </c>
      <c r="AD59" s="16">
        <f t="shared" si="5"/>
        <v>4433480395785.9473</v>
      </c>
      <c r="AE59" s="16">
        <f t="shared" si="5"/>
        <v>4416616401744.4893</v>
      </c>
      <c r="AF59" s="16">
        <f t="shared" si="5"/>
        <v>4399752407703.0313</v>
      </c>
      <c r="AG59" s="16"/>
    </row>
    <row r="60" spans="1:33">
      <c r="A60" t="s">
        <v>80</v>
      </c>
      <c r="B60" s="16">
        <f t="shared" si="2"/>
        <v>3518634613858.5835</v>
      </c>
      <c r="C60" s="16">
        <f t="shared" si="3"/>
        <v>3581476856720.7095</v>
      </c>
      <c r="D60" s="16">
        <f t="shared" si="5"/>
        <v>3644319099582.8359</v>
      </c>
      <c r="E60" s="16">
        <f t="shared" si="5"/>
        <v>3707161342444.9624</v>
      </c>
      <c r="F60" s="16">
        <f t="shared" si="5"/>
        <v>3788550182421.959</v>
      </c>
      <c r="G60" s="16">
        <f t="shared" si="5"/>
        <v>3869939022398.9248</v>
      </c>
      <c r="H60" s="16">
        <f t="shared" si="5"/>
        <v>3951327862375.8916</v>
      </c>
      <c r="I60" s="16">
        <f t="shared" si="5"/>
        <v>4032716702352.8584</v>
      </c>
      <c r="J60" s="16">
        <f t="shared" si="5"/>
        <v>4114105542329.8252</v>
      </c>
      <c r="K60" s="16">
        <f t="shared" si="5"/>
        <v>4195494382306.792</v>
      </c>
      <c r="L60" s="16">
        <f t="shared" si="5"/>
        <v>4276883222283.7285</v>
      </c>
      <c r="M60" s="16">
        <f t="shared" si="5"/>
        <v>4316635520651.8984</v>
      </c>
      <c r="N60" s="16">
        <f t="shared" si="5"/>
        <v>4356387819020.0693</v>
      </c>
      <c r="O60" s="16">
        <f t="shared" si="5"/>
        <v>4396140117388.2412</v>
      </c>
      <c r="P60" s="16">
        <f t="shared" si="5"/>
        <v>4435892415756.4121</v>
      </c>
      <c r="Q60" s="16">
        <f t="shared" si="5"/>
        <v>4475644714124.584</v>
      </c>
      <c r="R60" s="16">
        <f t="shared" si="5"/>
        <v>4515397012492.7539</v>
      </c>
      <c r="S60" s="16">
        <f t="shared" si="5"/>
        <v>4555149310860.9258</v>
      </c>
      <c r="T60" s="16">
        <f t="shared" si="5"/>
        <v>4594901609229.0957</v>
      </c>
      <c r="U60" s="16">
        <f t="shared" si="5"/>
        <v>4634653907597.2676</v>
      </c>
      <c r="V60" s="16">
        <f t="shared" si="5"/>
        <v>4674406205965.4395</v>
      </c>
      <c r="W60" s="16">
        <f t="shared" si="5"/>
        <v>4651324226267.791</v>
      </c>
      <c r="X60" s="16">
        <f t="shared" si="5"/>
        <v>4628242246570.1436</v>
      </c>
      <c r="Y60" s="16">
        <f t="shared" si="5"/>
        <v>4605160266872.4961</v>
      </c>
      <c r="Z60" s="16">
        <f t="shared" si="5"/>
        <v>4582078287174.8477</v>
      </c>
      <c r="AA60" s="16">
        <f t="shared" si="5"/>
        <v>4558996307477.1992</v>
      </c>
      <c r="AB60" s="16">
        <f t="shared" si="5"/>
        <v>4535914327779.5527</v>
      </c>
      <c r="AC60" s="16">
        <f t="shared" si="5"/>
        <v>4512832348081.9043</v>
      </c>
      <c r="AD60" s="16">
        <f t="shared" si="5"/>
        <v>4489750368384.2568</v>
      </c>
      <c r="AE60" s="16">
        <f t="shared" si="5"/>
        <v>4466668388686.6084</v>
      </c>
      <c r="AF60" s="16">
        <f t="shared" si="5"/>
        <v>4443586408988.959</v>
      </c>
      <c r="AG60" s="16"/>
    </row>
    <row r="61" spans="1:33">
      <c r="A61" t="s">
        <v>82</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85</v>
      </c>
      <c r="B62" s="16">
        <f t="shared" si="2"/>
        <v>1008304884121.5754</v>
      </c>
      <c r="C62" s="16">
        <f t="shared" si="3"/>
        <v>1009313189005.6969</v>
      </c>
      <c r="D62" s="16">
        <f t="shared" si="5"/>
        <v>1010322502194.7025</v>
      </c>
      <c r="E62" s="16">
        <f t="shared" si="5"/>
        <v>1011332824696.8971</v>
      </c>
      <c r="F62" s="16">
        <f t="shared" si="5"/>
        <v>1012344157521.5939</v>
      </c>
      <c r="G62" s="16">
        <f t="shared" si="5"/>
        <v>1013356501679.1154</v>
      </c>
      <c r="H62" s="16">
        <f t="shared" si="5"/>
        <v>1014369858180.7943</v>
      </c>
      <c r="I62" s="16">
        <f t="shared" si="5"/>
        <v>1015384228038.9751</v>
      </c>
      <c r="J62" s="16">
        <f t="shared" si="5"/>
        <v>1016399612267.014</v>
      </c>
      <c r="K62" s="16">
        <f t="shared" si="5"/>
        <v>1017416011879.2808</v>
      </c>
      <c r="L62" s="16">
        <f t="shared" si="5"/>
        <v>1018433427891.1602</v>
      </c>
      <c r="M62" s="16">
        <f t="shared" si="5"/>
        <v>1019451861319.0511</v>
      </c>
      <c r="N62" s="16">
        <f t="shared" si="5"/>
        <v>1020471313180.3701</v>
      </c>
      <c r="O62" s="16">
        <f t="shared" si="5"/>
        <v>1021491784493.5503</v>
      </c>
      <c r="P62" s="16">
        <f t="shared" si="5"/>
        <v>1022513276278.0438</v>
      </c>
      <c r="Q62" s="16">
        <f t="shared" si="5"/>
        <v>1023535789554.3217</v>
      </c>
      <c r="R62" s="16">
        <f t="shared" si="5"/>
        <v>1024559325343.8759</v>
      </c>
      <c r="S62" s="16">
        <f t="shared" si="5"/>
        <v>1025583884669.2196</v>
      </c>
      <c r="T62" s="16">
        <f t="shared" si="5"/>
        <v>1026609468553.8885</v>
      </c>
      <c r="U62" s="16">
        <f t="shared" si="5"/>
        <v>1027636078022.4425</v>
      </c>
      <c r="V62" s="16">
        <f t="shared" si="5"/>
        <v>1028663714100.4647</v>
      </c>
      <c r="W62" s="16">
        <f t="shared" si="5"/>
        <v>1023520395529.9624</v>
      </c>
      <c r="X62" s="16">
        <f t="shared" si="5"/>
        <v>1018402793552.3125</v>
      </c>
      <c r="Y62" s="16">
        <f t="shared" si="5"/>
        <v>1013310779584.551</v>
      </c>
      <c r="Z62" s="16">
        <f t="shared" si="5"/>
        <v>1008244225686.6282</v>
      </c>
      <c r="AA62" s="16">
        <f t="shared" si="5"/>
        <v>1003203004558.1951</v>
      </c>
      <c r="AB62" s="16">
        <f t="shared" si="5"/>
        <v>998186989535.40405</v>
      </c>
      <c r="AC62" s="16">
        <f t="shared" si="5"/>
        <v>993196054587.72705</v>
      </c>
      <c r="AD62" s="16">
        <f t="shared" si="5"/>
        <v>988230074314.78845</v>
      </c>
      <c r="AE62" s="16">
        <f t="shared" si="5"/>
        <v>983288923943.21448</v>
      </c>
      <c r="AF62" s="16">
        <f t="shared" si="5"/>
        <v>978372479323.49829</v>
      </c>
      <c r="AG62" s="16"/>
    </row>
    <row r="63" spans="1:33">
      <c r="A63" t="s">
        <v>89</v>
      </c>
      <c r="B63" s="16">
        <f t="shared" si="2"/>
        <v>7828218990.5041323</v>
      </c>
      <c r="C63" s="16">
        <f t="shared" si="3"/>
        <v>7968029710.5605965</v>
      </c>
      <c r="D63" s="16">
        <f t="shared" si="5"/>
        <v>8107840430.6170597</v>
      </c>
      <c r="E63" s="16">
        <f t="shared" si="5"/>
        <v>8247651150.6735258</v>
      </c>
      <c r="F63" s="16">
        <f t="shared" si="5"/>
        <v>8428724132.8506498</v>
      </c>
      <c r="G63" s="16">
        <f t="shared" si="5"/>
        <v>8609797115.0277061</v>
      </c>
      <c r="H63" s="16">
        <f t="shared" si="5"/>
        <v>8790870097.2047634</v>
      </c>
      <c r="I63" s="16">
        <f t="shared" si="5"/>
        <v>8971943079.3818207</v>
      </c>
      <c r="J63" s="16">
        <f t="shared" si="5"/>
        <v>9153016061.5588799</v>
      </c>
      <c r="K63" s="16">
        <f t="shared" si="5"/>
        <v>9334089043.7359333</v>
      </c>
      <c r="L63" s="16">
        <f t="shared" si="5"/>
        <v>9515162025.9129257</v>
      </c>
      <c r="M63" s="16">
        <f t="shared" si="5"/>
        <v>9603602495.3428116</v>
      </c>
      <c r="N63" s="16">
        <f t="shared" si="5"/>
        <v>9692042964.7726994</v>
      </c>
      <c r="O63" s="16">
        <f t="shared" si="5"/>
        <v>9780483434.2025852</v>
      </c>
      <c r="P63" s="16">
        <f t="shared" si="5"/>
        <v>9868923903.6324749</v>
      </c>
      <c r="Q63" s="16">
        <f t="shared" si="5"/>
        <v>9957364373.0623608</v>
      </c>
      <c r="R63" s="16">
        <f t="shared" si="5"/>
        <v>10045804842.492247</v>
      </c>
      <c r="S63" s="16">
        <f t="shared" si="5"/>
        <v>10134245311.922136</v>
      </c>
      <c r="T63" s="16">
        <f t="shared" si="5"/>
        <v>10222685781.352024</v>
      </c>
      <c r="U63" s="16">
        <f t="shared" si="5"/>
        <v>10311126250.781912</v>
      </c>
      <c r="V63" s="16">
        <f t="shared" si="5"/>
        <v>10399566720.2118</v>
      </c>
      <c r="W63" s="16">
        <f t="shared" si="5"/>
        <v>10348214189.57509</v>
      </c>
      <c r="X63" s="16">
        <f t="shared" si="5"/>
        <v>10296861658.938381</v>
      </c>
      <c r="Y63" s="16">
        <f t="shared" si="5"/>
        <v>10245509128.301672</v>
      </c>
      <c r="Z63" s="16">
        <f t="shared" si="5"/>
        <v>10194156597.664963</v>
      </c>
      <c r="AA63" s="16">
        <f t="shared" si="5"/>
        <v>10142804067.028254</v>
      </c>
      <c r="AB63" s="16">
        <f t="shared" si="5"/>
        <v>10091451536.391546</v>
      </c>
      <c r="AC63" s="16">
        <f t="shared" si="5"/>
        <v>10040099005.754837</v>
      </c>
      <c r="AD63" s="16">
        <f t="shared" si="5"/>
        <v>9988746475.1181278</v>
      </c>
      <c r="AE63" s="16">
        <f t="shared" si="5"/>
        <v>9937393944.4814186</v>
      </c>
      <c r="AF63" s="16">
        <f t="shared" si="5"/>
        <v>9886041413.8447075</v>
      </c>
      <c r="AG63" s="16"/>
    </row>
    <row r="65" spans="1:32">
      <c r="A65" s="1" t="s">
        <v>1025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25</v>
      </c>
      <c r="B67" s="16">
        <f>C$5*$B11/SUM($B$11:$B$35)</f>
        <v>3477748298484.0464</v>
      </c>
      <c r="C67" s="16">
        <f>IFERROR($B67*C11/$B11,0)</f>
        <v>3539860318392.5342</v>
      </c>
      <c r="D67" s="16">
        <f t="shared" ref="D67:AF76" si="6">IFERROR($B67*D11/$B11,0)</f>
        <v>3601972338301.022</v>
      </c>
      <c r="E67" s="16">
        <f t="shared" si="6"/>
        <v>3664084358209.5117</v>
      </c>
      <c r="F67" s="16">
        <f t="shared" si="6"/>
        <v>3744527464927.8848</v>
      </c>
      <c r="G67" s="16">
        <f t="shared" si="6"/>
        <v>3824970571646.2295</v>
      </c>
      <c r="H67" s="16">
        <f t="shared" si="6"/>
        <v>3905413678364.5737</v>
      </c>
      <c r="I67" s="16">
        <f t="shared" si="6"/>
        <v>3985856785082.9175</v>
      </c>
      <c r="J67" s="16">
        <f t="shared" si="6"/>
        <v>4066299891801.2617</v>
      </c>
      <c r="K67" s="16">
        <f t="shared" si="6"/>
        <v>4146742998519.606</v>
      </c>
      <c r="L67" s="16">
        <f t="shared" si="6"/>
        <v>4227186105237.9209</v>
      </c>
      <c r="M67" s="16">
        <f t="shared" si="6"/>
        <v>4266476484371.4126</v>
      </c>
      <c r="N67" s="16">
        <f t="shared" si="6"/>
        <v>4305766863504.9067</v>
      </c>
      <c r="O67" s="16">
        <f t="shared" si="6"/>
        <v>4345057242638.3999</v>
      </c>
      <c r="P67" s="16">
        <f t="shared" si="6"/>
        <v>4384347621771.8936</v>
      </c>
      <c r="Q67" s="16">
        <f t="shared" si="6"/>
        <v>4423638000905.3867</v>
      </c>
      <c r="R67" s="16">
        <f t="shared" si="6"/>
        <v>4462928380038.8809</v>
      </c>
      <c r="S67" s="16">
        <f t="shared" si="6"/>
        <v>4502218759172.374</v>
      </c>
      <c r="T67" s="16">
        <f t="shared" si="6"/>
        <v>4541509138305.8682</v>
      </c>
      <c r="U67" s="16">
        <f t="shared" si="6"/>
        <v>4580799517439.3613</v>
      </c>
      <c r="V67" s="16">
        <f t="shared" si="6"/>
        <v>4620089896572.8555</v>
      </c>
      <c r="W67" s="16">
        <f t="shared" si="6"/>
        <v>4597276128043.7305</v>
      </c>
      <c r="X67" s="16">
        <f t="shared" si="6"/>
        <v>4574462359514.6045</v>
      </c>
      <c r="Y67" s="16">
        <f t="shared" si="6"/>
        <v>4551648590985.4795</v>
      </c>
      <c r="Z67" s="16">
        <f t="shared" si="6"/>
        <v>4528834822456.3545</v>
      </c>
      <c r="AA67" s="16">
        <f t="shared" si="6"/>
        <v>4506021053927.2285</v>
      </c>
      <c r="AB67" s="16">
        <f t="shared" si="6"/>
        <v>4483207285398.1035</v>
      </c>
      <c r="AC67" s="16">
        <f t="shared" si="6"/>
        <v>4460393516868.9775</v>
      </c>
      <c r="AD67" s="16">
        <f t="shared" si="6"/>
        <v>4437579748339.8525</v>
      </c>
      <c r="AE67" s="16">
        <f t="shared" si="6"/>
        <v>4414765979810.7275</v>
      </c>
      <c r="AF67" s="16">
        <f t="shared" si="6"/>
        <v>4391952211281.6001</v>
      </c>
    </row>
    <row r="68" spans="1:32">
      <c r="A68" t="s">
        <v>28</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32</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34</v>
      </c>
      <c r="B70" s="16">
        <f t="shared" si="7"/>
        <v>299952668087.32031</v>
      </c>
      <c r="C70" s="16">
        <f t="shared" si="8"/>
        <v>305309774034.28168</v>
      </c>
      <c r="D70" s="16">
        <f t="shared" si="6"/>
        <v>310666879981.24316</v>
      </c>
      <c r="E70" s="16">
        <f t="shared" si="6"/>
        <v>316023985928.20459</v>
      </c>
      <c r="F70" s="16">
        <f t="shared" si="6"/>
        <v>322962131653.10571</v>
      </c>
      <c r="G70" s="16">
        <f t="shared" si="6"/>
        <v>329900277378.00433</v>
      </c>
      <c r="H70" s="16">
        <f t="shared" si="6"/>
        <v>336838423102.90289</v>
      </c>
      <c r="I70" s="16">
        <f t="shared" si="6"/>
        <v>343776568827.80139</v>
      </c>
      <c r="J70" s="16">
        <f t="shared" si="6"/>
        <v>350714714552.70001</v>
      </c>
      <c r="K70" s="16">
        <f t="shared" si="6"/>
        <v>357652860277.59857</v>
      </c>
      <c r="L70" s="16">
        <f t="shared" si="6"/>
        <v>364591006002.49463</v>
      </c>
      <c r="M70" s="16">
        <f t="shared" si="6"/>
        <v>367979765924.07684</v>
      </c>
      <c r="N70" s="16">
        <f t="shared" si="6"/>
        <v>371368525845.65918</v>
      </c>
      <c r="O70" s="16">
        <f t="shared" si="6"/>
        <v>374757285767.24146</v>
      </c>
      <c r="P70" s="16">
        <f t="shared" si="6"/>
        <v>378146045688.82373</v>
      </c>
      <c r="Q70" s="16">
        <f t="shared" si="6"/>
        <v>381534805610.40607</v>
      </c>
      <c r="R70" s="16">
        <f t="shared" si="6"/>
        <v>384923565531.98828</v>
      </c>
      <c r="S70" s="16">
        <f t="shared" si="6"/>
        <v>388312325453.57062</v>
      </c>
      <c r="T70" s="16">
        <f t="shared" si="6"/>
        <v>391701085375.15289</v>
      </c>
      <c r="U70" s="16">
        <f t="shared" si="6"/>
        <v>395089845296.73523</v>
      </c>
      <c r="V70" s="16">
        <f t="shared" si="6"/>
        <v>398478605218.3175</v>
      </c>
      <c r="W70" s="16">
        <f t="shared" si="6"/>
        <v>396510938167.07617</v>
      </c>
      <c r="X70" s="16">
        <f t="shared" si="6"/>
        <v>394543271115.83484</v>
      </c>
      <c r="Y70" s="16">
        <f t="shared" si="6"/>
        <v>392575604064.59351</v>
      </c>
      <c r="Z70" s="16">
        <f t="shared" si="6"/>
        <v>390607937013.35217</v>
      </c>
      <c r="AA70" s="16">
        <f t="shared" si="6"/>
        <v>388640269962.11084</v>
      </c>
      <c r="AB70" s="16">
        <f t="shared" si="6"/>
        <v>386672602910.86951</v>
      </c>
      <c r="AC70" s="16">
        <f t="shared" si="6"/>
        <v>384704935859.62817</v>
      </c>
      <c r="AD70" s="16">
        <f t="shared" si="6"/>
        <v>382737268808.38678</v>
      </c>
      <c r="AE70" s="16">
        <f t="shared" si="6"/>
        <v>380769601757.14551</v>
      </c>
      <c r="AF70" s="16">
        <f t="shared" si="6"/>
        <v>378801934705.90399</v>
      </c>
    </row>
    <row r="71" spans="1:32">
      <c r="A71" t="s">
        <v>36</v>
      </c>
      <c r="B71" s="16">
        <f t="shared" si="7"/>
        <v>2755238512722.3096</v>
      </c>
      <c r="C71" s="16">
        <f t="shared" si="8"/>
        <v>2804446625175.2544</v>
      </c>
      <c r="D71" s="16">
        <f t="shared" si="6"/>
        <v>2853654737628.1992</v>
      </c>
      <c r="E71" s="16">
        <f t="shared" si="6"/>
        <v>2902862850081.1455</v>
      </c>
      <c r="F71" s="16">
        <f t="shared" si="6"/>
        <v>2966593726122.4351</v>
      </c>
      <c r="G71" s="16">
        <f t="shared" si="6"/>
        <v>3030324602163.7021</v>
      </c>
      <c r="H71" s="16">
        <f t="shared" si="6"/>
        <v>3094055478204.9688</v>
      </c>
      <c r="I71" s="16">
        <f t="shared" si="6"/>
        <v>3157786354246.2349</v>
      </c>
      <c r="J71" s="16">
        <f t="shared" si="6"/>
        <v>3221517230287.502</v>
      </c>
      <c r="K71" s="16">
        <f t="shared" si="6"/>
        <v>3285248106328.7686</v>
      </c>
      <c r="L71" s="16">
        <f t="shared" si="6"/>
        <v>3348978982370.0117</v>
      </c>
      <c r="M71" s="16">
        <f t="shared" si="6"/>
        <v>3380106699639.041</v>
      </c>
      <c r="N71" s="16">
        <f t="shared" si="6"/>
        <v>3411234416908.0713</v>
      </c>
      <c r="O71" s="16">
        <f t="shared" si="6"/>
        <v>3442362134177.1016</v>
      </c>
      <c r="P71" s="16">
        <f t="shared" si="6"/>
        <v>3473489851446.1318</v>
      </c>
      <c r="Q71" s="16">
        <f t="shared" si="6"/>
        <v>3504617568715.1626</v>
      </c>
      <c r="R71" s="16">
        <f t="shared" si="6"/>
        <v>3535745285984.1924</v>
      </c>
      <c r="S71" s="16">
        <f t="shared" si="6"/>
        <v>3566873003253.2227</v>
      </c>
      <c r="T71" s="16">
        <f t="shared" si="6"/>
        <v>3598000720522.2529</v>
      </c>
      <c r="U71" s="16">
        <f t="shared" si="6"/>
        <v>3629128437791.2837</v>
      </c>
      <c r="V71" s="16">
        <f t="shared" si="6"/>
        <v>3660256155060.3145</v>
      </c>
      <c r="W71" s="16">
        <f t="shared" si="6"/>
        <v>3642181996646.0376</v>
      </c>
      <c r="X71" s="16">
        <f t="shared" si="6"/>
        <v>3624107838231.7622</v>
      </c>
      <c r="Y71" s="16">
        <f t="shared" si="6"/>
        <v>3606033679817.4863</v>
      </c>
      <c r="Z71" s="16">
        <f t="shared" si="6"/>
        <v>3587959521403.2109</v>
      </c>
      <c r="AA71" s="16">
        <f t="shared" si="6"/>
        <v>3569885362988.9355</v>
      </c>
      <c r="AB71" s="16">
        <f t="shared" si="6"/>
        <v>3551811204574.6602</v>
      </c>
      <c r="AC71" s="16">
        <f t="shared" si="6"/>
        <v>3533737046160.3838</v>
      </c>
      <c r="AD71" s="16">
        <f t="shared" si="6"/>
        <v>3515662887746.1084</v>
      </c>
      <c r="AE71" s="16">
        <f t="shared" si="6"/>
        <v>3497588729331.8325</v>
      </c>
      <c r="AF71" s="16">
        <f t="shared" si="6"/>
        <v>3479514570917.5552</v>
      </c>
    </row>
    <row r="72" spans="1:32">
      <c r="A72" t="s">
        <v>38</v>
      </c>
      <c r="B72" s="16">
        <f t="shared" si="7"/>
        <v>2076073191478.6606</v>
      </c>
      <c r="C72" s="16">
        <f t="shared" si="8"/>
        <v>2113151521574.26</v>
      </c>
      <c r="D72" s="16">
        <f t="shared" si="6"/>
        <v>2150229851669.8594</v>
      </c>
      <c r="E72" s="16">
        <f t="shared" si="6"/>
        <v>2187308181765.4592</v>
      </c>
      <c r="F72" s="16">
        <f t="shared" si="6"/>
        <v>2235329419349.0044</v>
      </c>
      <c r="G72" s="16">
        <f t="shared" si="6"/>
        <v>2283350656932.5322</v>
      </c>
      <c r="H72" s="16">
        <f t="shared" si="6"/>
        <v>2331371894516.0601</v>
      </c>
      <c r="I72" s="16">
        <f t="shared" si="6"/>
        <v>2379393132099.5874</v>
      </c>
      <c r="J72" s="16">
        <f t="shared" si="6"/>
        <v>2427414369683.1147</v>
      </c>
      <c r="K72" s="16">
        <f t="shared" si="6"/>
        <v>2475435607266.6426</v>
      </c>
      <c r="L72" s="16">
        <f t="shared" si="6"/>
        <v>2523456844850.1528</v>
      </c>
      <c r="M72" s="16">
        <f t="shared" si="6"/>
        <v>2546911590795.29</v>
      </c>
      <c r="N72" s="16">
        <f t="shared" si="6"/>
        <v>2570366336740.4277</v>
      </c>
      <c r="O72" s="16">
        <f t="shared" si="6"/>
        <v>2593821082685.5649</v>
      </c>
      <c r="P72" s="16">
        <f t="shared" si="6"/>
        <v>2617275828630.7036</v>
      </c>
      <c r="Q72" s="16">
        <f t="shared" si="6"/>
        <v>2640730574575.8413</v>
      </c>
      <c r="R72" s="16">
        <f t="shared" si="6"/>
        <v>2664185320520.979</v>
      </c>
      <c r="S72" s="16">
        <f t="shared" si="6"/>
        <v>2687640066466.1167</v>
      </c>
      <c r="T72" s="16">
        <f t="shared" si="6"/>
        <v>2711094812411.2539</v>
      </c>
      <c r="U72" s="16">
        <f t="shared" si="6"/>
        <v>2734549558356.3921</v>
      </c>
      <c r="V72" s="16">
        <f t="shared" si="6"/>
        <v>2758004304301.5303</v>
      </c>
      <c r="W72" s="16">
        <f t="shared" si="6"/>
        <v>2744385419559.1919</v>
      </c>
      <c r="X72" s="16">
        <f t="shared" si="6"/>
        <v>2730766534816.8535</v>
      </c>
      <c r="Y72" s="16">
        <f t="shared" si="6"/>
        <v>2717147650074.5161</v>
      </c>
      <c r="Z72" s="16">
        <f t="shared" si="6"/>
        <v>2703528765332.1777</v>
      </c>
      <c r="AA72" s="16">
        <f t="shared" si="6"/>
        <v>2689909880589.8394</v>
      </c>
      <c r="AB72" s="16">
        <f t="shared" si="6"/>
        <v>2676290995847.502</v>
      </c>
      <c r="AC72" s="16">
        <f t="shared" si="6"/>
        <v>2662672111105.1636</v>
      </c>
      <c r="AD72" s="16">
        <f t="shared" si="6"/>
        <v>2649053226362.8252</v>
      </c>
      <c r="AE72" s="16">
        <f t="shared" si="6"/>
        <v>2635434341620.4873</v>
      </c>
      <c r="AF72" s="16">
        <f t="shared" si="6"/>
        <v>2621815456878.1479</v>
      </c>
    </row>
    <row r="73" spans="1:32">
      <c r="A73" t="s">
        <v>40</v>
      </c>
      <c r="B73" s="16">
        <f t="shared" si="7"/>
        <v>348594841310.52429</v>
      </c>
      <c r="C73" s="16">
        <f t="shared" si="8"/>
        <v>354820688572.93652</v>
      </c>
      <c r="D73" s="16">
        <f t="shared" si="6"/>
        <v>361046535835.34869</v>
      </c>
      <c r="E73" s="16">
        <f t="shared" si="6"/>
        <v>367272383097.76093</v>
      </c>
      <c r="F73" s="16">
        <f t="shared" si="6"/>
        <v>375335661292.22961</v>
      </c>
      <c r="G73" s="16">
        <f t="shared" si="6"/>
        <v>383398939486.69543</v>
      </c>
      <c r="H73" s="16">
        <f t="shared" si="6"/>
        <v>391462217681.16113</v>
      </c>
      <c r="I73" s="16">
        <f t="shared" si="6"/>
        <v>399525495875.62689</v>
      </c>
      <c r="J73" s="16">
        <f t="shared" si="6"/>
        <v>407588774070.09265</v>
      </c>
      <c r="K73" s="16">
        <f t="shared" si="6"/>
        <v>415652052264.55835</v>
      </c>
      <c r="L73" s="16">
        <f t="shared" si="6"/>
        <v>423715330459.02118</v>
      </c>
      <c r="M73" s="16">
        <f t="shared" si="6"/>
        <v>427653632573.9386</v>
      </c>
      <c r="N73" s="16">
        <f t="shared" si="6"/>
        <v>431591934688.85614</v>
      </c>
      <c r="O73" s="16">
        <f t="shared" si="6"/>
        <v>435530236803.77362</v>
      </c>
      <c r="P73" s="16">
        <f t="shared" si="6"/>
        <v>439468538918.6911</v>
      </c>
      <c r="Q73" s="16">
        <f t="shared" si="6"/>
        <v>443406841033.60864</v>
      </c>
      <c r="R73" s="16">
        <f t="shared" si="6"/>
        <v>447345143148.52612</v>
      </c>
      <c r="S73" s="16">
        <f t="shared" si="6"/>
        <v>451283445263.44366</v>
      </c>
      <c r="T73" s="16">
        <f t="shared" si="6"/>
        <v>455221747378.36121</v>
      </c>
      <c r="U73" s="16">
        <f t="shared" si="6"/>
        <v>459160049493.27875</v>
      </c>
      <c r="V73" s="16">
        <f t="shared" si="6"/>
        <v>463098351608.19635</v>
      </c>
      <c r="W73" s="16">
        <f t="shared" si="6"/>
        <v>460811595541.46997</v>
      </c>
      <c r="X73" s="16">
        <f t="shared" si="6"/>
        <v>458524839474.74365</v>
      </c>
      <c r="Y73" s="16">
        <f t="shared" si="6"/>
        <v>456238083408.0174</v>
      </c>
      <c r="Z73" s="16">
        <f t="shared" si="6"/>
        <v>453951327341.29102</v>
      </c>
      <c r="AA73" s="16">
        <f t="shared" si="6"/>
        <v>451664571274.5647</v>
      </c>
      <c r="AB73" s="16">
        <f t="shared" si="6"/>
        <v>449377815207.83844</v>
      </c>
      <c r="AC73" s="16">
        <f t="shared" si="6"/>
        <v>447091059141.11212</v>
      </c>
      <c r="AD73" s="16">
        <f t="shared" si="6"/>
        <v>444804303074.38586</v>
      </c>
      <c r="AE73" s="16">
        <f t="shared" si="6"/>
        <v>442517547007.65948</v>
      </c>
      <c r="AF73" s="16">
        <f t="shared" si="6"/>
        <v>440230790940.93304</v>
      </c>
    </row>
    <row r="74" spans="1:32">
      <c r="A74" t="s">
        <v>42</v>
      </c>
      <c r="B74" s="16">
        <f t="shared" si="7"/>
        <v>1990148422454.2075</v>
      </c>
      <c r="C74" s="16">
        <f t="shared" si="8"/>
        <v>2025692150127.1404</v>
      </c>
      <c r="D74" s="16">
        <f t="shared" si="6"/>
        <v>2061235877800.073</v>
      </c>
      <c r="E74" s="16">
        <f t="shared" si="6"/>
        <v>2096779605473.0061</v>
      </c>
      <c r="F74" s="16">
        <f t="shared" si="6"/>
        <v>2142813334251.6736</v>
      </c>
      <c r="G74" s="16">
        <f t="shared" si="6"/>
        <v>2188847063030.324</v>
      </c>
      <c r="H74" s="16">
        <f t="shared" si="6"/>
        <v>2234880791808.9751</v>
      </c>
      <c r="I74" s="16">
        <f t="shared" si="6"/>
        <v>2280914520587.625</v>
      </c>
      <c r="J74" s="16">
        <f t="shared" si="6"/>
        <v>2326948249366.2759</v>
      </c>
      <c r="K74" s="16">
        <f t="shared" si="6"/>
        <v>2372981978144.9268</v>
      </c>
      <c r="L74" s="16">
        <f t="shared" si="6"/>
        <v>2419015706923.5596</v>
      </c>
      <c r="M74" s="16">
        <f t="shared" si="6"/>
        <v>2441499704999.0488</v>
      </c>
      <c r="N74" s="16">
        <f t="shared" si="6"/>
        <v>2463983703074.5376</v>
      </c>
      <c r="O74" s="16">
        <f t="shared" si="6"/>
        <v>2486467701150.0259</v>
      </c>
      <c r="P74" s="16">
        <f t="shared" si="6"/>
        <v>2508951699225.5151</v>
      </c>
      <c r="Q74" s="16">
        <f t="shared" si="6"/>
        <v>2531435697301.0039</v>
      </c>
      <c r="R74" s="16">
        <f t="shared" si="6"/>
        <v>2553919695376.4922</v>
      </c>
      <c r="S74" s="16">
        <f t="shared" si="6"/>
        <v>2576403693451.9814</v>
      </c>
      <c r="T74" s="16">
        <f t="shared" si="6"/>
        <v>2598887691527.4702</v>
      </c>
      <c r="U74" s="16">
        <f t="shared" si="6"/>
        <v>2621371689602.9585</v>
      </c>
      <c r="V74" s="16">
        <f t="shared" si="6"/>
        <v>2643855687678.4482</v>
      </c>
      <c r="W74" s="16">
        <f t="shared" si="6"/>
        <v>2630800462989.4541</v>
      </c>
      <c r="X74" s="16">
        <f t="shared" si="6"/>
        <v>2617745238300.4609</v>
      </c>
      <c r="Y74" s="16">
        <f t="shared" si="6"/>
        <v>2604690013611.4678</v>
      </c>
      <c r="Z74" s="16">
        <f t="shared" si="6"/>
        <v>2591634788922.4736</v>
      </c>
      <c r="AA74" s="16">
        <f t="shared" si="6"/>
        <v>2578579564233.4805</v>
      </c>
      <c r="AB74" s="16">
        <f t="shared" si="6"/>
        <v>2565524339544.4868</v>
      </c>
      <c r="AC74" s="16">
        <f t="shared" si="6"/>
        <v>2552469114855.4932</v>
      </c>
      <c r="AD74" s="16">
        <f t="shared" si="6"/>
        <v>2539413890166.5</v>
      </c>
      <c r="AE74" s="16">
        <f t="shared" si="6"/>
        <v>2526358665477.5068</v>
      </c>
      <c r="AF74" s="16">
        <f t="shared" si="6"/>
        <v>2513303440788.5117</v>
      </c>
    </row>
    <row r="75" spans="1:32">
      <c r="A75" t="s">
        <v>1022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1023</v>
      </c>
      <c r="B76" s="16">
        <f t="shared" si="7"/>
        <v>5778086571796.2822</v>
      </c>
      <c r="C76" s="16">
        <f t="shared" si="8"/>
        <v>5932245299933.5625</v>
      </c>
      <c r="D76" s="16">
        <f t="shared" si="6"/>
        <v>6086404028070.8438</v>
      </c>
      <c r="E76" s="16">
        <f t="shared" si="6"/>
        <v>6240562756208.1602</v>
      </c>
      <c r="F76" s="16">
        <f t="shared" si="6"/>
        <v>6484989974664.6699</v>
      </c>
      <c r="G76" s="16">
        <f t="shared" si="6"/>
        <v>6729417193121.1807</v>
      </c>
      <c r="H76" s="16">
        <f t="shared" si="6"/>
        <v>6973844411577.6924</v>
      </c>
      <c r="I76" s="16">
        <f t="shared" si="6"/>
        <v>7218271630034.2021</v>
      </c>
      <c r="J76" s="16">
        <f t="shared" si="6"/>
        <v>7462698848490.7119</v>
      </c>
      <c r="K76" s="16">
        <f t="shared" si="6"/>
        <v>7707126066947.2227</v>
      </c>
      <c r="L76" s="16">
        <f t="shared" si="6"/>
        <v>7951553285403.7344</v>
      </c>
      <c r="M76" s="16">
        <f t="shared" ref="D76:AF85" si="9">IFERROR($B76*M20/$B20,0)</f>
        <v>8132573093575.9727</v>
      </c>
      <c r="N76" s="16">
        <f t="shared" si="9"/>
        <v>8313592901748.2129</v>
      </c>
      <c r="O76" s="16">
        <f t="shared" si="9"/>
        <v>8494612709920.4541</v>
      </c>
      <c r="P76" s="16">
        <f t="shared" si="9"/>
        <v>8675632518092.6943</v>
      </c>
      <c r="Q76" s="16">
        <f t="shared" si="9"/>
        <v>8856652326264.9336</v>
      </c>
      <c r="R76" s="16">
        <f t="shared" si="9"/>
        <v>9037672134437.1738</v>
      </c>
      <c r="S76" s="16">
        <f t="shared" si="9"/>
        <v>9218691942609.4141</v>
      </c>
      <c r="T76" s="16">
        <f t="shared" si="9"/>
        <v>9399711750781.6543</v>
      </c>
      <c r="U76" s="16">
        <f t="shared" si="9"/>
        <v>9580731558953.8965</v>
      </c>
      <c r="V76" s="16">
        <f t="shared" si="9"/>
        <v>9761751367126.1348</v>
      </c>
      <c r="W76" s="16">
        <f t="shared" si="9"/>
        <v>9891672490709.2148</v>
      </c>
      <c r="X76" s="16">
        <f t="shared" si="9"/>
        <v>10021593614292.295</v>
      </c>
      <c r="Y76" s="16">
        <f t="shared" si="9"/>
        <v>10151514737875.373</v>
      </c>
      <c r="Z76" s="16">
        <f t="shared" si="9"/>
        <v>10281435861458.451</v>
      </c>
      <c r="AA76" s="16">
        <f t="shared" si="9"/>
        <v>10411356985041.531</v>
      </c>
      <c r="AB76" s="16">
        <f t="shared" si="9"/>
        <v>10541278108624.611</v>
      </c>
      <c r="AC76" s="16">
        <f t="shared" si="9"/>
        <v>10671199232207.691</v>
      </c>
      <c r="AD76" s="16">
        <f t="shared" si="9"/>
        <v>10801120355790.77</v>
      </c>
      <c r="AE76" s="16">
        <f t="shared" si="9"/>
        <v>10931041479373.85</v>
      </c>
      <c r="AF76" s="16">
        <f t="shared" si="9"/>
        <v>11060962602956.928</v>
      </c>
    </row>
    <row r="77" spans="1:32">
      <c r="A77" t="s">
        <v>51</v>
      </c>
      <c r="B77" s="16">
        <f t="shared" si="7"/>
        <v>4687640022395.8545</v>
      </c>
      <c r="C77" s="16">
        <f t="shared" si="8"/>
        <v>4812705753903.8047</v>
      </c>
      <c r="D77" s="16">
        <f t="shared" si="9"/>
        <v>4937771485411.7529</v>
      </c>
      <c r="E77" s="16">
        <f t="shared" si="9"/>
        <v>5062837216919.7305</v>
      </c>
      <c r="F77" s="16">
        <f t="shared" si="9"/>
        <v>5261135874712.8477</v>
      </c>
      <c r="G77" s="16">
        <f t="shared" si="9"/>
        <v>5459434532505.9629</v>
      </c>
      <c r="H77" s="16">
        <f t="shared" si="9"/>
        <v>5657733190299.0801</v>
      </c>
      <c r="I77" s="16">
        <f t="shared" si="9"/>
        <v>5856031848092.1973</v>
      </c>
      <c r="J77" s="16">
        <f t="shared" si="9"/>
        <v>6054330505885.3125</v>
      </c>
      <c r="K77" s="16">
        <f t="shared" si="9"/>
        <v>6252629163678.4287</v>
      </c>
      <c r="L77" s="16">
        <f t="shared" si="9"/>
        <v>6450927821471.5459</v>
      </c>
      <c r="M77" s="16">
        <f t="shared" si="9"/>
        <v>6597785381857.8066</v>
      </c>
      <c r="N77" s="16">
        <f t="shared" si="9"/>
        <v>6744642942244.0674</v>
      </c>
      <c r="O77" s="16">
        <f t="shared" si="9"/>
        <v>6891500502630.3271</v>
      </c>
      <c r="P77" s="16">
        <f t="shared" si="9"/>
        <v>7038358063016.5889</v>
      </c>
      <c r="Q77" s="16">
        <f t="shared" si="9"/>
        <v>7185215623402.8486</v>
      </c>
      <c r="R77" s="16">
        <f t="shared" si="9"/>
        <v>7332073183789.1084</v>
      </c>
      <c r="S77" s="16">
        <f t="shared" si="9"/>
        <v>7478930744175.3701</v>
      </c>
      <c r="T77" s="16">
        <f t="shared" si="9"/>
        <v>7625788304561.6299</v>
      </c>
      <c r="U77" s="16">
        <f t="shared" si="9"/>
        <v>7772645864947.8906</v>
      </c>
      <c r="V77" s="16">
        <f t="shared" si="9"/>
        <v>7919503425334.1514</v>
      </c>
      <c r="W77" s="16">
        <f t="shared" si="9"/>
        <v>8024905698404.1699</v>
      </c>
      <c r="X77" s="16">
        <f t="shared" si="9"/>
        <v>8130307971474.1895</v>
      </c>
      <c r="Y77" s="16">
        <f t="shared" si="9"/>
        <v>8235710244544.207</v>
      </c>
      <c r="Z77" s="16">
        <f t="shared" si="9"/>
        <v>8341112517614.2256</v>
      </c>
      <c r="AA77" s="16">
        <f t="shared" si="9"/>
        <v>8446514790684.2441</v>
      </c>
      <c r="AB77" s="16">
        <f t="shared" si="9"/>
        <v>8551917063754.2627</v>
      </c>
      <c r="AC77" s="16">
        <f t="shared" si="9"/>
        <v>8657319336824.2832</v>
      </c>
      <c r="AD77" s="16">
        <f t="shared" si="9"/>
        <v>8762721609894.3008</v>
      </c>
      <c r="AE77" s="16">
        <f t="shared" si="9"/>
        <v>8868123882964.3203</v>
      </c>
      <c r="AF77" s="16">
        <f t="shared" si="9"/>
        <v>8973526156034.3398</v>
      </c>
    </row>
    <row r="78" spans="1:32">
      <c r="A78" t="s">
        <v>53</v>
      </c>
      <c r="B78" s="16">
        <f t="shared" si="7"/>
        <v>669345973704.89197</v>
      </c>
      <c r="C78" s="16">
        <f t="shared" si="8"/>
        <v>681300384109.62061</v>
      </c>
      <c r="D78" s="16">
        <f t="shared" si="9"/>
        <v>693254794514.349</v>
      </c>
      <c r="E78" s="16">
        <f t="shared" si="9"/>
        <v>705209204919.07764</v>
      </c>
      <c r="F78" s="16">
        <f t="shared" si="9"/>
        <v>720691713994.771</v>
      </c>
      <c r="G78" s="16">
        <f t="shared" si="9"/>
        <v>736174223070.45874</v>
      </c>
      <c r="H78" s="16">
        <f t="shared" si="9"/>
        <v>751656732146.14636</v>
      </c>
      <c r="I78" s="16">
        <f t="shared" si="9"/>
        <v>767139241221.83411</v>
      </c>
      <c r="J78" s="16">
        <f t="shared" si="9"/>
        <v>782621750297.52173</v>
      </c>
      <c r="K78" s="16">
        <f t="shared" si="9"/>
        <v>798104259373.20947</v>
      </c>
      <c r="L78" s="16">
        <f t="shared" si="9"/>
        <v>813586768448.89148</v>
      </c>
      <c r="M78" s="16">
        <f t="shared" si="9"/>
        <v>821148804232.16125</v>
      </c>
      <c r="N78" s="16">
        <f t="shared" si="9"/>
        <v>828710840015.43115</v>
      </c>
      <c r="O78" s="16">
        <f t="shared" si="9"/>
        <v>836272875798.70117</v>
      </c>
      <c r="P78" s="16">
        <f t="shared" si="9"/>
        <v>843834911581.97107</v>
      </c>
      <c r="Q78" s="16">
        <f t="shared" si="9"/>
        <v>851396947365.24109</v>
      </c>
      <c r="R78" s="16">
        <f t="shared" si="9"/>
        <v>858958983148.51099</v>
      </c>
      <c r="S78" s="16">
        <f t="shared" si="9"/>
        <v>866521018931.78101</v>
      </c>
      <c r="T78" s="16">
        <f t="shared" si="9"/>
        <v>874083054715.05103</v>
      </c>
      <c r="U78" s="16">
        <f t="shared" si="9"/>
        <v>881645090498.32092</v>
      </c>
      <c r="V78" s="16">
        <f t="shared" si="9"/>
        <v>889207126281.59106</v>
      </c>
      <c r="W78" s="16">
        <f t="shared" si="9"/>
        <v>884816266794.53101</v>
      </c>
      <c r="X78" s="16">
        <f t="shared" si="9"/>
        <v>880425407307.47095</v>
      </c>
      <c r="Y78" s="16">
        <f t="shared" si="9"/>
        <v>876034547820.41089</v>
      </c>
      <c r="Z78" s="16">
        <f t="shared" si="9"/>
        <v>871643688333.35095</v>
      </c>
      <c r="AA78" s="16">
        <f t="shared" si="9"/>
        <v>867252828846.29102</v>
      </c>
      <c r="AB78" s="16">
        <f t="shared" si="9"/>
        <v>862861969359.23108</v>
      </c>
      <c r="AC78" s="16">
        <f t="shared" si="9"/>
        <v>858471109872.17102</v>
      </c>
      <c r="AD78" s="16">
        <f t="shared" si="9"/>
        <v>854080250385.11108</v>
      </c>
      <c r="AE78" s="16">
        <f t="shared" si="9"/>
        <v>849689390898.05115</v>
      </c>
      <c r="AF78" s="16">
        <f t="shared" si="9"/>
        <v>845298531410.99072</v>
      </c>
    </row>
    <row r="79" spans="1:32">
      <c r="A79" t="s">
        <v>56</v>
      </c>
      <c r="B79" s="16">
        <f t="shared" si="7"/>
        <v>1686870147575.5691</v>
      </c>
      <c r="C79" s="16">
        <f t="shared" si="8"/>
        <v>1716997374504.2456</v>
      </c>
      <c r="D79" s="16">
        <f t="shared" si="9"/>
        <v>1747124601432.9221</v>
      </c>
      <c r="E79" s="16">
        <f t="shared" si="9"/>
        <v>1777251828361.5996</v>
      </c>
      <c r="F79" s="16">
        <f t="shared" si="9"/>
        <v>1816270487463.7002</v>
      </c>
      <c r="G79" s="16">
        <f t="shared" si="9"/>
        <v>1855289146565.7869</v>
      </c>
      <c r="H79" s="16">
        <f t="shared" si="9"/>
        <v>1894307805667.8733</v>
      </c>
      <c r="I79" s="16">
        <f t="shared" si="9"/>
        <v>1933326464769.96</v>
      </c>
      <c r="J79" s="16">
        <f t="shared" si="9"/>
        <v>1972345123872.0464</v>
      </c>
      <c r="K79" s="16">
        <f t="shared" si="9"/>
        <v>2011363782974.1328</v>
      </c>
      <c r="L79" s="16">
        <f t="shared" si="9"/>
        <v>2050382442076.2051</v>
      </c>
      <c r="M79" s="16">
        <f t="shared" si="9"/>
        <v>2069440108692.3042</v>
      </c>
      <c r="N79" s="16">
        <f t="shared" si="9"/>
        <v>2088497775308.4041</v>
      </c>
      <c r="O79" s="16">
        <f t="shared" si="9"/>
        <v>2107555441924.5034</v>
      </c>
      <c r="P79" s="16">
        <f t="shared" si="9"/>
        <v>2126613108540.6028</v>
      </c>
      <c r="Q79" s="16">
        <f t="shared" si="9"/>
        <v>2145670775156.7024</v>
      </c>
      <c r="R79" s="16">
        <f t="shared" si="9"/>
        <v>2164728441772.8018</v>
      </c>
      <c r="S79" s="16">
        <f t="shared" si="9"/>
        <v>2183786108388.9011</v>
      </c>
      <c r="T79" s="16">
        <f t="shared" si="9"/>
        <v>2202843775005.0005</v>
      </c>
      <c r="U79" s="16">
        <f t="shared" si="9"/>
        <v>2221901441621.1006</v>
      </c>
      <c r="V79" s="16">
        <f t="shared" si="9"/>
        <v>2240959108237.2002</v>
      </c>
      <c r="W79" s="16">
        <f t="shared" si="9"/>
        <v>2229893366331.0776</v>
      </c>
      <c r="X79" s="16">
        <f t="shared" si="9"/>
        <v>2218827624424.9551</v>
      </c>
      <c r="Y79" s="16">
        <f t="shared" si="9"/>
        <v>2207761882518.833</v>
      </c>
      <c r="Z79" s="16">
        <f t="shared" si="9"/>
        <v>2196696140612.7107</v>
      </c>
      <c r="AA79" s="16">
        <f t="shared" si="9"/>
        <v>2185630398706.5881</v>
      </c>
      <c r="AB79" s="16">
        <f t="shared" si="9"/>
        <v>2174564656800.4661</v>
      </c>
      <c r="AC79" s="16">
        <f t="shared" si="9"/>
        <v>2163498914894.3435</v>
      </c>
      <c r="AD79" s="16">
        <f t="shared" si="9"/>
        <v>2152433172988.2217</v>
      </c>
      <c r="AE79" s="16">
        <f t="shared" si="9"/>
        <v>2141367431082.0994</v>
      </c>
      <c r="AF79" s="16">
        <f t="shared" si="9"/>
        <v>2130301689175.9758</v>
      </c>
    </row>
    <row r="80" spans="1:32">
      <c r="A80" t="s">
        <v>58</v>
      </c>
      <c r="B80" s="16">
        <f t="shared" si="7"/>
        <v>5023685755364.9365</v>
      </c>
      <c r="C80" s="16">
        <f t="shared" si="8"/>
        <v>5063177447817.6348</v>
      </c>
      <c r="D80" s="16">
        <f t="shared" si="9"/>
        <v>5102669140270.333</v>
      </c>
      <c r="E80" s="16">
        <f t="shared" si="9"/>
        <v>5142160832723.0313</v>
      </c>
      <c r="F80" s="16">
        <f t="shared" si="9"/>
        <v>5313413812654.3809</v>
      </c>
      <c r="G80" s="16">
        <f t="shared" si="9"/>
        <v>5484666792585.7295</v>
      </c>
      <c r="H80" s="16">
        <f t="shared" si="9"/>
        <v>5655919772517.0781</v>
      </c>
      <c r="I80" s="16">
        <f t="shared" si="9"/>
        <v>5827172752448.4277</v>
      </c>
      <c r="J80" s="16">
        <f t="shared" si="9"/>
        <v>5998425732379.7764</v>
      </c>
      <c r="K80" s="16">
        <f t="shared" si="9"/>
        <v>6169678712311.125</v>
      </c>
      <c r="L80" s="16">
        <f t="shared" si="9"/>
        <v>6340931692242.4746</v>
      </c>
      <c r="M80" s="16">
        <f t="shared" si="9"/>
        <v>6346593238396.2627</v>
      </c>
      <c r="N80" s="16">
        <f t="shared" si="9"/>
        <v>6352254784550.0508</v>
      </c>
      <c r="O80" s="16">
        <f t="shared" si="9"/>
        <v>6357916330703.8389</v>
      </c>
      <c r="P80" s="16">
        <f t="shared" si="9"/>
        <v>6363577876857.626</v>
      </c>
      <c r="Q80" s="16">
        <f t="shared" si="9"/>
        <v>6369239423011.4141</v>
      </c>
      <c r="R80" s="16">
        <f t="shared" si="9"/>
        <v>6374900969165.2021</v>
      </c>
      <c r="S80" s="16">
        <f t="shared" si="9"/>
        <v>6380562515318.9902</v>
      </c>
      <c r="T80" s="16">
        <f t="shared" si="9"/>
        <v>6386224061472.7793</v>
      </c>
      <c r="U80" s="16">
        <f t="shared" si="9"/>
        <v>6391885607626.5674</v>
      </c>
      <c r="V80" s="16">
        <f t="shared" si="9"/>
        <v>6397547153780.3555</v>
      </c>
      <c r="W80" s="16">
        <f t="shared" si="9"/>
        <v>6384993290569.7803</v>
      </c>
      <c r="X80" s="16">
        <f t="shared" si="9"/>
        <v>6372439427359.208</v>
      </c>
      <c r="Y80" s="16">
        <f t="shared" si="9"/>
        <v>6359885564148.6348</v>
      </c>
      <c r="Z80" s="16">
        <f t="shared" si="9"/>
        <v>6347331700938.0615</v>
      </c>
      <c r="AA80" s="16">
        <f t="shared" si="9"/>
        <v>6334777837727.4883</v>
      </c>
      <c r="AB80" s="16">
        <f t="shared" si="9"/>
        <v>6322223974516.915</v>
      </c>
      <c r="AC80" s="16">
        <f t="shared" si="9"/>
        <v>6309670111306.3418</v>
      </c>
      <c r="AD80" s="16">
        <f t="shared" si="9"/>
        <v>6297116248095.7686</v>
      </c>
      <c r="AE80" s="16">
        <f t="shared" si="9"/>
        <v>6284562384885.1953</v>
      </c>
      <c r="AF80" s="16">
        <f t="shared" si="9"/>
        <v>6272008521674.6221</v>
      </c>
    </row>
    <row r="81" spans="1:32">
      <c r="A81" t="s">
        <v>61</v>
      </c>
      <c r="B81" s="16">
        <f t="shared" si="7"/>
        <v>796584120635.47095</v>
      </c>
      <c r="C81" s="16">
        <f t="shared" si="8"/>
        <v>804261690810.71729</v>
      </c>
      <c r="D81" s="16">
        <f t="shared" si="9"/>
        <v>811939260985.96375</v>
      </c>
      <c r="E81" s="16">
        <f t="shared" si="9"/>
        <v>819616831161.21008</v>
      </c>
      <c r="F81" s="16">
        <f t="shared" si="9"/>
        <v>851268700657.27307</v>
      </c>
      <c r="G81" s="16">
        <f t="shared" si="9"/>
        <v>882920570153.33618</v>
      </c>
      <c r="H81" s="16">
        <f t="shared" si="9"/>
        <v>914572439649.39917</v>
      </c>
      <c r="I81" s="16">
        <f t="shared" si="9"/>
        <v>946224309145.46191</v>
      </c>
      <c r="J81" s="16">
        <f t="shared" si="9"/>
        <v>977876178641.52502</v>
      </c>
      <c r="K81" s="16">
        <f t="shared" si="9"/>
        <v>1009528048137.588</v>
      </c>
      <c r="L81" s="16">
        <f t="shared" si="9"/>
        <v>1041179917633.6511</v>
      </c>
      <c r="M81" s="16">
        <f t="shared" si="9"/>
        <v>1045927698058.0604</v>
      </c>
      <c r="N81" s="16">
        <f t="shared" si="9"/>
        <v>1050675478482.4698</v>
      </c>
      <c r="O81" s="16">
        <f t="shared" si="9"/>
        <v>1055423258906.8795</v>
      </c>
      <c r="P81" s="16">
        <f t="shared" si="9"/>
        <v>1060171039331.2888</v>
      </c>
      <c r="Q81" s="16">
        <f t="shared" si="9"/>
        <v>1064918819755.6982</v>
      </c>
      <c r="R81" s="16">
        <f t="shared" si="9"/>
        <v>1069666600180.1078</v>
      </c>
      <c r="S81" s="16">
        <f t="shared" si="9"/>
        <v>1074414380604.5172</v>
      </c>
      <c r="T81" s="16">
        <f t="shared" si="9"/>
        <v>1079162161028.9265</v>
      </c>
      <c r="U81" s="16">
        <f t="shared" si="9"/>
        <v>1083909941453.3362</v>
      </c>
      <c r="V81" s="16">
        <f t="shared" si="9"/>
        <v>1088657721877.7456</v>
      </c>
      <c r="W81" s="16">
        <f t="shared" si="9"/>
        <v>1084159824633.5681</v>
      </c>
      <c r="X81" s="16">
        <f t="shared" si="9"/>
        <v>1079661927389.3907</v>
      </c>
      <c r="Y81" s="16">
        <f t="shared" si="9"/>
        <v>1075164030145.2134</v>
      </c>
      <c r="Z81" s="16">
        <f t="shared" si="9"/>
        <v>1070666132901.0361</v>
      </c>
      <c r="AA81" s="16">
        <f t="shared" si="9"/>
        <v>1066168235656.8586</v>
      </c>
      <c r="AB81" s="16">
        <f t="shared" si="9"/>
        <v>1061670338412.6813</v>
      </c>
      <c r="AC81" s="16">
        <f t="shared" si="9"/>
        <v>1057172441168.5038</v>
      </c>
      <c r="AD81" s="16">
        <f t="shared" si="9"/>
        <v>1052674543924.3265</v>
      </c>
      <c r="AE81" s="16">
        <f t="shared" si="9"/>
        <v>1048176646680.1493</v>
      </c>
      <c r="AF81" s="16">
        <f t="shared" si="9"/>
        <v>1043678749435.9716</v>
      </c>
    </row>
    <row r="82" spans="1:32">
      <c r="A82" t="s">
        <v>65</v>
      </c>
      <c r="B82" s="16">
        <f t="shared" si="7"/>
        <v>1557506034349.7683</v>
      </c>
      <c r="C82" s="16">
        <f t="shared" si="8"/>
        <v>1572517458212.3867</v>
      </c>
      <c r="D82" s="16">
        <f t="shared" si="9"/>
        <v>1587528882075.0046</v>
      </c>
      <c r="E82" s="16">
        <f t="shared" si="9"/>
        <v>1602540305937.623</v>
      </c>
      <c r="F82" s="16">
        <f t="shared" si="9"/>
        <v>1664427025069.3608</v>
      </c>
      <c r="G82" s="16">
        <f t="shared" si="9"/>
        <v>1726313744201.0981</v>
      </c>
      <c r="H82" s="16">
        <f t="shared" si="9"/>
        <v>1788200463332.8354</v>
      </c>
      <c r="I82" s="16">
        <f t="shared" si="9"/>
        <v>1850087182464.5728</v>
      </c>
      <c r="J82" s="16">
        <f t="shared" si="9"/>
        <v>1911973901596.3103</v>
      </c>
      <c r="K82" s="16">
        <f t="shared" si="9"/>
        <v>1973860620728.0481</v>
      </c>
      <c r="L82" s="16">
        <f t="shared" si="9"/>
        <v>2035747339859.7854</v>
      </c>
      <c r="M82" s="16">
        <f t="shared" si="9"/>
        <v>2045030347729.5459</v>
      </c>
      <c r="N82" s="16">
        <f t="shared" si="9"/>
        <v>2054313355599.3069</v>
      </c>
      <c r="O82" s="16">
        <f t="shared" si="9"/>
        <v>2063596363469.0671</v>
      </c>
      <c r="P82" s="16">
        <f t="shared" si="9"/>
        <v>2072879371338.8276</v>
      </c>
      <c r="Q82" s="16">
        <f t="shared" si="9"/>
        <v>2082162379208.5886</v>
      </c>
      <c r="R82" s="16">
        <f t="shared" si="9"/>
        <v>2091445387078.3491</v>
      </c>
      <c r="S82" s="16">
        <f t="shared" si="9"/>
        <v>2100728394948.1096</v>
      </c>
      <c r="T82" s="16">
        <f t="shared" si="9"/>
        <v>2110011402817.8706</v>
      </c>
      <c r="U82" s="16">
        <f t="shared" si="9"/>
        <v>2119294410687.6311</v>
      </c>
      <c r="V82" s="16">
        <f t="shared" si="9"/>
        <v>2128577418557.3916</v>
      </c>
      <c r="W82" s="16">
        <f t="shared" si="9"/>
        <v>2119782990049.1975</v>
      </c>
      <c r="X82" s="16">
        <f t="shared" si="9"/>
        <v>2110988561541.0029</v>
      </c>
      <c r="Y82" s="16">
        <f t="shared" si="9"/>
        <v>2102194133032.8088</v>
      </c>
      <c r="Z82" s="16">
        <f t="shared" si="9"/>
        <v>2093399704524.6145</v>
      </c>
      <c r="AA82" s="16">
        <f t="shared" si="9"/>
        <v>2084605276016.4204</v>
      </c>
      <c r="AB82" s="16">
        <f t="shared" si="9"/>
        <v>2075810847508.2258</v>
      </c>
      <c r="AC82" s="16">
        <f t="shared" si="9"/>
        <v>2067016419000.0317</v>
      </c>
      <c r="AD82" s="16">
        <f t="shared" si="9"/>
        <v>2058221990491.8372</v>
      </c>
      <c r="AE82" s="16">
        <f t="shared" si="9"/>
        <v>2049427561983.6431</v>
      </c>
      <c r="AF82" s="16">
        <f t="shared" si="9"/>
        <v>2040633133475.4485</v>
      </c>
    </row>
    <row r="83" spans="1:32">
      <c r="A83" t="s">
        <v>67</v>
      </c>
      <c r="B83" s="16">
        <f t="shared" si="7"/>
        <v>12183294182914.508</v>
      </c>
      <c r="C83" s="16">
        <f t="shared" si="8"/>
        <v>12598678288218.121</v>
      </c>
      <c r="D83" s="16">
        <f t="shared" si="9"/>
        <v>13014062393521.736</v>
      </c>
      <c r="E83" s="16">
        <f t="shared" si="9"/>
        <v>13429446498825.352</v>
      </c>
      <c r="F83" s="16">
        <f t="shared" si="9"/>
        <v>13647164362399.09</v>
      </c>
      <c r="G83" s="16">
        <f t="shared" si="9"/>
        <v>13864882225972.83</v>
      </c>
      <c r="H83" s="16">
        <f t="shared" si="9"/>
        <v>14082600089546.572</v>
      </c>
      <c r="I83" s="16">
        <f t="shared" si="9"/>
        <v>14300317953120.311</v>
      </c>
      <c r="J83" s="16">
        <f t="shared" si="9"/>
        <v>14518035816694.051</v>
      </c>
      <c r="K83" s="16">
        <f t="shared" si="9"/>
        <v>14735753680267.789</v>
      </c>
      <c r="L83" s="16">
        <f t="shared" si="9"/>
        <v>14953471543841.529</v>
      </c>
      <c r="M83" s="16">
        <f t="shared" si="9"/>
        <v>15026668445645.174</v>
      </c>
      <c r="N83" s="16">
        <f t="shared" si="9"/>
        <v>15099865347448.818</v>
      </c>
      <c r="O83" s="16">
        <f t="shared" si="9"/>
        <v>15173062249252.461</v>
      </c>
      <c r="P83" s="16">
        <f t="shared" si="9"/>
        <v>15246259151056.105</v>
      </c>
      <c r="Q83" s="16">
        <f t="shared" si="9"/>
        <v>15319456052859.75</v>
      </c>
      <c r="R83" s="16">
        <f t="shared" si="9"/>
        <v>15392652954663.395</v>
      </c>
      <c r="S83" s="16">
        <f t="shared" si="9"/>
        <v>15465849856467.039</v>
      </c>
      <c r="T83" s="16">
        <f t="shared" si="9"/>
        <v>15539046758270.686</v>
      </c>
      <c r="U83" s="16">
        <f t="shared" si="9"/>
        <v>15612243660074.328</v>
      </c>
      <c r="V83" s="16">
        <f t="shared" si="9"/>
        <v>15685440561877.973</v>
      </c>
      <c r="W83" s="16">
        <f t="shared" si="9"/>
        <v>15627538535078.074</v>
      </c>
      <c r="X83" s="16">
        <f t="shared" si="9"/>
        <v>15569636508278.178</v>
      </c>
      <c r="Y83" s="16">
        <f t="shared" si="9"/>
        <v>15511734481478.279</v>
      </c>
      <c r="Z83" s="16">
        <f t="shared" si="9"/>
        <v>15453832454678.381</v>
      </c>
      <c r="AA83" s="16">
        <f t="shared" si="9"/>
        <v>15395930427878.484</v>
      </c>
      <c r="AB83" s="16">
        <f t="shared" si="9"/>
        <v>15338028401078.586</v>
      </c>
      <c r="AC83" s="16">
        <f t="shared" si="9"/>
        <v>15280126374278.688</v>
      </c>
      <c r="AD83" s="16">
        <f t="shared" si="9"/>
        <v>15222224347478.791</v>
      </c>
      <c r="AE83" s="16">
        <f t="shared" si="9"/>
        <v>15164322320678.893</v>
      </c>
      <c r="AF83" s="16">
        <f t="shared" si="9"/>
        <v>15106420293878.996</v>
      </c>
    </row>
    <row r="84" spans="1:32">
      <c r="A84" t="s">
        <v>71</v>
      </c>
      <c r="B84" s="16">
        <f t="shared" si="7"/>
        <v>2121597892577.7239</v>
      </c>
      <c r="C84" s="16">
        <f t="shared" si="8"/>
        <v>2193932848066.0603</v>
      </c>
      <c r="D84" s="16">
        <f t="shared" si="9"/>
        <v>2266267803554.3975</v>
      </c>
      <c r="E84" s="16">
        <f t="shared" si="9"/>
        <v>2338602759042.7339</v>
      </c>
      <c r="F84" s="16">
        <f t="shared" si="9"/>
        <v>2376516130713.7832</v>
      </c>
      <c r="G84" s="16">
        <f t="shared" si="9"/>
        <v>2414429502384.8325</v>
      </c>
      <c r="H84" s="16">
        <f t="shared" si="9"/>
        <v>2452342874055.8813</v>
      </c>
      <c r="I84" s="16">
        <f t="shared" si="9"/>
        <v>2490256245726.9312</v>
      </c>
      <c r="J84" s="16">
        <f t="shared" si="9"/>
        <v>2528169617397.9805</v>
      </c>
      <c r="K84" s="16">
        <f t="shared" si="9"/>
        <v>2566082989069.0293</v>
      </c>
      <c r="L84" s="16">
        <f t="shared" si="9"/>
        <v>2603996360740.0786</v>
      </c>
      <c r="M84" s="16">
        <f t="shared" si="9"/>
        <v>2616742863473.9297</v>
      </c>
      <c r="N84" s="16">
        <f t="shared" si="9"/>
        <v>2629489366207.7808</v>
      </c>
      <c r="O84" s="16">
        <f t="shared" si="9"/>
        <v>2642235868941.6313</v>
      </c>
      <c r="P84" s="16">
        <f t="shared" si="9"/>
        <v>2654982371675.4829</v>
      </c>
      <c r="Q84" s="16">
        <f t="shared" si="9"/>
        <v>2667728874409.334</v>
      </c>
      <c r="R84" s="16">
        <f t="shared" si="9"/>
        <v>2680475377143.1851</v>
      </c>
      <c r="S84" s="16">
        <f t="shared" si="9"/>
        <v>2693221879877.0361</v>
      </c>
      <c r="T84" s="16">
        <f t="shared" si="9"/>
        <v>2705968382610.8872</v>
      </c>
      <c r="U84" s="16">
        <f t="shared" si="9"/>
        <v>2718714885344.7378</v>
      </c>
      <c r="V84" s="16">
        <f t="shared" si="9"/>
        <v>2731461388078.5884</v>
      </c>
      <c r="W84" s="16">
        <f t="shared" si="9"/>
        <v>2721378333677.1841</v>
      </c>
      <c r="X84" s="16">
        <f t="shared" si="9"/>
        <v>2711295279275.7798</v>
      </c>
      <c r="Y84" s="16">
        <f t="shared" si="9"/>
        <v>2701212224874.375</v>
      </c>
      <c r="Z84" s="16">
        <f t="shared" si="9"/>
        <v>2691129170472.9707</v>
      </c>
      <c r="AA84" s="16">
        <f t="shared" si="9"/>
        <v>2681046116071.5664</v>
      </c>
      <c r="AB84" s="16">
        <f t="shared" si="9"/>
        <v>2670963061670.1621</v>
      </c>
      <c r="AC84" s="16">
        <f t="shared" si="9"/>
        <v>2660880007268.7568</v>
      </c>
      <c r="AD84" s="16">
        <f t="shared" si="9"/>
        <v>2650796952867.3525</v>
      </c>
      <c r="AE84" s="16">
        <f t="shared" si="9"/>
        <v>2640713898465.9482</v>
      </c>
      <c r="AF84" s="16">
        <f t="shared" si="9"/>
        <v>2630630844064.5439</v>
      </c>
    </row>
    <row r="85" spans="1:32">
      <c r="A85" t="s">
        <v>73</v>
      </c>
      <c r="B85" s="16">
        <f t="shared" si="7"/>
        <v>3312078173854.4316</v>
      </c>
      <c r="C85" s="16">
        <f t="shared" si="8"/>
        <v>3425002035684.1421</v>
      </c>
      <c r="D85" s="16">
        <f t="shared" si="9"/>
        <v>3537925897513.8521</v>
      </c>
      <c r="E85" s="16">
        <f t="shared" si="9"/>
        <v>3650849759343.5625</v>
      </c>
      <c r="F85" s="16">
        <f t="shared" si="9"/>
        <v>3710037247815.4453</v>
      </c>
      <c r="G85" s="16">
        <f t="shared" ref="D85:AF91" si="10">IFERROR($B85*G29/$B29,0)</f>
        <v>3769224736287.3271</v>
      </c>
      <c r="H85" s="16">
        <f t="shared" si="10"/>
        <v>3828412224759.209</v>
      </c>
      <c r="I85" s="16">
        <f t="shared" si="10"/>
        <v>3887599713231.0913</v>
      </c>
      <c r="J85" s="16">
        <f t="shared" si="10"/>
        <v>3946787201702.9727</v>
      </c>
      <c r="K85" s="16">
        <f t="shared" si="10"/>
        <v>4005974690174.855</v>
      </c>
      <c r="L85" s="16">
        <f t="shared" si="10"/>
        <v>4065162178646.7373</v>
      </c>
      <c r="M85" s="16">
        <f t="shared" si="10"/>
        <v>4085061054699.291</v>
      </c>
      <c r="N85" s="16">
        <f t="shared" si="10"/>
        <v>4104959930751.8442</v>
      </c>
      <c r="O85" s="16">
        <f t="shared" si="10"/>
        <v>4124858806804.3984</v>
      </c>
      <c r="P85" s="16">
        <f t="shared" si="10"/>
        <v>4144757682856.9526</v>
      </c>
      <c r="Q85" s="16">
        <f t="shared" si="10"/>
        <v>4164656558909.5068</v>
      </c>
      <c r="R85" s="16">
        <f t="shared" si="10"/>
        <v>4184555434962.061</v>
      </c>
      <c r="S85" s="16">
        <f t="shared" si="10"/>
        <v>4204454311014.6143</v>
      </c>
      <c r="T85" s="16">
        <f t="shared" si="10"/>
        <v>4224353187067.168</v>
      </c>
      <c r="U85" s="16">
        <f t="shared" si="10"/>
        <v>4244252063119.7222</v>
      </c>
      <c r="V85" s="16">
        <f t="shared" si="10"/>
        <v>4264150939172.2754</v>
      </c>
      <c r="W85" s="16">
        <f t="shared" si="10"/>
        <v>4248410037220.2554</v>
      </c>
      <c r="X85" s="16">
        <f t="shared" si="10"/>
        <v>4232669135268.2358</v>
      </c>
      <c r="Y85" s="16">
        <f t="shared" si="10"/>
        <v>4216928233316.2158</v>
      </c>
      <c r="Z85" s="16">
        <f t="shared" si="10"/>
        <v>4201187331364.1948</v>
      </c>
      <c r="AA85" s="16">
        <f t="shared" si="10"/>
        <v>4185446429412.1743</v>
      </c>
      <c r="AB85" s="16">
        <f t="shared" si="10"/>
        <v>4169705527460.1543</v>
      </c>
      <c r="AC85" s="16">
        <f t="shared" si="10"/>
        <v>4153964625508.1348</v>
      </c>
      <c r="AD85" s="16">
        <f t="shared" si="10"/>
        <v>4138223723556.1138</v>
      </c>
      <c r="AE85" s="16">
        <f t="shared" si="10"/>
        <v>4122482821604.0938</v>
      </c>
      <c r="AF85" s="16">
        <f t="shared" si="10"/>
        <v>4106741919652.0742</v>
      </c>
    </row>
    <row r="86" spans="1:32">
      <c r="A86" t="s">
        <v>75</v>
      </c>
      <c r="B86" s="16">
        <f t="shared" si="7"/>
        <v>3458075164871.1157</v>
      </c>
      <c r="C86" s="16">
        <f t="shared" si="8"/>
        <v>3575976730479.459</v>
      </c>
      <c r="D86" s="16">
        <f t="shared" si="10"/>
        <v>3693878296087.8018</v>
      </c>
      <c r="E86" s="16">
        <f t="shared" si="10"/>
        <v>3811779861696.145</v>
      </c>
      <c r="F86" s="16">
        <f t="shared" si="10"/>
        <v>3873576345115.9556</v>
      </c>
      <c r="G86" s="16">
        <f t="shared" si="10"/>
        <v>3935372828535.7651</v>
      </c>
      <c r="H86" s="16">
        <f t="shared" si="10"/>
        <v>3997169311955.5752</v>
      </c>
      <c r="I86" s="16">
        <f t="shared" si="10"/>
        <v>4058965795375.3857</v>
      </c>
      <c r="J86" s="16">
        <f t="shared" si="10"/>
        <v>4120762278795.1963</v>
      </c>
      <c r="K86" s="16">
        <f t="shared" si="10"/>
        <v>4182558762215.0059</v>
      </c>
      <c r="L86" s="16">
        <f t="shared" si="10"/>
        <v>4244355245634.8164</v>
      </c>
      <c r="M86" s="16">
        <f t="shared" si="10"/>
        <v>4265131267659.1113</v>
      </c>
      <c r="N86" s="16">
        <f t="shared" si="10"/>
        <v>4285907289683.4058</v>
      </c>
      <c r="O86" s="16">
        <f t="shared" si="10"/>
        <v>4306683311707.7007</v>
      </c>
      <c r="P86" s="16">
        <f t="shared" si="10"/>
        <v>4327459333731.9946</v>
      </c>
      <c r="Q86" s="16">
        <f t="shared" si="10"/>
        <v>4348235355756.29</v>
      </c>
      <c r="R86" s="16">
        <f t="shared" si="10"/>
        <v>4369011377780.5845</v>
      </c>
      <c r="S86" s="16">
        <f t="shared" si="10"/>
        <v>4389787399804.8794</v>
      </c>
      <c r="T86" s="16">
        <f t="shared" si="10"/>
        <v>4410563421829.1738</v>
      </c>
      <c r="U86" s="16">
        <f t="shared" si="10"/>
        <v>4431339443853.4678</v>
      </c>
      <c r="V86" s="16">
        <f t="shared" si="10"/>
        <v>4452115465877.7627</v>
      </c>
      <c r="W86" s="16">
        <f t="shared" si="10"/>
        <v>4435680702186.9033</v>
      </c>
      <c r="X86" s="16">
        <f t="shared" si="10"/>
        <v>4419245938496.043</v>
      </c>
      <c r="Y86" s="16">
        <f t="shared" si="10"/>
        <v>4402811174805.1826</v>
      </c>
      <c r="Z86" s="16">
        <f t="shared" si="10"/>
        <v>4386376411114.3228</v>
      </c>
      <c r="AA86" s="16">
        <f t="shared" si="10"/>
        <v>4369941647423.4634</v>
      </c>
      <c r="AB86" s="16">
        <f t="shared" si="10"/>
        <v>4353506883732.603</v>
      </c>
      <c r="AC86" s="16">
        <f t="shared" si="10"/>
        <v>4337072120041.7432</v>
      </c>
      <c r="AD86" s="16">
        <f t="shared" si="10"/>
        <v>4320637356350.8838</v>
      </c>
      <c r="AE86" s="16">
        <f t="shared" si="10"/>
        <v>4304202592660.0229</v>
      </c>
      <c r="AF86" s="16">
        <f t="shared" si="10"/>
        <v>4287767828969.1646</v>
      </c>
    </row>
    <row r="87" spans="1:32">
      <c r="A87" t="s">
        <v>78</v>
      </c>
      <c r="B87" s="16">
        <f t="shared" si="7"/>
        <v>885546296185.98193</v>
      </c>
      <c r="C87" s="16">
        <f t="shared" si="8"/>
        <v>915738611205.51025</v>
      </c>
      <c r="D87" s="16">
        <f t="shared" si="10"/>
        <v>945930926225.03894</v>
      </c>
      <c r="E87" s="16">
        <f t="shared" si="10"/>
        <v>976123241244.5675</v>
      </c>
      <c r="F87" s="16">
        <f t="shared" si="10"/>
        <v>991948127749.53479</v>
      </c>
      <c r="G87" s="16">
        <f t="shared" si="10"/>
        <v>1007773014254.502</v>
      </c>
      <c r="H87" s="16">
        <f t="shared" si="10"/>
        <v>1023597900759.4692</v>
      </c>
      <c r="I87" s="16">
        <f t="shared" si="10"/>
        <v>1039422787264.4365</v>
      </c>
      <c r="J87" s="16">
        <f t="shared" si="10"/>
        <v>1055247673769.4038</v>
      </c>
      <c r="K87" s="16">
        <f t="shared" si="10"/>
        <v>1071072560274.3711</v>
      </c>
      <c r="L87" s="16">
        <f t="shared" si="10"/>
        <v>1086897446779.3384</v>
      </c>
      <c r="M87" s="16">
        <f t="shared" si="10"/>
        <v>1092217784966.313</v>
      </c>
      <c r="N87" s="16">
        <f t="shared" si="10"/>
        <v>1097538123153.2878</v>
      </c>
      <c r="O87" s="16">
        <f t="shared" si="10"/>
        <v>1102858461340.2622</v>
      </c>
      <c r="P87" s="16">
        <f t="shared" si="10"/>
        <v>1108178799527.2368</v>
      </c>
      <c r="Q87" s="16">
        <f t="shared" si="10"/>
        <v>1113499137714.2117</v>
      </c>
      <c r="R87" s="16">
        <f t="shared" si="10"/>
        <v>1118819475901.1863</v>
      </c>
      <c r="S87" s="16">
        <f t="shared" si="10"/>
        <v>1124139814088.1609</v>
      </c>
      <c r="T87" s="16">
        <f t="shared" si="10"/>
        <v>1129460152275.1357</v>
      </c>
      <c r="U87" s="16">
        <f t="shared" si="10"/>
        <v>1134780490462.1104</v>
      </c>
      <c r="V87" s="16">
        <f t="shared" si="10"/>
        <v>1140100828649.0847</v>
      </c>
      <c r="W87" s="16">
        <f t="shared" si="10"/>
        <v>1135892202919.0901</v>
      </c>
      <c r="X87" s="16">
        <f t="shared" si="10"/>
        <v>1131683577189.0952</v>
      </c>
      <c r="Y87" s="16">
        <f t="shared" si="10"/>
        <v>1127474951459.1003</v>
      </c>
      <c r="Z87" s="16">
        <f t="shared" si="10"/>
        <v>1123266325729.1052</v>
      </c>
      <c r="AA87" s="16">
        <f t="shared" si="10"/>
        <v>1119057699999.1106</v>
      </c>
      <c r="AB87" s="16">
        <f t="shared" si="10"/>
        <v>1114849074269.1157</v>
      </c>
      <c r="AC87" s="16">
        <f t="shared" si="10"/>
        <v>1110640448539.1206</v>
      </c>
      <c r="AD87" s="16">
        <f t="shared" si="10"/>
        <v>1106431822809.126</v>
      </c>
      <c r="AE87" s="16">
        <f t="shared" si="10"/>
        <v>1102223197079.1311</v>
      </c>
      <c r="AF87" s="16">
        <f t="shared" si="10"/>
        <v>1098014571349.1361</v>
      </c>
    </row>
    <row r="88" spans="1:32">
      <c r="A88" t="s">
        <v>80</v>
      </c>
      <c r="B88" s="16">
        <f t="shared" si="7"/>
        <v>878120339341.36316</v>
      </c>
      <c r="C88" s="16">
        <f t="shared" si="8"/>
        <v>893803426016.43799</v>
      </c>
      <c r="D88" s="16">
        <f t="shared" si="10"/>
        <v>909486512691.51282</v>
      </c>
      <c r="E88" s="16">
        <f t="shared" si="10"/>
        <v>925169599366.58765</v>
      </c>
      <c r="F88" s="16">
        <f t="shared" si="10"/>
        <v>945481226921.69373</v>
      </c>
      <c r="G88" s="16">
        <f t="shared" si="10"/>
        <v>965792854476.79224</v>
      </c>
      <c r="H88" s="16">
        <f t="shared" si="10"/>
        <v>986104482031.89099</v>
      </c>
      <c r="I88" s="16">
        <f t="shared" si="10"/>
        <v>1006416109586.9896</v>
      </c>
      <c r="J88" s="16">
        <f t="shared" si="10"/>
        <v>1026727737142.0883</v>
      </c>
      <c r="K88" s="16">
        <f t="shared" si="10"/>
        <v>1047039364697.1869</v>
      </c>
      <c r="L88" s="16">
        <f t="shared" si="10"/>
        <v>1067350992252.278</v>
      </c>
      <c r="M88" s="16">
        <f t="shared" si="10"/>
        <v>1077271687511.5045</v>
      </c>
      <c r="N88" s="16">
        <f t="shared" si="10"/>
        <v>1087192382770.731</v>
      </c>
      <c r="O88" s="16">
        <f t="shared" si="10"/>
        <v>1097113078029.9578</v>
      </c>
      <c r="P88" s="16">
        <f t="shared" si="10"/>
        <v>1107033773289.1843</v>
      </c>
      <c r="Q88" s="16">
        <f t="shared" si="10"/>
        <v>1116954468548.4109</v>
      </c>
      <c r="R88" s="16">
        <f t="shared" si="10"/>
        <v>1126875163807.6375</v>
      </c>
      <c r="S88" s="16">
        <f t="shared" si="10"/>
        <v>1136795859066.8643</v>
      </c>
      <c r="T88" s="16">
        <f t="shared" si="10"/>
        <v>1146716554326.0906</v>
      </c>
      <c r="U88" s="16">
        <f t="shared" si="10"/>
        <v>1156637249585.3174</v>
      </c>
      <c r="V88" s="16">
        <f t="shared" si="10"/>
        <v>1166557944844.5442</v>
      </c>
      <c r="W88" s="16">
        <f t="shared" si="10"/>
        <v>1160797541145.6384</v>
      </c>
      <c r="X88" s="16">
        <f t="shared" si="10"/>
        <v>1155037137446.7324</v>
      </c>
      <c r="Y88" s="16">
        <f t="shared" si="10"/>
        <v>1149276733747.8269</v>
      </c>
      <c r="Z88" s="16">
        <f t="shared" si="10"/>
        <v>1143516330048.9209</v>
      </c>
      <c r="AA88" s="16">
        <f t="shared" si="10"/>
        <v>1137755926350.0151</v>
      </c>
      <c r="AB88" s="16">
        <f t="shared" si="10"/>
        <v>1131995522651.1094</v>
      </c>
      <c r="AC88" s="16">
        <f t="shared" si="10"/>
        <v>1126235118952.2036</v>
      </c>
      <c r="AD88" s="16">
        <f t="shared" si="10"/>
        <v>1120474715253.2979</v>
      </c>
      <c r="AE88" s="16">
        <f t="shared" si="10"/>
        <v>1114714311554.3918</v>
      </c>
      <c r="AF88" s="16">
        <f t="shared" si="10"/>
        <v>1108953907855.4856</v>
      </c>
    </row>
    <row r="89" spans="1:32">
      <c r="A89" t="s">
        <v>82</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85</v>
      </c>
      <c r="B90" s="16">
        <f t="shared" si="7"/>
        <v>251635399571.49329</v>
      </c>
      <c r="C90" s="16">
        <f t="shared" si="8"/>
        <v>251887034971.06473</v>
      </c>
      <c r="D90" s="16">
        <f t="shared" si="10"/>
        <v>252138922006.0358</v>
      </c>
      <c r="E90" s="16">
        <f t="shared" si="10"/>
        <v>252391060928.04181</v>
      </c>
      <c r="F90" s="16">
        <f t="shared" si="10"/>
        <v>252643451988.96982</v>
      </c>
      <c r="G90" s="16">
        <f t="shared" si="10"/>
        <v>252896095440.95874</v>
      </c>
      <c r="H90" s="16">
        <f t="shared" si="10"/>
        <v>253148991536.39969</v>
      </c>
      <c r="I90" s="16">
        <f t="shared" si="10"/>
        <v>253402140527.93607</v>
      </c>
      <c r="J90" s="16">
        <f t="shared" si="10"/>
        <v>253655542668.46399</v>
      </c>
      <c r="K90" s="16">
        <f t="shared" si="10"/>
        <v>253909198211.13242</v>
      </c>
      <c r="L90" s="16">
        <f t="shared" si="10"/>
        <v>254163107409.34354</v>
      </c>
      <c r="M90" s="16">
        <f t="shared" si="10"/>
        <v>254417270516.75284</v>
      </c>
      <c r="N90" s="16">
        <f t="shared" si="10"/>
        <v>254671687787.26959</v>
      </c>
      <c r="O90" s="16">
        <f t="shared" si="10"/>
        <v>254926359475.05679</v>
      </c>
      <c r="P90" s="16">
        <f t="shared" si="10"/>
        <v>255181285834.53186</v>
      </c>
      <c r="Q90" s="16">
        <f t="shared" si="10"/>
        <v>255436467120.36633</v>
      </c>
      <c r="R90" s="16">
        <f t="shared" si="10"/>
        <v>255691903587.48666</v>
      </c>
      <c r="S90" s="16">
        <f t="shared" si="10"/>
        <v>255947595491.07413</v>
      </c>
      <c r="T90" s="16">
        <f t="shared" si="10"/>
        <v>256203543086.56516</v>
      </c>
      <c r="U90" s="16">
        <f t="shared" si="10"/>
        <v>256459746629.6517</v>
      </c>
      <c r="V90" s="16">
        <f t="shared" si="10"/>
        <v>256716206376.28128</v>
      </c>
      <c r="W90" s="16">
        <f t="shared" si="10"/>
        <v>255432625344.39993</v>
      </c>
      <c r="X90" s="16">
        <f t="shared" si="10"/>
        <v>254155462217.67789</v>
      </c>
      <c r="Y90" s="16">
        <f t="shared" si="10"/>
        <v>252884684906.58951</v>
      </c>
      <c r="Z90" s="16">
        <f t="shared" si="10"/>
        <v>251620261482.05652</v>
      </c>
      <c r="AA90" s="16">
        <f t="shared" si="10"/>
        <v>250362160174.64627</v>
      </c>
      <c r="AB90" s="16">
        <f t="shared" si="10"/>
        <v>249110349373.77301</v>
      </c>
      <c r="AC90" s="16">
        <f t="shared" si="10"/>
        <v>247864797626.90417</v>
      </c>
      <c r="AD90" s="16">
        <f t="shared" si="10"/>
        <v>246625473638.76965</v>
      </c>
      <c r="AE90" s="16">
        <f t="shared" si="10"/>
        <v>245392346270.57578</v>
      </c>
      <c r="AF90" s="16">
        <f t="shared" si="10"/>
        <v>244165384539.2229</v>
      </c>
    </row>
    <row r="91" spans="1:32">
      <c r="A91" t="s">
        <v>89</v>
      </c>
      <c r="B91" s="16">
        <f t="shared" si="7"/>
        <v>1953632323.5454504</v>
      </c>
      <c r="C91" s="16">
        <f t="shared" si="8"/>
        <v>1988523879.6212063</v>
      </c>
      <c r="D91" s="16">
        <f t="shared" si="10"/>
        <v>2023415435.6969624</v>
      </c>
      <c r="E91" s="16">
        <f t="shared" si="10"/>
        <v>2058306991.7727187</v>
      </c>
      <c r="F91" s="16">
        <f t="shared" si="10"/>
        <v>2103496073.9038022</v>
      </c>
      <c r="G91" s="16">
        <f t="shared" si="10"/>
        <v>2148685156.0348687</v>
      </c>
      <c r="H91" s="16">
        <f t="shared" si="10"/>
        <v>2193874238.1659355</v>
      </c>
      <c r="I91" s="16">
        <f t="shared" si="10"/>
        <v>2239063320.2970023</v>
      </c>
      <c r="J91" s="16">
        <f t="shared" si="10"/>
        <v>2284252402.4280696</v>
      </c>
      <c r="K91" s="16">
        <f t="shared" si="10"/>
        <v>2329441484.5591359</v>
      </c>
      <c r="L91" s="16">
        <f t="shared" si="10"/>
        <v>2374630566.690186</v>
      </c>
      <c r="M91" s="16">
        <f t="shared" si="10"/>
        <v>2396702018.7021117</v>
      </c>
      <c r="N91" s="16">
        <f t="shared" si="10"/>
        <v>2418773470.7140384</v>
      </c>
      <c r="O91" s="16">
        <f t="shared" si="10"/>
        <v>2440844922.7259645</v>
      </c>
      <c r="P91" s="16">
        <f t="shared" si="10"/>
        <v>2462916374.7378902</v>
      </c>
      <c r="Q91" s="16">
        <f t="shared" si="10"/>
        <v>2484987826.7498169</v>
      </c>
      <c r="R91" s="16">
        <f t="shared" si="10"/>
        <v>2507059278.7617426</v>
      </c>
      <c r="S91" s="16">
        <f t="shared" si="10"/>
        <v>2529130730.7736697</v>
      </c>
      <c r="T91" s="16">
        <f t="shared" si="10"/>
        <v>2551202182.7855954</v>
      </c>
      <c r="U91" s="16">
        <f t="shared" si="10"/>
        <v>2573273634.7975211</v>
      </c>
      <c r="V91" s="16">
        <f t="shared" si="10"/>
        <v>2595345086.8094482</v>
      </c>
      <c r="W91" s="16">
        <f t="shared" si="10"/>
        <v>2582529404.9960713</v>
      </c>
      <c r="X91" s="16">
        <f t="shared" si="10"/>
        <v>2569713723.1826944</v>
      </c>
      <c r="Y91" s="16">
        <f t="shared" si="10"/>
        <v>2556898041.3693175</v>
      </c>
      <c r="Z91" s="16">
        <f t="shared" si="10"/>
        <v>2544082359.5559421</v>
      </c>
      <c r="AA91" s="16">
        <f t="shared" si="10"/>
        <v>2531266677.7425652</v>
      </c>
      <c r="AB91" s="16">
        <f t="shared" si="10"/>
        <v>2518450995.9291887</v>
      </c>
      <c r="AC91" s="16">
        <f t="shared" si="10"/>
        <v>2505635314.1158118</v>
      </c>
      <c r="AD91" s="16">
        <f t="shared" si="10"/>
        <v>2492819632.3024359</v>
      </c>
      <c r="AE91" s="16">
        <f t="shared" si="10"/>
        <v>2480003950.4890594</v>
      </c>
      <c r="AF91" s="16">
        <f t="shared" si="10"/>
        <v>2467188268.6756816</v>
      </c>
    </row>
    <row r="93" spans="1:32">
      <c r="A93" s="1" t="s">
        <v>1026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25</v>
      </c>
      <c r="B95" s="16">
        <f>D$5*$B11/SUM($B$11:$B$35)</f>
        <v>23177290848143.25</v>
      </c>
      <c r="C95" s="16">
        <f>IFERROR($B95*C11/$B11,0)</f>
        <v>23591233499258.109</v>
      </c>
      <c r="D95" s="16">
        <f t="shared" ref="D95:AF104" si="11">IFERROR($B95*D11/$B11,0)</f>
        <v>24005176150372.977</v>
      </c>
      <c r="E95" s="16">
        <f t="shared" si="11"/>
        <v>24419118801487.848</v>
      </c>
      <c r="F95" s="16">
        <f t="shared" si="11"/>
        <v>24955228123129.289</v>
      </c>
      <c r="G95" s="16">
        <f t="shared" si="11"/>
        <v>25491337444770.539</v>
      </c>
      <c r="H95" s="16">
        <f t="shared" si="11"/>
        <v>26027446766411.789</v>
      </c>
      <c r="I95" s="16">
        <f t="shared" si="11"/>
        <v>26563556088053.035</v>
      </c>
      <c r="J95" s="16">
        <f t="shared" si="11"/>
        <v>27099665409694.285</v>
      </c>
      <c r="K95" s="16">
        <f t="shared" si="11"/>
        <v>27635774731335.535</v>
      </c>
      <c r="L95" s="16">
        <f t="shared" si="11"/>
        <v>28171884052976.59</v>
      </c>
      <c r="M95" s="16">
        <f t="shared" si="11"/>
        <v>28433732946729.977</v>
      </c>
      <c r="N95" s="16">
        <f t="shared" si="11"/>
        <v>28695581840483.371</v>
      </c>
      <c r="O95" s="16">
        <f t="shared" si="11"/>
        <v>28957430734236.766</v>
      </c>
      <c r="P95" s="16">
        <f t="shared" si="11"/>
        <v>29219279627990.16</v>
      </c>
      <c r="Q95" s="16">
        <f t="shared" si="11"/>
        <v>29481128521743.555</v>
      </c>
      <c r="R95" s="16">
        <f t="shared" si="11"/>
        <v>29742977415496.949</v>
      </c>
      <c r="S95" s="16">
        <f t="shared" si="11"/>
        <v>30004826309250.344</v>
      </c>
      <c r="T95" s="16">
        <f t="shared" si="11"/>
        <v>30266675203003.738</v>
      </c>
      <c r="U95" s="16">
        <f t="shared" si="11"/>
        <v>30528524096757.133</v>
      </c>
      <c r="V95" s="16">
        <f t="shared" si="11"/>
        <v>30790372990510.531</v>
      </c>
      <c r="W95" s="16">
        <f t="shared" si="11"/>
        <v>30638331697363.395</v>
      </c>
      <c r="X95" s="16">
        <f t="shared" si="11"/>
        <v>30486290404216.262</v>
      </c>
      <c r="Y95" s="16">
        <f t="shared" si="11"/>
        <v>30334249111069.129</v>
      </c>
      <c r="Z95" s="16">
        <f t="shared" si="11"/>
        <v>30182207817922</v>
      </c>
      <c r="AA95" s="16">
        <f t="shared" si="11"/>
        <v>30030166524774.863</v>
      </c>
      <c r="AB95" s="16">
        <f t="shared" si="11"/>
        <v>29878125231627.73</v>
      </c>
      <c r="AC95" s="16">
        <f t="shared" si="11"/>
        <v>29726083938480.598</v>
      </c>
      <c r="AD95" s="16">
        <f t="shared" si="11"/>
        <v>29574042645333.469</v>
      </c>
      <c r="AE95" s="16">
        <f t="shared" si="11"/>
        <v>29422001352186.34</v>
      </c>
      <c r="AF95" s="16">
        <f t="shared" si="11"/>
        <v>29269960059039.188</v>
      </c>
    </row>
    <row r="96" spans="1:32">
      <c r="A96" t="s">
        <v>28</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32</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34</v>
      </c>
      <c r="B98" s="16">
        <f t="shared" si="12"/>
        <v>1999020524851.3303</v>
      </c>
      <c r="C98" s="16">
        <f t="shared" si="13"/>
        <v>2034722706832.4602</v>
      </c>
      <c r="D98" s="16">
        <f t="shared" si="11"/>
        <v>2070424888813.5903</v>
      </c>
      <c r="E98" s="16">
        <f t="shared" si="11"/>
        <v>2106127070794.7205</v>
      </c>
      <c r="F98" s="16">
        <f t="shared" si="11"/>
        <v>2152366018415.7808</v>
      </c>
      <c r="G98" s="16">
        <f t="shared" si="11"/>
        <v>2198604966036.824</v>
      </c>
      <c r="H98" s="16">
        <f t="shared" si="11"/>
        <v>2244843913657.8672</v>
      </c>
      <c r="I98" s="16">
        <f t="shared" si="11"/>
        <v>2291082861278.9102</v>
      </c>
      <c r="J98" s="16">
        <f t="shared" si="11"/>
        <v>2337321808899.9536</v>
      </c>
      <c r="K98" s="16">
        <f t="shared" si="11"/>
        <v>2383560756520.9966</v>
      </c>
      <c r="L98" s="16">
        <f t="shared" si="11"/>
        <v>2429799704142.0234</v>
      </c>
      <c r="M98" s="16">
        <f t="shared" si="11"/>
        <v>2452383936115.1299</v>
      </c>
      <c r="N98" s="16">
        <f t="shared" si="11"/>
        <v>2474968168088.2378</v>
      </c>
      <c r="O98" s="16">
        <f t="shared" si="11"/>
        <v>2497552400061.3457</v>
      </c>
      <c r="P98" s="16">
        <f t="shared" si="11"/>
        <v>2520136632034.4526</v>
      </c>
      <c r="Q98" s="16">
        <f t="shared" si="11"/>
        <v>2542720864007.5605</v>
      </c>
      <c r="R98" s="16">
        <f t="shared" si="11"/>
        <v>2565305095980.6685</v>
      </c>
      <c r="S98" s="16">
        <f t="shared" si="11"/>
        <v>2587889327953.7759</v>
      </c>
      <c r="T98" s="16">
        <f t="shared" si="11"/>
        <v>2610473559926.8833</v>
      </c>
      <c r="U98" s="16">
        <f t="shared" si="11"/>
        <v>2633057791899.9907</v>
      </c>
      <c r="V98" s="16">
        <f t="shared" si="11"/>
        <v>2655642023873.0991</v>
      </c>
      <c r="W98" s="16">
        <f t="shared" si="11"/>
        <v>2642528598856.4551</v>
      </c>
      <c r="X98" s="16">
        <f t="shared" si="11"/>
        <v>2629415173839.8125</v>
      </c>
      <c r="Y98" s="16">
        <f t="shared" si="11"/>
        <v>2616301748823.1694</v>
      </c>
      <c r="Z98" s="16">
        <f t="shared" si="11"/>
        <v>2603188323806.5259</v>
      </c>
      <c r="AA98" s="16">
        <f t="shared" si="11"/>
        <v>2590074898789.8828</v>
      </c>
      <c r="AB98" s="16">
        <f t="shared" si="11"/>
        <v>2576961473773.2402</v>
      </c>
      <c r="AC98" s="16">
        <f t="shared" si="11"/>
        <v>2563848048756.5967</v>
      </c>
      <c r="AD98" s="16">
        <f t="shared" si="11"/>
        <v>2550734623739.9536</v>
      </c>
      <c r="AE98" s="16">
        <f t="shared" si="11"/>
        <v>2537621198723.3101</v>
      </c>
      <c r="AF98" s="16">
        <f t="shared" si="11"/>
        <v>2524507773706.6665</v>
      </c>
    </row>
    <row r="99" spans="1:32">
      <c r="A99" t="s">
        <v>36</v>
      </c>
      <c r="B99" s="16">
        <f t="shared" si="12"/>
        <v>18362158179534.379</v>
      </c>
      <c r="C99" s="16">
        <f t="shared" si="13"/>
        <v>18690103343049.285</v>
      </c>
      <c r="D99" s="16">
        <f t="shared" si="11"/>
        <v>19018048506564.195</v>
      </c>
      <c r="E99" s="16">
        <f t="shared" si="11"/>
        <v>19345993670079.109</v>
      </c>
      <c r="F99" s="16">
        <f t="shared" si="11"/>
        <v>19770725112161.855</v>
      </c>
      <c r="G99" s="16">
        <f t="shared" si="11"/>
        <v>20195456554244.445</v>
      </c>
      <c r="H99" s="16">
        <f t="shared" si="11"/>
        <v>20620187996327.035</v>
      </c>
      <c r="I99" s="16">
        <f t="shared" si="11"/>
        <v>21044919438409.621</v>
      </c>
      <c r="J99" s="16">
        <f t="shared" si="11"/>
        <v>21469650880492.215</v>
      </c>
      <c r="K99" s="16">
        <f t="shared" si="11"/>
        <v>21894382322574.805</v>
      </c>
      <c r="L99" s="16">
        <f t="shared" si="11"/>
        <v>22319113764657.238</v>
      </c>
      <c r="M99" s="16">
        <f t="shared" si="11"/>
        <v>22526562980259.629</v>
      </c>
      <c r="N99" s="16">
        <f t="shared" si="11"/>
        <v>22734012195862.023</v>
      </c>
      <c r="O99" s="16">
        <f t="shared" si="11"/>
        <v>22941461411464.418</v>
      </c>
      <c r="P99" s="16">
        <f t="shared" si="11"/>
        <v>23148910627066.82</v>
      </c>
      <c r="Q99" s="16">
        <f t="shared" si="11"/>
        <v>23356359842669.215</v>
      </c>
      <c r="R99" s="16">
        <f t="shared" si="11"/>
        <v>23563809058271.613</v>
      </c>
      <c r="S99" s="16">
        <f t="shared" si="11"/>
        <v>23771258273874.008</v>
      </c>
      <c r="T99" s="16">
        <f t="shared" si="11"/>
        <v>23978707489476.402</v>
      </c>
      <c r="U99" s="16">
        <f t="shared" si="11"/>
        <v>24186156705078.805</v>
      </c>
      <c r="V99" s="16">
        <f t="shared" si="11"/>
        <v>24393605920681.203</v>
      </c>
      <c r="W99" s="16">
        <f t="shared" si="11"/>
        <v>24273151537428.191</v>
      </c>
      <c r="X99" s="16">
        <f t="shared" si="11"/>
        <v>24152697154175.188</v>
      </c>
      <c r="Y99" s="16">
        <f t="shared" si="11"/>
        <v>24032242770922.184</v>
      </c>
      <c r="Z99" s="16">
        <f t="shared" si="11"/>
        <v>23911788387669.18</v>
      </c>
      <c r="AA99" s="16">
        <f t="shared" si="11"/>
        <v>23791334004416.176</v>
      </c>
      <c r="AB99" s="16">
        <f t="shared" si="11"/>
        <v>23670879621163.172</v>
      </c>
      <c r="AC99" s="16">
        <f t="shared" si="11"/>
        <v>23550425237910.164</v>
      </c>
      <c r="AD99" s="16">
        <f t="shared" si="11"/>
        <v>23429970854657.16</v>
      </c>
      <c r="AE99" s="16">
        <f t="shared" si="11"/>
        <v>23309516471404.156</v>
      </c>
      <c r="AF99" s="16">
        <f t="shared" si="11"/>
        <v>23189062088151.141</v>
      </c>
    </row>
    <row r="100" spans="1:32">
      <c r="A100" t="s">
        <v>38</v>
      </c>
      <c r="B100" s="16">
        <f t="shared" si="12"/>
        <v>13835892667076.705</v>
      </c>
      <c r="C100" s="16">
        <f t="shared" si="13"/>
        <v>14082999463495.461</v>
      </c>
      <c r="D100" s="16">
        <f t="shared" si="11"/>
        <v>14330106259914.215</v>
      </c>
      <c r="E100" s="16">
        <f t="shared" si="11"/>
        <v>14577213056332.977</v>
      </c>
      <c r="F100" s="16">
        <f t="shared" si="11"/>
        <v>14897248347802.105</v>
      </c>
      <c r="G100" s="16">
        <f t="shared" si="11"/>
        <v>15217283639271.119</v>
      </c>
      <c r="H100" s="16">
        <f t="shared" si="11"/>
        <v>15537318930740.133</v>
      </c>
      <c r="I100" s="16">
        <f t="shared" si="11"/>
        <v>15857354222209.146</v>
      </c>
      <c r="J100" s="16">
        <f t="shared" si="11"/>
        <v>16177389513678.16</v>
      </c>
      <c r="K100" s="16">
        <f t="shared" si="11"/>
        <v>16497424805147.174</v>
      </c>
      <c r="L100" s="16">
        <f t="shared" si="11"/>
        <v>16817460096616.07</v>
      </c>
      <c r="M100" s="16">
        <f t="shared" si="11"/>
        <v>16973773153767.65</v>
      </c>
      <c r="N100" s="16">
        <f t="shared" si="11"/>
        <v>17130086210919.238</v>
      </c>
      <c r="O100" s="16">
        <f t="shared" si="11"/>
        <v>17286399268070.82</v>
      </c>
      <c r="P100" s="16">
        <f t="shared" si="11"/>
        <v>17442712325222.408</v>
      </c>
      <c r="Q100" s="16">
        <f t="shared" si="11"/>
        <v>17599025382373.996</v>
      </c>
      <c r="R100" s="16">
        <f t="shared" si="11"/>
        <v>17755338439525.578</v>
      </c>
      <c r="S100" s="16">
        <f t="shared" si="11"/>
        <v>17911651496677.168</v>
      </c>
      <c r="T100" s="16">
        <f t="shared" si="11"/>
        <v>18067964553828.75</v>
      </c>
      <c r="U100" s="16">
        <f t="shared" si="11"/>
        <v>18224277610980.336</v>
      </c>
      <c r="V100" s="16">
        <f t="shared" si="11"/>
        <v>18380590668131.93</v>
      </c>
      <c r="W100" s="16">
        <f t="shared" si="11"/>
        <v>18289828247850.355</v>
      </c>
      <c r="X100" s="16">
        <f t="shared" si="11"/>
        <v>18199065827568.793</v>
      </c>
      <c r="Y100" s="16">
        <f t="shared" si="11"/>
        <v>18108303407287.227</v>
      </c>
      <c r="Z100" s="16">
        <f t="shared" si="11"/>
        <v>18017540987005.656</v>
      </c>
      <c r="AA100" s="16">
        <f t="shared" si="11"/>
        <v>17926778566724.094</v>
      </c>
      <c r="AB100" s="16">
        <f t="shared" si="11"/>
        <v>17836016146442.527</v>
      </c>
      <c r="AC100" s="16">
        <f t="shared" si="11"/>
        <v>17745253726160.961</v>
      </c>
      <c r="AD100" s="16">
        <f t="shared" si="11"/>
        <v>17654491305879.395</v>
      </c>
      <c r="AE100" s="16">
        <f t="shared" si="11"/>
        <v>17563728885597.83</v>
      </c>
      <c r="AF100" s="16">
        <f t="shared" si="11"/>
        <v>17472966465316.254</v>
      </c>
    </row>
    <row r="101" spans="1:32">
      <c r="A101" t="s">
        <v>40</v>
      </c>
      <c r="B101" s="16">
        <f t="shared" si="12"/>
        <v>2323194012843.9478</v>
      </c>
      <c r="C101" s="16">
        <f t="shared" si="13"/>
        <v>2364685880682.6709</v>
      </c>
      <c r="D101" s="16">
        <f t="shared" si="11"/>
        <v>2406177748521.3936</v>
      </c>
      <c r="E101" s="16">
        <f t="shared" si="11"/>
        <v>2447669616360.1172</v>
      </c>
      <c r="F101" s="16">
        <f t="shared" si="11"/>
        <v>2501406956691.5483</v>
      </c>
      <c r="G101" s="16">
        <f t="shared" si="11"/>
        <v>2555144297022.96</v>
      </c>
      <c r="H101" s="16">
        <f t="shared" si="11"/>
        <v>2608881637354.3711</v>
      </c>
      <c r="I101" s="16">
        <f t="shared" si="11"/>
        <v>2662618977685.7822</v>
      </c>
      <c r="J101" s="16">
        <f t="shared" si="11"/>
        <v>2716356318017.1938</v>
      </c>
      <c r="K101" s="16">
        <f t="shared" si="11"/>
        <v>2770093658348.605</v>
      </c>
      <c r="L101" s="16">
        <f t="shared" si="11"/>
        <v>2823830998679.9966</v>
      </c>
      <c r="M101" s="16">
        <f t="shared" si="11"/>
        <v>2850077628893.3125</v>
      </c>
      <c r="N101" s="16">
        <f t="shared" si="11"/>
        <v>2876324259106.6289</v>
      </c>
      <c r="O101" s="16">
        <f t="shared" si="11"/>
        <v>2902570889319.9453</v>
      </c>
      <c r="P101" s="16">
        <f t="shared" si="11"/>
        <v>2928817519533.2612</v>
      </c>
      <c r="Q101" s="16">
        <f t="shared" si="11"/>
        <v>2955064149746.5776</v>
      </c>
      <c r="R101" s="16">
        <f t="shared" si="11"/>
        <v>2981310779959.8945</v>
      </c>
      <c r="S101" s="16">
        <f t="shared" si="11"/>
        <v>3007557410173.2104</v>
      </c>
      <c r="T101" s="16">
        <f t="shared" si="11"/>
        <v>3033804040386.5273</v>
      </c>
      <c r="U101" s="16">
        <f t="shared" si="11"/>
        <v>3060050670599.8433</v>
      </c>
      <c r="V101" s="16">
        <f t="shared" si="11"/>
        <v>3086297300813.1602</v>
      </c>
      <c r="W101" s="16">
        <f t="shared" si="11"/>
        <v>3071057321979.6216</v>
      </c>
      <c r="X101" s="16">
        <f t="shared" si="11"/>
        <v>3055817343146.0825</v>
      </c>
      <c r="Y101" s="16">
        <f t="shared" si="11"/>
        <v>3040577364312.5444</v>
      </c>
      <c r="Z101" s="16">
        <f t="shared" si="11"/>
        <v>3025337385479.0059</v>
      </c>
      <c r="AA101" s="16">
        <f t="shared" si="11"/>
        <v>3010097406645.4673</v>
      </c>
      <c r="AB101" s="16">
        <f t="shared" si="11"/>
        <v>2994857427811.9287</v>
      </c>
      <c r="AC101" s="16">
        <f t="shared" si="11"/>
        <v>2979617448978.3896</v>
      </c>
      <c r="AD101" s="16">
        <f t="shared" si="11"/>
        <v>2964377470144.8516</v>
      </c>
      <c r="AE101" s="16">
        <f t="shared" si="11"/>
        <v>2949137491311.3125</v>
      </c>
      <c r="AF101" s="16">
        <f t="shared" si="11"/>
        <v>2933897512477.7729</v>
      </c>
    </row>
    <row r="102" spans="1:32">
      <c r="A102" t="s">
        <v>42</v>
      </c>
      <c r="B102" s="16">
        <f t="shared" si="12"/>
        <v>13263251063425.467</v>
      </c>
      <c r="C102" s="16">
        <f t="shared" si="13"/>
        <v>13500130573786.195</v>
      </c>
      <c r="D102" s="16">
        <f t="shared" si="11"/>
        <v>13737010084146.924</v>
      </c>
      <c r="E102" s="16">
        <f t="shared" si="11"/>
        <v>13973889594507.658</v>
      </c>
      <c r="F102" s="16">
        <f t="shared" si="11"/>
        <v>14280679226521.221</v>
      </c>
      <c r="G102" s="16">
        <f t="shared" si="11"/>
        <v>14587468858534.672</v>
      </c>
      <c r="H102" s="16">
        <f t="shared" si="11"/>
        <v>14894258490548.125</v>
      </c>
      <c r="I102" s="16">
        <f t="shared" si="11"/>
        <v>15201048122561.572</v>
      </c>
      <c r="J102" s="16">
        <f t="shared" si="11"/>
        <v>15507837754575.027</v>
      </c>
      <c r="K102" s="16">
        <f t="shared" si="11"/>
        <v>15814627386588.477</v>
      </c>
      <c r="L102" s="16">
        <f t="shared" si="11"/>
        <v>16121417018601.814</v>
      </c>
      <c r="M102" s="16">
        <f t="shared" si="11"/>
        <v>16271260571987.16</v>
      </c>
      <c r="N102" s="16">
        <f t="shared" si="11"/>
        <v>16421104125372.51</v>
      </c>
      <c r="O102" s="16">
        <f t="shared" si="11"/>
        <v>16570947678757.855</v>
      </c>
      <c r="P102" s="16">
        <f t="shared" si="11"/>
        <v>16720791232143.205</v>
      </c>
      <c r="Q102" s="16">
        <f t="shared" si="11"/>
        <v>16870634785528.555</v>
      </c>
      <c r="R102" s="16">
        <f t="shared" si="11"/>
        <v>17020478338913.898</v>
      </c>
      <c r="S102" s="16">
        <f t="shared" si="11"/>
        <v>17170321892299.248</v>
      </c>
      <c r="T102" s="16">
        <f t="shared" si="11"/>
        <v>17320165445684.598</v>
      </c>
      <c r="U102" s="16">
        <f t="shared" si="11"/>
        <v>17470008999069.943</v>
      </c>
      <c r="V102" s="16">
        <f t="shared" si="11"/>
        <v>17619852552455.297</v>
      </c>
      <c r="W102" s="16">
        <f t="shared" si="11"/>
        <v>17532846618231.541</v>
      </c>
      <c r="X102" s="16">
        <f t="shared" si="11"/>
        <v>17445840684007.791</v>
      </c>
      <c r="Y102" s="16">
        <f t="shared" si="11"/>
        <v>17358834749784.043</v>
      </c>
      <c r="Z102" s="16">
        <f t="shared" si="11"/>
        <v>17271828815560.291</v>
      </c>
      <c r="AA102" s="16">
        <f t="shared" si="11"/>
        <v>17184822881336.541</v>
      </c>
      <c r="AB102" s="16">
        <f t="shared" si="11"/>
        <v>17097816947112.789</v>
      </c>
      <c r="AC102" s="16">
        <f t="shared" si="11"/>
        <v>17010811012889.041</v>
      </c>
      <c r="AD102" s="16">
        <f t="shared" si="11"/>
        <v>16923805078665.289</v>
      </c>
      <c r="AE102" s="16">
        <f t="shared" si="11"/>
        <v>16836799144441.541</v>
      </c>
      <c r="AF102" s="16">
        <f t="shared" si="11"/>
        <v>16749793210217.781</v>
      </c>
    </row>
    <row r="103" spans="1:32">
      <c r="A103" t="s">
        <v>1022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1023</v>
      </c>
      <c r="B104" s="16">
        <f t="shared" si="12"/>
        <v>38507787662105.789</v>
      </c>
      <c r="C104" s="16">
        <f t="shared" si="13"/>
        <v>39535171294318.352</v>
      </c>
      <c r="D104" s="16">
        <f t="shared" si="11"/>
        <v>40562554926530.914</v>
      </c>
      <c r="E104" s="16">
        <f t="shared" si="11"/>
        <v>41589938558743.719</v>
      </c>
      <c r="F104" s="16">
        <f t="shared" si="11"/>
        <v>43218912321979.727</v>
      </c>
      <c r="G104" s="16">
        <f t="shared" si="11"/>
        <v>44847886085215.734</v>
      </c>
      <c r="H104" s="16">
        <f t="shared" si="11"/>
        <v>46476859848451.75</v>
      </c>
      <c r="I104" s="16">
        <f t="shared" si="11"/>
        <v>48105833611687.758</v>
      </c>
      <c r="J104" s="16">
        <f t="shared" si="11"/>
        <v>49734807374923.766</v>
      </c>
      <c r="K104" s="16">
        <f t="shared" si="11"/>
        <v>51363781138159.781</v>
      </c>
      <c r="L104" s="16">
        <f t="shared" si="11"/>
        <v>52992754901395.797</v>
      </c>
      <c r="M104" s="16">
        <f t="shared" ref="D104:AF113" si="14">IFERROR($B104*M20/$B20,0)</f>
        <v>54199152944955.172</v>
      </c>
      <c r="N104" s="16">
        <f t="shared" si="14"/>
        <v>55405550988514.539</v>
      </c>
      <c r="O104" s="16">
        <f t="shared" si="14"/>
        <v>56611949032073.922</v>
      </c>
      <c r="P104" s="16">
        <f t="shared" si="14"/>
        <v>57818347075633.305</v>
      </c>
      <c r="Q104" s="16">
        <f t="shared" si="14"/>
        <v>59024745119192.68</v>
      </c>
      <c r="R104" s="16">
        <f t="shared" si="14"/>
        <v>60231143162752.055</v>
      </c>
      <c r="S104" s="16">
        <f t="shared" si="14"/>
        <v>61437541206311.43</v>
      </c>
      <c r="T104" s="16">
        <f t="shared" si="14"/>
        <v>62643939249870.813</v>
      </c>
      <c r="U104" s="16">
        <f t="shared" si="14"/>
        <v>63850337293430.195</v>
      </c>
      <c r="V104" s="16">
        <f t="shared" si="14"/>
        <v>65056735336989.563</v>
      </c>
      <c r="W104" s="16">
        <f t="shared" si="14"/>
        <v>65922588587472.125</v>
      </c>
      <c r="X104" s="16">
        <f t="shared" si="14"/>
        <v>66788441837954.688</v>
      </c>
      <c r="Y104" s="16">
        <f t="shared" si="14"/>
        <v>67654295088437.234</v>
      </c>
      <c r="Z104" s="16">
        <f t="shared" si="14"/>
        <v>68520148338919.797</v>
      </c>
      <c r="AA104" s="16">
        <f t="shared" si="14"/>
        <v>69386001589402.352</v>
      </c>
      <c r="AB104" s="16">
        <f t="shared" si="14"/>
        <v>70251854839884.906</v>
      </c>
      <c r="AC104" s="16">
        <f t="shared" si="14"/>
        <v>71117708090367.469</v>
      </c>
      <c r="AD104" s="16">
        <f t="shared" si="14"/>
        <v>71983561340850.016</v>
      </c>
      <c r="AE104" s="16">
        <f t="shared" si="14"/>
        <v>72849414591332.578</v>
      </c>
      <c r="AF104" s="16">
        <f t="shared" si="14"/>
        <v>73715267841815.141</v>
      </c>
    </row>
    <row r="105" spans="1:32">
      <c r="A105" t="s">
        <v>51</v>
      </c>
      <c r="B105" s="16">
        <f t="shared" si="12"/>
        <v>31240557644101.121</v>
      </c>
      <c r="C105" s="16">
        <f t="shared" si="13"/>
        <v>32074052361231.477</v>
      </c>
      <c r="D105" s="16">
        <f t="shared" si="14"/>
        <v>32907547078361.824</v>
      </c>
      <c r="E105" s="16">
        <f t="shared" si="14"/>
        <v>33741041795492.375</v>
      </c>
      <c r="F105" s="16">
        <f t="shared" si="14"/>
        <v>35062593924055.238</v>
      </c>
      <c r="G105" s="16">
        <f t="shared" si="14"/>
        <v>36384146052618.109</v>
      </c>
      <c r="H105" s="16">
        <f t="shared" si="14"/>
        <v>37705698181180.984</v>
      </c>
      <c r="I105" s="16">
        <f t="shared" si="14"/>
        <v>39027250309743.852</v>
      </c>
      <c r="J105" s="16">
        <f t="shared" si="14"/>
        <v>40348802438306.719</v>
      </c>
      <c r="K105" s="16">
        <f t="shared" si="14"/>
        <v>41670354566869.586</v>
      </c>
      <c r="L105" s="16">
        <f t="shared" si="14"/>
        <v>42991906695432.461</v>
      </c>
      <c r="M105" s="16">
        <f t="shared" si="14"/>
        <v>43970632036712.859</v>
      </c>
      <c r="N105" s="16">
        <f t="shared" si="14"/>
        <v>44949357377993.258</v>
      </c>
      <c r="O105" s="16">
        <f t="shared" si="14"/>
        <v>45928082719273.648</v>
      </c>
      <c r="P105" s="16">
        <f t="shared" si="14"/>
        <v>46906808060554.055</v>
      </c>
      <c r="Q105" s="16">
        <f t="shared" si="14"/>
        <v>47885533401834.445</v>
      </c>
      <c r="R105" s="16">
        <f t="shared" si="14"/>
        <v>48864258743114.844</v>
      </c>
      <c r="S105" s="16">
        <f t="shared" si="14"/>
        <v>49842984084395.242</v>
      </c>
      <c r="T105" s="16">
        <f t="shared" si="14"/>
        <v>50821709425675.633</v>
      </c>
      <c r="U105" s="16">
        <f t="shared" si="14"/>
        <v>51800434766956.031</v>
      </c>
      <c r="V105" s="16">
        <f t="shared" si="14"/>
        <v>52779160108236.43</v>
      </c>
      <c r="W105" s="16">
        <f t="shared" si="14"/>
        <v>53481608626452.695</v>
      </c>
      <c r="X105" s="16">
        <f t="shared" si="14"/>
        <v>54184057144668.953</v>
      </c>
      <c r="Y105" s="16">
        <f t="shared" si="14"/>
        <v>54886505662885.219</v>
      </c>
      <c r="Z105" s="16">
        <f t="shared" si="14"/>
        <v>55588954181101.477</v>
      </c>
      <c r="AA105" s="16">
        <f t="shared" si="14"/>
        <v>56291402699317.742</v>
      </c>
      <c r="AB105" s="16">
        <f t="shared" si="14"/>
        <v>56993851217533.992</v>
      </c>
      <c r="AC105" s="16">
        <f t="shared" si="14"/>
        <v>57696299735750.266</v>
      </c>
      <c r="AD105" s="16">
        <f t="shared" si="14"/>
        <v>58398748253966.516</v>
      </c>
      <c r="AE105" s="16">
        <f t="shared" si="14"/>
        <v>59101196772182.781</v>
      </c>
      <c r="AF105" s="16">
        <f t="shared" si="14"/>
        <v>59803645290399.047</v>
      </c>
    </row>
    <row r="106" spans="1:32">
      <c r="A106" t="s">
        <v>53</v>
      </c>
      <c r="B106" s="16">
        <f t="shared" si="12"/>
        <v>4460824930129.167</v>
      </c>
      <c r="C106" s="16">
        <f t="shared" si="13"/>
        <v>4540494539050.9053</v>
      </c>
      <c r="D106" s="16">
        <f t="shared" si="14"/>
        <v>4620164147972.6426</v>
      </c>
      <c r="E106" s="16">
        <f t="shared" si="14"/>
        <v>4699833756894.3809</v>
      </c>
      <c r="F106" s="16">
        <f t="shared" si="14"/>
        <v>4803016214366.2979</v>
      </c>
      <c r="G106" s="16">
        <f t="shared" si="14"/>
        <v>4906198671838.1777</v>
      </c>
      <c r="H106" s="16">
        <f t="shared" si="14"/>
        <v>5009381129310.0566</v>
      </c>
      <c r="I106" s="16">
        <f t="shared" si="14"/>
        <v>5112563586781.9365</v>
      </c>
      <c r="J106" s="16">
        <f t="shared" si="14"/>
        <v>5215746044253.8154</v>
      </c>
      <c r="K106" s="16">
        <f t="shared" si="14"/>
        <v>5318928501725.6953</v>
      </c>
      <c r="L106" s="16">
        <f t="shared" si="14"/>
        <v>5422110959197.5371</v>
      </c>
      <c r="M106" s="16">
        <f t="shared" si="14"/>
        <v>5472507792927.3701</v>
      </c>
      <c r="N106" s="16">
        <f t="shared" si="14"/>
        <v>5522904626657.2041</v>
      </c>
      <c r="O106" s="16">
        <f t="shared" si="14"/>
        <v>5573301460387.0381</v>
      </c>
      <c r="P106" s="16">
        <f t="shared" si="14"/>
        <v>5623698294116.8721</v>
      </c>
      <c r="Q106" s="16">
        <f t="shared" si="14"/>
        <v>5674095127846.707</v>
      </c>
      <c r="R106" s="16">
        <f t="shared" si="14"/>
        <v>5724491961576.542</v>
      </c>
      <c r="S106" s="16">
        <f t="shared" si="14"/>
        <v>5774888795306.376</v>
      </c>
      <c r="T106" s="16">
        <f t="shared" si="14"/>
        <v>5825285629036.21</v>
      </c>
      <c r="U106" s="16">
        <f t="shared" si="14"/>
        <v>5875682462766.0439</v>
      </c>
      <c r="V106" s="16">
        <f t="shared" si="14"/>
        <v>5926079296495.8799</v>
      </c>
      <c r="W106" s="16">
        <f t="shared" si="14"/>
        <v>5896816618846.2979</v>
      </c>
      <c r="X106" s="16">
        <f t="shared" si="14"/>
        <v>5867553941196.7168</v>
      </c>
      <c r="Y106" s="16">
        <f t="shared" si="14"/>
        <v>5838291263547.1348</v>
      </c>
      <c r="Z106" s="16">
        <f t="shared" si="14"/>
        <v>5809028585897.5537</v>
      </c>
      <c r="AA106" s="16">
        <f t="shared" si="14"/>
        <v>5779765908247.9717</v>
      </c>
      <c r="AB106" s="16">
        <f t="shared" si="14"/>
        <v>5750503230598.3916</v>
      </c>
      <c r="AC106" s="16">
        <f t="shared" si="14"/>
        <v>5721240552948.8105</v>
      </c>
      <c r="AD106" s="16">
        <f t="shared" si="14"/>
        <v>5691977875299.2295</v>
      </c>
      <c r="AE106" s="16">
        <f t="shared" si="14"/>
        <v>5662715197649.6475</v>
      </c>
      <c r="AF106" s="16">
        <f t="shared" si="14"/>
        <v>5633452520000.0645</v>
      </c>
    </row>
    <row r="107" spans="1:32">
      <c r="A107" t="s">
        <v>56</v>
      </c>
      <c r="B107" s="16">
        <f t="shared" si="12"/>
        <v>11242067187683.404</v>
      </c>
      <c r="C107" s="16">
        <f t="shared" si="13"/>
        <v>11442848682214.889</v>
      </c>
      <c r="D107" s="16">
        <f t="shared" si="14"/>
        <v>11643630176746.371</v>
      </c>
      <c r="E107" s="16">
        <f t="shared" si="14"/>
        <v>11844411671277.859</v>
      </c>
      <c r="F107" s="16">
        <f t="shared" si="14"/>
        <v>12104449699592.945</v>
      </c>
      <c r="G107" s="16">
        <f t="shared" si="14"/>
        <v>12364487727907.938</v>
      </c>
      <c r="H107" s="16">
        <f t="shared" si="14"/>
        <v>12624525756222.932</v>
      </c>
      <c r="I107" s="16">
        <f t="shared" si="14"/>
        <v>12884563784537.924</v>
      </c>
      <c r="J107" s="16">
        <f t="shared" si="14"/>
        <v>13144601812852.918</v>
      </c>
      <c r="K107" s="16">
        <f t="shared" si="14"/>
        <v>13404639841167.91</v>
      </c>
      <c r="L107" s="16">
        <f t="shared" si="14"/>
        <v>13664677869482.807</v>
      </c>
      <c r="M107" s="16">
        <f t="shared" si="14"/>
        <v>13791686797138.906</v>
      </c>
      <c r="N107" s="16">
        <f t="shared" si="14"/>
        <v>13918695724795.006</v>
      </c>
      <c r="O107" s="16">
        <f t="shared" si="14"/>
        <v>14045704652451.105</v>
      </c>
      <c r="P107" s="16">
        <f t="shared" si="14"/>
        <v>14172713580107.207</v>
      </c>
      <c r="Q107" s="16">
        <f t="shared" si="14"/>
        <v>14299722507763.309</v>
      </c>
      <c r="R107" s="16">
        <f t="shared" si="14"/>
        <v>14426731435419.408</v>
      </c>
      <c r="S107" s="16">
        <f t="shared" si="14"/>
        <v>14553740363075.51</v>
      </c>
      <c r="T107" s="16">
        <f t="shared" si="14"/>
        <v>14680749290731.609</v>
      </c>
      <c r="U107" s="16">
        <f t="shared" si="14"/>
        <v>14807758218387.713</v>
      </c>
      <c r="V107" s="16">
        <f t="shared" si="14"/>
        <v>14934767146043.816</v>
      </c>
      <c r="W107" s="16">
        <f t="shared" si="14"/>
        <v>14861020026759.625</v>
      </c>
      <c r="X107" s="16">
        <f t="shared" si="14"/>
        <v>14787272907475.436</v>
      </c>
      <c r="Y107" s="16">
        <f t="shared" si="14"/>
        <v>14713525788191.248</v>
      </c>
      <c r="Z107" s="16">
        <f t="shared" si="14"/>
        <v>14639778668907.063</v>
      </c>
      <c r="AA107" s="16">
        <f t="shared" si="14"/>
        <v>14566031549622.873</v>
      </c>
      <c r="AB107" s="16">
        <f t="shared" si="14"/>
        <v>14492284430338.688</v>
      </c>
      <c r="AC107" s="16">
        <f t="shared" si="14"/>
        <v>14418537311054.498</v>
      </c>
      <c r="AD107" s="16">
        <f t="shared" si="14"/>
        <v>14344790191770.313</v>
      </c>
      <c r="AE107" s="16">
        <f t="shared" si="14"/>
        <v>14271043072486.125</v>
      </c>
      <c r="AF107" s="16">
        <f t="shared" si="14"/>
        <v>14197295953201.928</v>
      </c>
    </row>
    <row r="108" spans="1:32">
      <c r="A108" t="s">
        <v>58</v>
      </c>
      <c r="B108" s="16">
        <f t="shared" si="12"/>
        <v>33480118711443.734</v>
      </c>
      <c r="C108" s="16">
        <f t="shared" si="13"/>
        <v>33743309248395.648</v>
      </c>
      <c r="D108" s="16">
        <f t="shared" si="14"/>
        <v>34006499785347.559</v>
      </c>
      <c r="E108" s="16">
        <f t="shared" si="14"/>
        <v>34269690322299.473</v>
      </c>
      <c r="F108" s="16">
        <f t="shared" si="14"/>
        <v>35410997795934.141</v>
      </c>
      <c r="G108" s="16">
        <f t="shared" si="14"/>
        <v>36552305269568.82</v>
      </c>
      <c r="H108" s="16">
        <f t="shared" si="14"/>
        <v>37693612743203.492</v>
      </c>
      <c r="I108" s="16">
        <f t="shared" si="14"/>
        <v>38834920216838.172</v>
      </c>
      <c r="J108" s="16">
        <f t="shared" si="14"/>
        <v>39976227690472.844</v>
      </c>
      <c r="K108" s="16">
        <f t="shared" si="14"/>
        <v>41117535164107.516</v>
      </c>
      <c r="L108" s="16">
        <f t="shared" si="14"/>
        <v>42258842637742.195</v>
      </c>
      <c r="M108" s="16">
        <f t="shared" si="14"/>
        <v>42296573747240.172</v>
      </c>
      <c r="N108" s="16">
        <f t="shared" si="14"/>
        <v>42334304856738.156</v>
      </c>
      <c r="O108" s="16">
        <f t="shared" si="14"/>
        <v>42372035966236.141</v>
      </c>
      <c r="P108" s="16">
        <f t="shared" si="14"/>
        <v>42409767075734.125</v>
      </c>
      <c r="Q108" s="16">
        <f t="shared" si="14"/>
        <v>42447498185232.109</v>
      </c>
      <c r="R108" s="16">
        <f t="shared" si="14"/>
        <v>42485229294730.094</v>
      </c>
      <c r="S108" s="16">
        <f t="shared" si="14"/>
        <v>42522960404228.078</v>
      </c>
      <c r="T108" s="16">
        <f t="shared" si="14"/>
        <v>42560691513726.078</v>
      </c>
      <c r="U108" s="16">
        <f t="shared" si="14"/>
        <v>42598422623224.055</v>
      </c>
      <c r="V108" s="16">
        <f t="shared" si="14"/>
        <v>42636153732722.039</v>
      </c>
      <c r="W108" s="16">
        <f t="shared" si="14"/>
        <v>42552489098617.805</v>
      </c>
      <c r="X108" s="16">
        <f t="shared" si="14"/>
        <v>42468824464513.578</v>
      </c>
      <c r="Y108" s="16">
        <f t="shared" si="14"/>
        <v>42385159830409.352</v>
      </c>
      <c r="Z108" s="16">
        <f t="shared" si="14"/>
        <v>42301495196305.125</v>
      </c>
      <c r="AA108" s="16">
        <f t="shared" si="14"/>
        <v>42217830562200.906</v>
      </c>
      <c r="AB108" s="16">
        <f t="shared" si="14"/>
        <v>42134165928096.68</v>
      </c>
      <c r="AC108" s="16">
        <f t="shared" si="14"/>
        <v>42050501293992.453</v>
      </c>
      <c r="AD108" s="16">
        <f t="shared" si="14"/>
        <v>41966836659888.227</v>
      </c>
      <c r="AE108" s="16">
        <f t="shared" si="14"/>
        <v>41883172025784</v>
      </c>
      <c r="AF108" s="16">
        <f t="shared" si="14"/>
        <v>41799507391679.773</v>
      </c>
    </row>
    <row r="109" spans="1:32">
      <c r="A109" t="s">
        <v>61</v>
      </c>
      <c r="B109" s="16">
        <f t="shared" si="12"/>
        <v>5308797608219.2686</v>
      </c>
      <c r="C109" s="16">
        <f t="shared" si="13"/>
        <v>5359964415499.7959</v>
      </c>
      <c r="D109" s="16">
        <f t="shared" si="14"/>
        <v>5411131222780.3232</v>
      </c>
      <c r="E109" s="16">
        <f t="shared" si="14"/>
        <v>5462298030060.8516</v>
      </c>
      <c r="F109" s="16">
        <f t="shared" si="14"/>
        <v>5673240433660.7627</v>
      </c>
      <c r="G109" s="16">
        <f t="shared" si="14"/>
        <v>5884182837260.6729</v>
      </c>
      <c r="H109" s="16">
        <f t="shared" si="14"/>
        <v>6095125240860.585</v>
      </c>
      <c r="I109" s="16">
        <f t="shared" si="14"/>
        <v>6306067644460.4941</v>
      </c>
      <c r="J109" s="16">
        <f t="shared" si="14"/>
        <v>6517010048060.4053</v>
      </c>
      <c r="K109" s="16">
        <f t="shared" si="14"/>
        <v>6727952451660.3164</v>
      </c>
      <c r="L109" s="16">
        <f t="shared" si="14"/>
        <v>6938894855260.2285</v>
      </c>
      <c r="M109" s="16">
        <f t="shared" si="14"/>
        <v>6970536215800.2139</v>
      </c>
      <c r="N109" s="16">
        <f t="shared" si="14"/>
        <v>7002177576340.2002</v>
      </c>
      <c r="O109" s="16">
        <f t="shared" si="14"/>
        <v>7033818936880.1875</v>
      </c>
      <c r="P109" s="16">
        <f t="shared" si="14"/>
        <v>7065460297420.1738</v>
      </c>
      <c r="Q109" s="16">
        <f t="shared" si="14"/>
        <v>7097101657960.1602</v>
      </c>
      <c r="R109" s="16">
        <f t="shared" si="14"/>
        <v>7128743018500.1475</v>
      </c>
      <c r="S109" s="16">
        <f t="shared" si="14"/>
        <v>7160384379040.1348</v>
      </c>
      <c r="T109" s="16">
        <f t="shared" si="14"/>
        <v>7192025739580.1201</v>
      </c>
      <c r="U109" s="16">
        <f t="shared" si="14"/>
        <v>7223667100120.1074</v>
      </c>
      <c r="V109" s="16">
        <f t="shared" si="14"/>
        <v>7255308460660.0938</v>
      </c>
      <c r="W109" s="16">
        <f t="shared" si="14"/>
        <v>7225332434885.3691</v>
      </c>
      <c r="X109" s="16">
        <f t="shared" si="14"/>
        <v>7195356409110.6455</v>
      </c>
      <c r="Y109" s="16">
        <f t="shared" si="14"/>
        <v>7165380383335.9209</v>
      </c>
      <c r="Z109" s="16">
        <f t="shared" si="14"/>
        <v>7135404357561.1973</v>
      </c>
      <c r="AA109" s="16">
        <f t="shared" si="14"/>
        <v>7105428331786.4727</v>
      </c>
      <c r="AB109" s="16">
        <f t="shared" si="14"/>
        <v>7075452306011.749</v>
      </c>
      <c r="AC109" s="16">
        <f t="shared" si="14"/>
        <v>7045476280237.0244</v>
      </c>
      <c r="AD109" s="16">
        <f t="shared" si="14"/>
        <v>7015500254462.3008</v>
      </c>
      <c r="AE109" s="16">
        <f t="shared" si="14"/>
        <v>6985524228687.5762</v>
      </c>
      <c r="AF109" s="16">
        <f t="shared" si="14"/>
        <v>6955548202912.8516</v>
      </c>
    </row>
    <row r="110" spans="1:32">
      <c r="A110" t="s">
        <v>65</v>
      </c>
      <c r="B110" s="16">
        <f t="shared" si="12"/>
        <v>10379926106670.303</v>
      </c>
      <c r="C110" s="16">
        <f t="shared" si="13"/>
        <v>10479969038776.781</v>
      </c>
      <c r="D110" s="16">
        <f t="shared" si="14"/>
        <v>10580011970883.26</v>
      </c>
      <c r="E110" s="16">
        <f t="shared" si="14"/>
        <v>10680054902989.738</v>
      </c>
      <c r="F110" s="16">
        <f t="shared" si="14"/>
        <v>11092496047617.393</v>
      </c>
      <c r="G110" s="16">
        <f t="shared" si="14"/>
        <v>11504937192245.043</v>
      </c>
      <c r="H110" s="16">
        <f t="shared" si="14"/>
        <v>11917378336872.697</v>
      </c>
      <c r="I110" s="16">
        <f t="shared" si="14"/>
        <v>12329819481500.348</v>
      </c>
      <c r="J110" s="16">
        <f t="shared" si="14"/>
        <v>12742260626128.002</v>
      </c>
      <c r="K110" s="16">
        <f t="shared" si="14"/>
        <v>13154701770755.656</v>
      </c>
      <c r="L110" s="16">
        <f t="shared" si="14"/>
        <v>13567142915383.305</v>
      </c>
      <c r="M110" s="16">
        <f t="shared" si="14"/>
        <v>13629009087077.455</v>
      </c>
      <c r="N110" s="16">
        <f t="shared" si="14"/>
        <v>13690875258771.604</v>
      </c>
      <c r="O110" s="16">
        <f t="shared" si="14"/>
        <v>13752741430465.75</v>
      </c>
      <c r="P110" s="16">
        <f t="shared" si="14"/>
        <v>13814607602159.896</v>
      </c>
      <c r="Q110" s="16">
        <f t="shared" si="14"/>
        <v>13876473773854.045</v>
      </c>
      <c r="R110" s="16">
        <f t="shared" si="14"/>
        <v>13938339945548.195</v>
      </c>
      <c r="S110" s="16">
        <f t="shared" si="14"/>
        <v>14000206117242.342</v>
      </c>
      <c r="T110" s="16">
        <f t="shared" si="14"/>
        <v>14062072288936.49</v>
      </c>
      <c r="U110" s="16">
        <f t="shared" si="14"/>
        <v>14123938460630.637</v>
      </c>
      <c r="V110" s="16">
        <f t="shared" si="14"/>
        <v>14185804632324.783</v>
      </c>
      <c r="W110" s="16">
        <f t="shared" si="14"/>
        <v>14127194574930.328</v>
      </c>
      <c r="X110" s="16">
        <f t="shared" si="14"/>
        <v>14068584517535.873</v>
      </c>
      <c r="Y110" s="16">
        <f t="shared" si="14"/>
        <v>14009974460141.418</v>
      </c>
      <c r="Z110" s="16">
        <f t="shared" si="14"/>
        <v>13951364402746.961</v>
      </c>
      <c r="AA110" s="16">
        <f t="shared" si="14"/>
        <v>13892754345352.506</v>
      </c>
      <c r="AB110" s="16">
        <f t="shared" si="14"/>
        <v>13834144287958.049</v>
      </c>
      <c r="AC110" s="16">
        <f t="shared" si="14"/>
        <v>13775534230563.594</v>
      </c>
      <c r="AD110" s="16">
        <f t="shared" si="14"/>
        <v>13716924173169.137</v>
      </c>
      <c r="AE110" s="16">
        <f t="shared" si="14"/>
        <v>13658314115774.682</v>
      </c>
      <c r="AF110" s="16">
        <f t="shared" si="14"/>
        <v>13599704058380.225</v>
      </c>
    </row>
    <row r="111" spans="1:32">
      <c r="A111" t="s">
        <v>67</v>
      </c>
      <c r="B111" s="16">
        <f t="shared" si="12"/>
        <v>81194994154404.188</v>
      </c>
      <c r="C111" s="16">
        <f t="shared" si="13"/>
        <v>83963302092765.984</v>
      </c>
      <c r="D111" s="16">
        <f t="shared" si="14"/>
        <v>86731610031127.797</v>
      </c>
      <c r="E111" s="16">
        <f t="shared" si="14"/>
        <v>89499917969489.594</v>
      </c>
      <c r="F111" s="16">
        <f t="shared" si="14"/>
        <v>90950888486557.922</v>
      </c>
      <c r="G111" s="16">
        <f t="shared" si="14"/>
        <v>92401859003626.281</v>
      </c>
      <c r="H111" s="16">
        <f t="shared" si="14"/>
        <v>93852829520694.625</v>
      </c>
      <c r="I111" s="16">
        <f t="shared" si="14"/>
        <v>95303800037762.953</v>
      </c>
      <c r="J111" s="16">
        <f t="shared" si="14"/>
        <v>96754770554831.281</v>
      </c>
      <c r="K111" s="16">
        <f t="shared" si="14"/>
        <v>98205741071899.625</v>
      </c>
      <c r="L111" s="16">
        <f t="shared" si="14"/>
        <v>99656711588967.969</v>
      </c>
      <c r="M111" s="16">
        <f t="shared" si="14"/>
        <v>100144528916928.58</v>
      </c>
      <c r="N111" s="16">
        <f t="shared" si="14"/>
        <v>100632346244889.19</v>
      </c>
      <c r="O111" s="16">
        <f t="shared" si="14"/>
        <v>101120163572849.8</v>
      </c>
      <c r="P111" s="16">
        <f t="shared" si="14"/>
        <v>101607980900810.41</v>
      </c>
      <c r="Q111" s="16">
        <f t="shared" si="14"/>
        <v>102095798228771.02</v>
      </c>
      <c r="R111" s="16">
        <f t="shared" si="14"/>
        <v>102583615556731.63</v>
      </c>
      <c r="S111" s="16">
        <f t="shared" si="14"/>
        <v>103071432884692.25</v>
      </c>
      <c r="T111" s="16">
        <f t="shared" si="14"/>
        <v>103559250212652.86</v>
      </c>
      <c r="U111" s="16">
        <f t="shared" si="14"/>
        <v>104047067540613.48</v>
      </c>
      <c r="V111" s="16">
        <f t="shared" si="14"/>
        <v>104534884868574.08</v>
      </c>
      <c r="W111" s="16">
        <f t="shared" si="14"/>
        <v>104148999519590.31</v>
      </c>
      <c r="X111" s="16">
        <f t="shared" si="14"/>
        <v>103763114170606.53</v>
      </c>
      <c r="Y111" s="16">
        <f t="shared" si="14"/>
        <v>103377228821622.78</v>
      </c>
      <c r="Z111" s="16">
        <f t="shared" si="14"/>
        <v>102991343472639</v>
      </c>
      <c r="AA111" s="16">
        <f t="shared" si="14"/>
        <v>102605458123655.23</v>
      </c>
      <c r="AB111" s="16">
        <f t="shared" si="14"/>
        <v>102219572774671.48</v>
      </c>
      <c r="AC111" s="16">
        <f t="shared" si="14"/>
        <v>101833687425687.7</v>
      </c>
      <c r="AD111" s="16">
        <f t="shared" si="14"/>
        <v>101447802076703.95</v>
      </c>
      <c r="AE111" s="16">
        <f t="shared" si="14"/>
        <v>101061916727720.19</v>
      </c>
      <c r="AF111" s="16">
        <f t="shared" si="14"/>
        <v>100676031378736.44</v>
      </c>
    </row>
    <row r="112" spans="1:32">
      <c r="A112" t="s">
        <v>71</v>
      </c>
      <c r="B112" s="16">
        <f t="shared" si="12"/>
        <v>14139289907931.576</v>
      </c>
      <c r="C112" s="16">
        <f t="shared" si="13"/>
        <v>14621362834995.178</v>
      </c>
      <c r="D112" s="16">
        <f t="shared" si="14"/>
        <v>15103435762058.787</v>
      </c>
      <c r="E112" s="16">
        <f t="shared" si="14"/>
        <v>15585508689122.393</v>
      </c>
      <c r="F112" s="16">
        <f t="shared" si="14"/>
        <v>15838180581057.957</v>
      </c>
      <c r="G112" s="16">
        <f t="shared" si="14"/>
        <v>16090852472993.525</v>
      </c>
      <c r="H112" s="16">
        <f t="shared" si="14"/>
        <v>16343524364929.09</v>
      </c>
      <c r="I112" s="16">
        <f t="shared" si="14"/>
        <v>16596196256864.658</v>
      </c>
      <c r="J112" s="16">
        <f t="shared" si="14"/>
        <v>16848868148800.229</v>
      </c>
      <c r="K112" s="16">
        <f t="shared" si="14"/>
        <v>17101540040735.795</v>
      </c>
      <c r="L112" s="16">
        <f t="shared" si="14"/>
        <v>17354211932671.363</v>
      </c>
      <c r="M112" s="16">
        <f t="shared" si="14"/>
        <v>17439160403866.904</v>
      </c>
      <c r="N112" s="16">
        <f t="shared" si="14"/>
        <v>17524108875062.447</v>
      </c>
      <c r="O112" s="16">
        <f t="shared" si="14"/>
        <v>17609057346257.988</v>
      </c>
      <c r="P112" s="16">
        <f t="shared" si="14"/>
        <v>17694005817453.527</v>
      </c>
      <c r="Q112" s="16">
        <f t="shared" si="14"/>
        <v>17778954288649.074</v>
      </c>
      <c r="R112" s="16">
        <f t="shared" si="14"/>
        <v>17863902759844.613</v>
      </c>
      <c r="S112" s="16">
        <f t="shared" si="14"/>
        <v>17948851231040.156</v>
      </c>
      <c r="T112" s="16">
        <f t="shared" si="14"/>
        <v>18033799702235.699</v>
      </c>
      <c r="U112" s="16">
        <f t="shared" si="14"/>
        <v>18118748173431.238</v>
      </c>
      <c r="V112" s="16">
        <f t="shared" si="14"/>
        <v>18203696644626.777</v>
      </c>
      <c r="W112" s="16">
        <f t="shared" si="14"/>
        <v>18136498600248.219</v>
      </c>
      <c r="X112" s="16">
        <f t="shared" si="14"/>
        <v>18069300555869.656</v>
      </c>
      <c r="Y112" s="16">
        <f t="shared" si="14"/>
        <v>18002102511491.094</v>
      </c>
      <c r="Z112" s="16">
        <f t="shared" si="14"/>
        <v>17934904467112.527</v>
      </c>
      <c r="AA112" s="16">
        <f t="shared" si="14"/>
        <v>17867706422733.965</v>
      </c>
      <c r="AB112" s="16">
        <f t="shared" si="14"/>
        <v>17800508378355.402</v>
      </c>
      <c r="AC112" s="16">
        <f t="shared" si="14"/>
        <v>17733310333976.84</v>
      </c>
      <c r="AD112" s="16">
        <f t="shared" si="14"/>
        <v>17666112289598.277</v>
      </c>
      <c r="AE112" s="16">
        <f t="shared" si="14"/>
        <v>17598914245219.715</v>
      </c>
      <c r="AF112" s="16">
        <f t="shared" si="14"/>
        <v>17531716200841.152</v>
      </c>
    </row>
    <row r="113" spans="1:32">
      <c r="A113" t="s">
        <v>73</v>
      </c>
      <c r="B113" s="16">
        <f t="shared" si="12"/>
        <v>22073190052504.164</v>
      </c>
      <c r="C113" s="16">
        <f t="shared" si="13"/>
        <v>22825765847153.711</v>
      </c>
      <c r="D113" s="16">
        <f t="shared" si="14"/>
        <v>23578341641803.254</v>
      </c>
      <c r="E113" s="16">
        <f t="shared" si="14"/>
        <v>24330917436452.805</v>
      </c>
      <c r="F113" s="16">
        <f t="shared" si="14"/>
        <v>24725369684616.34</v>
      </c>
      <c r="G113" s="16">
        <f t="shared" ref="D113:AF119" si="15">IFERROR($B113*G29/$B29,0)</f>
        <v>25119821932779.875</v>
      </c>
      <c r="H113" s="16">
        <f t="shared" si="15"/>
        <v>25514274180943.402</v>
      </c>
      <c r="I113" s="16">
        <f t="shared" si="15"/>
        <v>25908726429106.938</v>
      </c>
      <c r="J113" s="16">
        <f t="shared" si="15"/>
        <v>26303178677270.473</v>
      </c>
      <c r="K113" s="16">
        <f t="shared" si="15"/>
        <v>26697630925434.008</v>
      </c>
      <c r="L113" s="16">
        <f t="shared" si="15"/>
        <v>27092083173597.539</v>
      </c>
      <c r="M113" s="16">
        <f t="shared" si="15"/>
        <v>27224698302191.59</v>
      </c>
      <c r="N113" s="16">
        <f t="shared" si="15"/>
        <v>27357313430785.637</v>
      </c>
      <c r="O113" s="16">
        <f t="shared" si="15"/>
        <v>27489928559379.688</v>
      </c>
      <c r="P113" s="16">
        <f t="shared" si="15"/>
        <v>27622543687973.73</v>
      </c>
      <c r="Q113" s="16">
        <f t="shared" si="15"/>
        <v>27755158816567.781</v>
      </c>
      <c r="R113" s="16">
        <f t="shared" si="15"/>
        <v>27887773945161.832</v>
      </c>
      <c r="S113" s="16">
        <f t="shared" si="15"/>
        <v>28020389073755.883</v>
      </c>
      <c r="T113" s="16">
        <f t="shared" si="15"/>
        <v>28153004202349.926</v>
      </c>
      <c r="U113" s="16">
        <f t="shared" si="15"/>
        <v>28285619330943.973</v>
      </c>
      <c r="V113" s="16">
        <f t="shared" si="15"/>
        <v>28418234459538.016</v>
      </c>
      <c r="W113" s="16">
        <f t="shared" si="15"/>
        <v>28313329954829.297</v>
      </c>
      <c r="X113" s="16">
        <f t="shared" si="15"/>
        <v>28208425450120.57</v>
      </c>
      <c r="Y113" s="16">
        <f t="shared" si="15"/>
        <v>28103520945411.848</v>
      </c>
      <c r="Z113" s="16">
        <f t="shared" si="15"/>
        <v>27998616440703.121</v>
      </c>
      <c r="AA113" s="16">
        <f t="shared" si="15"/>
        <v>27893711935994.398</v>
      </c>
      <c r="AB113" s="16">
        <f t="shared" si="15"/>
        <v>27788807431285.672</v>
      </c>
      <c r="AC113" s="16">
        <f t="shared" si="15"/>
        <v>27683902926576.949</v>
      </c>
      <c r="AD113" s="16">
        <f t="shared" si="15"/>
        <v>27578998421868.223</v>
      </c>
      <c r="AE113" s="16">
        <f t="shared" si="15"/>
        <v>27474093917159.5</v>
      </c>
      <c r="AF113" s="16">
        <f t="shared" si="15"/>
        <v>27369189412450.781</v>
      </c>
    </row>
    <row r="114" spans="1:32">
      <c r="A114" t="s">
        <v>75</v>
      </c>
      <c r="B114" s="16">
        <f t="shared" si="12"/>
        <v>23046180169477.969</v>
      </c>
      <c r="C114" s="16">
        <f t="shared" si="13"/>
        <v>23831929638106.035</v>
      </c>
      <c r="D114" s="16">
        <f t="shared" si="15"/>
        <v>24617679106734.109</v>
      </c>
      <c r="E114" s="16">
        <f t="shared" si="15"/>
        <v>25403428575362.176</v>
      </c>
      <c r="F114" s="16">
        <f t="shared" si="15"/>
        <v>25815268348308.863</v>
      </c>
      <c r="G114" s="16">
        <f t="shared" si="15"/>
        <v>26227108121255.555</v>
      </c>
      <c r="H114" s="16">
        <f t="shared" si="15"/>
        <v>26638947894202.242</v>
      </c>
      <c r="I114" s="16">
        <f t="shared" si="15"/>
        <v>27050787667148.934</v>
      </c>
      <c r="J114" s="16">
        <f t="shared" si="15"/>
        <v>27462627440095.621</v>
      </c>
      <c r="K114" s="16">
        <f t="shared" si="15"/>
        <v>27874467213042.309</v>
      </c>
      <c r="L114" s="16">
        <f t="shared" si="15"/>
        <v>28286306985989</v>
      </c>
      <c r="M114" s="16">
        <f t="shared" si="15"/>
        <v>28424767812879.316</v>
      </c>
      <c r="N114" s="16">
        <f t="shared" si="15"/>
        <v>28563228639769.645</v>
      </c>
      <c r="O114" s="16">
        <f t="shared" si="15"/>
        <v>28701689466659.961</v>
      </c>
      <c r="P114" s="16">
        <f t="shared" si="15"/>
        <v>28840150293550.281</v>
      </c>
      <c r="Q114" s="16">
        <f t="shared" si="15"/>
        <v>28978611120440.605</v>
      </c>
      <c r="R114" s="16">
        <f t="shared" si="15"/>
        <v>29117071947330.926</v>
      </c>
      <c r="S114" s="16">
        <f t="shared" si="15"/>
        <v>29255532774221.246</v>
      </c>
      <c r="T114" s="16">
        <f t="shared" si="15"/>
        <v>29393993601111.563</v>
      </c>
      <c r="U114" s="16">
        <f t="shared" si="15"/>
        <v>29532454428001.883</v>
      </c>
      <c r="V114" s="16">
        <f t="shared" si="15"/>
        <v>29670915254892.207</v>
      </c>
      <c r="W114" s="16">
        <f t="shared" si="15"/>
        <v>29561386541083.445</v>
      </c>
      <c r="X114" s="16">
        <f t="shared" si="15"/>
        <v>29451857827274.688</v>
      </c>
      <c r="Y114" s="16">
        <f t="shared" si="15"/>
        <v>29342329113465.922</v>
      </c>
      <c r="Z114" s="16">
        <f t="shared" si="15"/>
        <v>29232800399657.16</v>
      </c>
      <c r="AA114" s="16">
        <f t="shared" si="15"/>
        <v>29123271685848.402</v>
      </c>
      <c r="AB114" s="16">
        <f t="shared" si="15"/>
        <v>29013742972039.641</v>
      </c>
      <c r="AC114" s="16">
        <f t="shared" si="15"/>
        <v>28904214258230.879</v>
      </c>
      <c r="AD114" s="16">
        <f t="shared" si="15"/>
        <v>28794685544422.117</v>
      </c>
      <c r="AE114" s="16">
        <f t="shared" si="15"/>
        <v>28685156830613.355</v>
      </c>
      <c r="AF114" s="16">
        <f t="shared" si="15"/>
        <v>28575628116804.598</v>
      </c>
    </row>
    <row r="115" spans="1:32">
      <c r="A115" t="s">
        <v>78</v>
      </c>
      <c r="B115" s="16">
        <f t="shared" si="12"/>
        <v>5901681865575.2588</v>
      </c>
      <c r="C115" s="16">
        <f t="shared" si="13"/>
        <v>6102897136643.4404</v>
      </c>
      <c r="D115" s="16">
        <f t="shared" si="15"/>
        <v>6304112407711.6221</v>
      </c>
      <c r="E115" s="16">
        <f t="shared" si="15"/>
        <v>6505327678779.8047</v>
      </c>
      <c r="F115" s="16">
        <f t="shared" si="15"/>
        <v>6610791894612.8945</v>
      </c>
      <c r="G115" s="16">
        <f t="shared" si="15"/>
        <v>6716256110445.9854</v>
      </c>
      <c r="H115" s="16">
        <f t="shared" si="15"/>
        <v>6821720326279.0752</v>
      </c>
      <c r="I115" s="16">
        <f t="shared" si="15"/>
        <v>6927184542112.165</v>
      </c>
      <c r="J115" s="16">
        <f t="shared" si="15"/>
        <v>7032648757945.2559</v>
      </c>
      <c r="K115" s="16">
        <f t="shared" si="15"/>
        <v>7138112973778.3457</v>
      </c>
      <c r="L115" s="16">
        <f t="shared" si="15"/>
        <v>7243577189611.4355</v>
      </c>
      <c r="M115" s="16">
        <f t="shared" si="15"/>
        <v>7279034334576.1084</v>
      </c>
      <c r="N115" s="16">
        <f t="shared" si="15"/>
        <v>7314491479540.7832</v>
      </c>
      <c r="O115" s="16">
        <f t="shared" si="15"/>
        <v>7349948624505.4561</v>
      </c>
      <c r="P115" s="16">
        <f t="shared" si="15"/>
        <v>7385405769470.1279</v>
      </c>
      <c r="Q115" s="16">
        <f t="shared" si="15"/>
        <v>7420862914434.8027</v>
      </c>
      <c r="R115" s="16">
        <f t="shared" si="15"/>
        <v>7456320059399.4756</v>
      </c>
      <c r="S115" s="16">
        <f t="shared" si="15"/>
        <v>7491777204364.1484</v>
      </c>
      <c r="T115" s="16">
        <f t="shared" si="15"/>
        <v>7527234349328.8223</v>
      </c>
      <c r="U115" s="16">
        <f t="shared" si="15"/>
        <v>7562691494293.4951</v>
      </c>
      <c r="V115" s="16">
        <f t="shared" si="15"/>
        <v>7598148639258.168</v>
      </c>
      <c r="W115" s="16">
        <f t="shared" si="15"/>
        <v>7570100449957.7559</v>
      </c>
      <c r="X115" s="16">
        <f t="shared" si="15"/>
        <v>7542052260657.3418</v>
      </c>
      <c r="Y115" s="16">
        <f t="shared" si="15"/>
        <v>7514004071356.9297</v>
      </c>
      <c r="Z115" s="16">
        <f t="shared" si="15"/>
        <v>7485955882056.5156</v>
      </c>
      <c r="AA115" s="16">
        <f t="shared" si="15"/>
        <v>7457907692756.1035</v>
      </c>
      <c r="AB115" s="16">
        <f t="shared" si="15"/>
        <v>7429859503455.6895</v>
      </c>
      <c r="AC115" s="16">
        <f t="shared" si="15"/>
        <v>7401811314155.2764</v>
      </c>
      <c r="AD115" s="16">
        <f t="shared" si="15"/>
        <v>7373763124854.8633</v>
      </c>
      <c r="AE115" s="16">
        <f t="shared" si="15"/>
        <v>7345714935554.4492</v>
      </c>
      <c r="AF115" s="16">
        <f t="shared" si="15"/>
        <v>7317666746254.0371</v>
      </c>
    </row>
    <row r="116" spans="1:32">
      <c r="A116" t="s">
        <v>80</v>
      </c>
      <c r="B116" s="16">
        <f t="shared" si="12"/>
        <v>5852191923566.3701</v>
      </c>
      <c r="C116" s="16">
        <f t="shared" si="13"/>
        <v>5956711121066.458</v>
      </c>
      <c r="D116" s="16">
        <f t="shared" si="15"/>
        <v>6061230318566.5459</v>
      </c>
      <c r="E116" s="16">
        <f t="shared" si="15"/>
        <v>6165749516066.6348</v>
      </c>
      <c r="F116" s="16">
        <f t="shared" si="15"/>
        <v>6301115407741.1592</v>
      </c>
      <c r="G116" s="16">
        <f t="shared" si="15"/>
        <v>6436481299415.6338</v>
      </c>
      <c r="H116" s="16">
        <f t="shared" si="15"/>
        <v>6571847191090.1094</v>
      </c>
      <c r="I116" s="16">
        <f t="shared" si="15"/>
        <v>6707213082764.585</v>
      </c>
      <c r="J116" s="16">
        <f t="shared" si="15"/>
        <v>6842578974439.0596</v>
      </c>
      <c r="K116" s="16">
        <f t="shared" si="15"/>
        <v>6977944866113.5352</v>
      </c>
      <c r="L116" s="16">
        <f t="shared" si="15"/>
        <v>7113310757787.9609</v>
      </c>
      <c r="M116" s="16">
        <f t="shared" si="15"/>
        <v>7179426767258.5469</v>
      </c>
      <c r="N116" s="16">
        <f t="shared" si="15"/>
        <v>7245542776729.1338</v>
      </c>
      <c r="O116" s="16">
        <f t="shared" si="15"/>
        <v>7311658786199.7227</v>
      </c>
      <c r="P116" s="16">
        <f t="shared" si="15"/>
        <v>7377774795670.3096</v>
      </c>
      <c r="Q116" s="16">
        <f t="shared" si="15"/>
        <v>7443890805140.8975</v>
      </c>
      <c r="R116" s="16">
        <f t="shared" si="15"/>
        <v>7510006814611.4844</v>
      </c>
      <c r="S116" s="16">
        <f t="shared" si="15"/>
        <v>7576122824082.0723</v>
      </c>
      <c r="T116" s="16">
        <f t="shared" si="15"/>
        <v>7642238833552.6592</v>
      </c>
      <c r="U116" s="16">
        <f t="shared" si="15"/>
        <v>7708354843023.248</v>
      </c>
      <c r="V116" s="16">
        <f t="shared" si="15"/>
        <v>7774470852493.8359</v>
      </c>
      <c r="W116" s="16">
        <f t="shared" si="15"/>
        <v>7736080911510.9141</v>
      </c>
      <c r="X116" s="16">
        <f t="shared" si="15"/>
        <v>7697690970527.9912</v>
      </c>
      <c r="Y116" s="16">
        <f t="shared" si="15"/>
        <v>7659301029545.0703</v>
      </c>
      <c r="Z116" s="16">
        <f t="shared" si="15"/>
        <v>7620911088562.1484</v>
      </c>
      <c r="AA116" s="16">
        <f t="shared" si="15"/>
        <v>7582521147579.2256</v>
      </c>
      <c r="AB116" s="16">
        <f t="shared" si="15"/>
        <v>7544131206596.3037</v>
      </c>
      <c r="AC116" s="16">
        <f t="shared" si="15"/>
        <v>7505741265613.3818</v>
      </c>
      <c r="AD116" s="16">
        <f t="shared" si="15"/>
        <v>7467351324630.4609</v>
      </c>
      <c r="AE116" s="16">
        <f t="shared" si="15"/>
        <v>7428961383647.5381</v>
      </c>
      <c r="AF116" s="16">
        <f t="shared" si="15"/>
        <v>7390571442664.6133</v>
      </c>
    </row>
    <row r="117" spans="1:32">
      <c r="A117" t="s">
        <v>82</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85</v>
      </c>
      <c r="B118" s="16">
        <f t="shared" si="12"/>
        <v>1677012349082.1675</v>
      </c>
      <c r="C118" s="16">
        <f t="shared" si="13"/>
        <v>1678689361431.2495</v>
      </c>
      <c r="D118" s="16">
        <f t="shared" si="15"/>
        <v>1680368050792.6807</v>
      </c>
      <c r="E118" s="16">
        <f t="shared" si="15"/>
        <v>1682048418843.4731</v>
      </c>
      <c r="F118" s="16">
        <f t="shared" si="15"/>
        <v>1683730467262.3164</v>
      </c>
      <c r="G118" s="16">
        <f t="shared" si="15"/>
        <v>1685414197729.5784</v>
      </c>
      <c r="H118" s="16">
        <f t="shared" si="15"/>
        <v>1687099611927.3079</v>
      </c>
      <c r="I118" s="16">
        <f t="shared" si="15"/>
        <v>1688786711539.2351</v>
      </c>
      <c r="J118" s="16">
        <f t="shared" si="15"/>
        <v>1690475498250.7742</v>
      </c>
      <c r="K118" s="16">
        <f t="shared" si="15"/>
        <v>1692165973749.0249</v>
      </c>
      <c r="L118" s="16">
        <f t="shared" si="15"/>
        <v>1693858139722.7737</v>
      </c>
      <c r="M118" s="16">
        <f t="shared" si="15"/>
        <v>1695551997862.4963</v>
      </c>
      <c r="N118" s="16">
        <f t="shared" si="15"/>
        <v>1697247549860.3584</v>
      </c>
      <c r="O118" s="16">
        <f t="shared" si="15"/>
        <v>1698944797410.2185</v>
      </c>
      <c r="P118" s="16">
        <f t="shared" si="15"/>
        <v>1700643742207.6289</v>
      </c>
      <c r="Q118" s="16">
        <f t="shared" si="15"/>
        <v>1702344385949.8362</v>
      </c>
      <c r="R118" s="16">
        <f t="shared" si="15"/>
        <v>1704046730335.7854</v>
      </c>
      <c r="S118" s="16">
        <f t="shared" si="15"/>
        <v>1705750777066.1211</v>
      </c>
      <c r="T118" s="16">
        <f t="shared" si="15"/>
        <v>1707456527843.187</v>
      </c>
      <c r="U118" s="16">
        <f t="shared" si="15"/>
        <v>1709163984371.0303</v>
      </c>
      <c r="V118" s="16">
        <f t="shared" si="15"/>
        <v>1710873148355.4009</v>
      </c>
      <c r="W118" s="16">
        <f t="shared" si="15"/>
        <v>1702318782613.624</v>
      </c>
      <c r="X118" s="16">
        <f t="shared" si="15"/>
        <v>1693807188700.5557</v>
      </c>
      <c r="Y118" s="16">
        <f t="shared" si="15"/>
        <v>1685338152757.0527</v>
      </c>
      <c r="Z118" s="16">
        <f t="shared" si="15"/>
        <v>1676911461993.2676</v>
      </c>
      <c r="AA118" s="16">
        <f t="shared" si="15"/>
        <v>1668526904683.3013</v>
      </c>
      <c r="AB118" s="16">
        <f t="shared" si="15"/>
        <v>1660184270159.8845</v>
      </c>
      <c r="AC118" s="16">
        <f t="shared" si="15"/>
        <v>1651883348809.0854</v>
      </c>
      <c r="AD118" s="16">
        <f t="shared" si="15"/>
        <v>1643623932065.0398</v>
      </c>
      <c r="AE118" s="16">
        <f t="shared" si="15"/>
        <v>1635405812404.7148</v>
      </c>
      <c r="AF118" s="16">
        <f t="shared" si="15"/>
        <v>1627228783342.6909</v>
      </c>
    </row>
    <row r="119" spans="1:32">
      <c r="A119" t="s">
        <v>89</v>
      </c>
      <c r="B119" s="16">
        <f t="shared" si="12"/>
        <v>13019891230.450562</v>
      </c>
      <c r="C119" s="16">
        <f t="shared" si="13"/>
        <v>13252424373.710125</v>
      </c>
      <c r="D119" s="16">
        <f t="shared" si="15"/>
        <v>13484957516.969688</v>
      </c>
      <c r="E119" s="16">
        <f t="shared" si="15"/>
        <v>13717490660.229256</v>
      </c>
      <c r="F119" s="16">
        <f t="shared" si="15"/>
        <v>14018651184.172089</v>
      </c>
      <c r="G119" s="16">
        <f t="shared" si="15"/>
        <v>14319811708.114811</v>
      </c>
      <c r="H119" s="16">
        <f t="shared" si="15"/>
        <v>14620972232.057533</v>
      </c>
      <c r="I119" s="16">
        <f t="shared" si="15"/>
        <v>14922132756.000256</v>
      </c>
      <c r="J119" s="16">
        <f t="shared" si="15"/>
        <v>15223293279.942982</v>
      </c>
      <c r="K119" s="16">
        <f t="shared" si="15"/>
        <v>15524453803.8857</v>
      </c>
      <c r="L119" s="16">
        <f t="shared" si="15"/>
        <v>15825614327.828316</v>
      </c>
      <c r="M119" s="16">
        <f t="shared" si="15"/>
        <v>15972708487.271717</v>
      </c>
      <c r="N119" s="16">
        <f t="shared" si="15"/>
        <v>16119802646.715126</v>
      </c>
      <c r="O119" s="16">
        <f t="shared" si="15"/>
        <v>16266896806.158533</v>
      </c>
      <c r="P119" s="16">
        <f t="shared" si="15"/>
        <v>16413990965.60194</v>
      </c>
      <c r="Q119" s="16">
        <f t="shared" si="15"/>
        <v>16561085125.045347</v>
      </c>
      <c r="R119" s="16">
        <f t="shared" si="15"/>
        <v>16708179284.488752</v>
      </c>
      <c r="S119" s="16">
        <f t="shared" si="15"/>
        <v>16855273443.932163</v>
      </c>
      <c r="T119" s="16">
        <f t="shared" si="15"/>
        <v>17002367603.375568</v>
      </c>
      <c r="U119" s="16">
        <f t="shared" si="15"/>
        <v>17149461762.818975</v>
      </c>
      <c r="V119" s="16">
        <f t="shared" si="15"/>
        <v>17296555922.262383</v>
      </c>
      <c r="W119" s="16">
        <f t="shared" si="15"/>
        <v>17211146410.327499</v>
      </c>
      <c r="X119" s="16">
        <f t="shared" si="15"/>
        <v>17125736898.392618</v>
      </c>
      <c r="Y119" s="16">
        <f t="shared" si="15"/>
        <v>17040327386.457735</v>
      </c>
      <c r="Z119" s="16">
        <f t="shared" si="15"/>
        <v>16954917874.522858</v>
      </c>
      <c r="AA119" s="16">
        <f t="shared" si="15"/>
        <v>16869508362.587975</v>
      </c>
      <c r="AB119" s="16">
        <f t="shared" si="15"/>
        <v>16784098850.653093</v>
      </c>
      <c r="AC119" s="16">
        <f t="shared" si="15"/>
        <v>16698689338.71821</v>
      </c>
      <c r="AD119" s="16">
        <f t="shared" si="15"/>
        <v>16613279826.783329</v>
      </c>
      <c r="AE119" s="16">
        <f t="shared" si="15"/>
        <v>16527870314.84845</v>
      </c>
      <c r="AF119" s="16">
        <f t="shared" si="15"/>
        <v>16442460802.913561</v>
      </c>
    </row>
    <row r="121" spans="1:32">
      <c r="A121" s="1" t="s">
        <v>1027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25</v>
      </c>
      <c r="B123" s="16">
        <f>E$5*$B11/SUM($B$11:$B$35)</f>
        <v>1264851209875.7288</v>
      </c>
      <c r="C123" s="16">
        <f>IFERROR($B123*C11/$B11,0)</f>
        <v>1287441247102.7822</v>
      </c>
      <c r="D123" s="16">
        <f t="shared" ref="D123:AF132" si="16">IFERROR($B123*D11/$B11,0)</f>
        <v>1310031284329.8357</v>
      </c>
      <c r="E123" s="16">
        <f t="shared" si="16"/>
        <v>1332621321556.8894</v>
      </c>
      <c r="F123" s="16">
        <f t="shared" si="16"/>
        <v>1361878344241.1501</v>
      </c>
      <c r="G123" s="16">
        <f t="shared" si="16"/>
        <v>1391135366925.4004</v>
      </c>
      <c r="H123" s="16">
        <f t="shared" si="16"/>
        <v>1420392389609.6506</v>
      </c>
      <c r="I123" s="16">
        <f t="shared" si="16"/>
        <v>1449649412293.9006</v>
      </c>
      <c r="J123" s="16">
        <f t="shared" si="16"/>
        <v>1478906434978.1509</v>
      </c>
      <c r="K123" s="16">
        <f t="shared" si="16"/>
        <v>1508163457662.4011</v>
      </c>
      <c r="L123" s="16">
        <f t="shared" si="16"/>
        <v>1537420480346.6406</v>
      </c>
      <c r="M123" s="16">
        <f t="shared" si="16"/>
        <v>1551710325188.24</v>
      </c>
      <c r="N123" s="16">
        <f t="shared" si="16"/>
        <v>1566000170029.8398</v>
      </c>
      <c r="O123" s="16">
        <f t="shared" si="16"/>
        <v>1580290014871.4399</v>
      </c>
      <c r="P123" s="16">
        <f t="shared" si="16"/>
        <v>1594579859713.0398</v>
      </c>
      <c r="Q123" s="16">
        <f t="shared" si="16"/>
        <v>1608869704554.6399</v>
      </c>
      <c r="R123" s="16">
        <f t="shared" si="16"/>
        <v>1623159549396.2397</v>
      </c>
      <c r="S123" s="16">
        <f t="shared" si="16"/>
        <v>1637449394237.8398</v>
      </c>
      <c r="T123" s="16">
        <f t="shared" si="16"/>
        <v>1651739239079.4399</v>
      </c>
      <c r="U123" s="16">
        <f t="shared" si="16"/>
        <v>1666029083921.0398</v>
      </c>
      <c r="V123" s="16">
        <f t="shared" si="16"/>
        <v>1680318928762.6401</v>
      </c>
      <c r="W123" s="16">
        <f t="shared" si="16"/>
        <v>1672021599499.7754</v>
      </c>
      <c r="X123" s="16">
        <f t="shared" si="16"/>
        <v>1663724270236.9109</v>
      </c>
      <c r="Y123" s="16">
        <f t="shared" si="16"/>
        <v>1655426940974.0464</v>
      </c>
      <c r="Z123" s="16">
        <f t="shared" si="16"/>
        <v>1647129611711.1819</v>
      </c>
      <c r="AA123" s="16">
        <f t="shared" si="16"/>
        <v>1638832282448.3171</v>
      </c>
      <c r="AB123" s="16">
        <f t="shared" si="16"/>
        <v>1630534953185.4529</v>
      </c>
      <c r="AC123" s="16">
        <f t="shared" si="16"/>
        <v>1622237623922.5881</v>
      </c>
      <c r="AD123" s="16">
        <f t="shared" si="16"/>
        <v>1613940294659.7236</v>
      </c>
      <c r="AE123" s="16">
        <f t="shared" si="16"/>
        <v>1605642965396.8594</v>
      </c>
      <c r="AF123" s="16">
        <f t="shared" si="16"/>
        <v>1597345636133.9941</v>
      </c>
    </row>
    <row r="124" spans="1:32">
      <c r="A124" t="s">
        <v>28</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32</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34</v>
      </c>
      <c r="B126" s="16">
        <f t="shared" si="17"/>
        <v>109092281146.70601</v>
      </c>
      <c r="C126" s="16">
        <f t="shared" si="18"/>
        <v>111040651574.03114</v>
      </c>
      <c r="D126" s="16">
        <f t="shared" si="16"/>
        <v>112989022001.35626</v>
      </c>
      <c r="E126" s="16">
        <f t="shared" si="16"/>
        <v>114937392428.68141</v>
      </c>
      <c r="F126" s="16">
        <f t="shared" si="16"/>
        <v>117460784365.42986</v>
      </c>
      <c r="G126" s="16">
        <f t="shared" si="16"/>
        <v>119984176302.1774</v>
      </c>
      <c r="H126" s="16">
        <f t="shared" si="16"/>
        <v>122507568238.92491</v>
      </c>
      <c r="I126" s="16">
        <f t="shared" si="16"/>
        <v>125030960175.67245</v>
      </c>
      <c r="J126" s="16">
        <f t="shared" si="16"/>
        <v>127554352112.41998</v>
      </c>
      <c r="K126" s="16">
        <f t="shared" si="16"/>
        <v>130077744049.1675</v>
      </c>
      <c r="L126" s="16">
        <f t="shared" si="16"/>
        <v>132601135985.91412</v>
      </c>
      <c r="M126" s="16">
        <f t="shared" si="16"/>
        <v>133833622272.70493</v>
      </c>
      <c r="N126" s="16">
        <f t="shared" si="16"/>
        <v>135066108559.49577</v>
      </c>
      <c r="O126" s="16">
        <f t="shared" si="16"/>
        <v>136298594846.28661</v>
      </c>
      <c r="P126" s="16">
        <f t="shared" si="16"/>
        <v>137531081133.07742</v>
      </c>
      <c r="Q126" s="16">
        <f t="shared" si="16"/>
        <v>138763567419.86826</v>
      </c>
      <c r="R126" s="16">
        <f t="shared" si="16"/>
        <v>139996053706.65909</v>
      </c>
      <c r="S126" s="16">
        <f t="shared" si="16"/>
        <v>141228539993.44995</v>
      </c>
      <c r="T126" s="16">
        <f t="shared" si="16"/>
        <v>142461026280.24078</v>
      </c>
      <c r="U126" s="16">
        <f t="shared" si="16"/>
        <v>143693512567.03159</v>
      </c>
      <c r="V126" s="16">
        <f t="shared" si="16"/>
        <v>144925998853.82245</v>
      </c>
      <c r="W126" s="16">
        <f t="shared" si="16"/>
        <v>144210361655.04065</v>
      </c>
      <c r="X126" s="16">
        <f t="shared" si="16"/>
        <v>143494724456.25891</v>
      </c>
      <c r="Y126" s="16">
        <f t="shared" si="16"/>
        <v>142779087257.47711</v>
      </c>
      <c r="Z126" s="16">
        <f t="shared" si="16"/>
        <v>142063450058.69531</v>
      </c>
      <c r="AA126" s="16">
        <f t="shared" si="16"/>
        <v>141347812859.91354</v>
      </c>
      <c r="AB126" s="16">
        <f t="shared" si="16"/>
        <v>140632175661.13181</v>
      </c>
      <c r="AC126" s="16">
        <f t="shared" si="16"/>
        <v>139916538462.35001</v>
      </c>
      <c r="AD126" s="16">
        <f t="shared" si="16"/>
        <v>139200901263.56824</v>
      </c>
      <c r="AE126" s="16">
        <f t="shared" si="16"/>
        <v>138485264064.78644</v>
      </c>
      <c r="AF126" s="16">
        <f t="shared" si="16"/>
        <v>137769626866.00461</v>
      </c>
    </row>
    <row r="127" spans="1:32">
      <c r="A127" t="s">
        <v>36</v>
      </c>
      <c r="B127" s="16">
        <f t="shared" si="17"/>
        <v>1002075615372.1984</v>
      </c>
      <c r="C127" s="16">
        <f t="shared" si="18"/>
        <v>1019972523149.837</v>
      </c>
      <c r="D127" s="16">
        <f t="shared" si="16"/>
        <v>1037869430927.4755</v>
      </c>
      <c r="E127" s="16">
        <f t="shared" si="16"/>
        <v>1055766338705.1144</v>
      </c>
      <c r="F127" s="16">
        <f t="shared" si="16"/>
        <v>1078945151186.2832</v>
      </c>
      <c r="G127" s="16">
        <f t="shared" si="16"/>
        <v>1102123963667.4436</v>
      </c>
      <c r="H127" s="16">
        <f t="shared" si="16"/>
        <v>1125302776148.604</v>
      </c>
      <c r="I127" s="16">
        <f t="shared" si="16"/>
        <v>1148481588629.7642</v>
      </c>
      <c r="J127" s="16">
        <f t="shared" si="16"/>
        <v>1171660401110.9246</v>
      </c>
      <c r="K127" s="16">
        <f t="shared" si="16"/>
        <v>1194839213592.085</v>
      </c>
      <c r="L127" s="16">
        <f t="shared" si="16"/>
        <v>1218018026073.2368</v>
      </c>
      <c r="M127" s="16">
        <f t="shared" si="16"/>
        <v>1229339124516.6072</v>
      </c>
      <c r="N127" s="16">
        <f t="shared" si="16"/>
        <v>1240660222959.9775</v>
      </c>
      <c r="O127" s="16">
        <f t="shared" si="16"/>
        <v>1251981321403.3481</v>
      </c>
      <c r="P127" s="16">
        <f t="shared" si="16"/>
        <v>1263302419846.719</v>
      </c>
      <c r="Q127" s="16">
        <f t="shared" si="16"/>
        <v>1274623518290.0896</v>
      </c>
      <c r="R127" s="16">
        <f t="shared" si="16"/>
        <v>1285944616733.4602</v>
      </c>
      <c r="S127" s="16">
        <f t="shared" si="16"/>
        <v>1297265715176.8308</v>
      </c>
      <c r="T127" s="16">
        <f t="shared" si="16"/>
        <v>1308586813620.2012</v>
      </c>
      <c r="U127" s="16">
        <f t="shared" si="16"/>
        <v>1319907912063.572</v>
      </c>
      <c r="V127" s="16">
        <f t="shared" si="16"/>
        <v>1331229010506.9429</v>
      </c>
      <c r="W127" s="16">
        <f t="shared" si="16"/>
        <v>1324655469475.3081</v>
      </c>
      <c r="X127" s="16">
        <f t="shared" si="16"/>
        <v>1318081928443.6733</v>
      </c>
      <c r="Y127" s="16">
        <f t="shared" si="16"/>
        <v>1311508387412.0388</v>
      </c>
      <c r="Z127" s="16">
        <f t="shared" si="16"/>
        <v>1304934846380.4045</v>
      </c>
      <c r="AA127" s="16">
        <f t="shared" si="16"/>
        <v>1298361305348.7698</v>
      </c>
      <c r="AB127" s="16">
        <f t="shared" si="16"/>
        <v>1291787764317.1353</v>
      </c>
      <c r="AC127" s="16">
        <f t="shared" si="16"/>
        <v>1285214223285.5007</v>
      </c>
      <c r="AD127" s="16">
        <f t="shared" si="16"/>
        <v>1278640682253.866</v>
      </c>
      <c r="AE127" s="16">
        <f t="shared" si="16"/>
        <v>1272067141222.2317</v>
      </c>
      <c r="AF127" s="16">
        <f t="shared" si="16"/>
        <v>1265493600190.5967</v>
      </c>
    </row>
    <row r="128" spans="1:32">
      <c r="A128" t="s">
        <v>38</v>
      </c>
      <c r="B128" s="16">
        <f t="shared" si="17"/>
        <v>755064329749.50842</v>
      </c>
      <c r="C128" s="16">
        <f t="shared" si="18"/>
        <v>768549656074.60034</v>
      </c>
      <c r="D128" s="16">
        <f t="shared" si="16"/>
        <v>782034982399.69238</v>
      </c>
      <c r="E128" s="16">
        <f t="shared" si="16"/>
        <v>795520308724.78442</v>
      </c>
      <c r="F128" s="16">
        <f t="shared" si="16"/>
        <v>812985552107.62305</v>
      </c>
      <c r="G128" s="16">
        <f t="shared" si="16"/>
        <v>830450795490.45532</v>
      </c>
      <c r="H128" s="16">
        <f t="shared" si="16"/>
        <v>847916038873.2876</v>
      </c>
      <c r="I128" s="16">
        <f t="shared" si="16"/>
        <v>865381282256.11987</v>
      </c>
      <c r="J128" s="16">
        <f t="shared" si="16"/>
        <v>882846525638.95227</v>
      </c>
      <c r="K128" s="16">
        <f t="shared" si="16"/>
        <v>900311769021.78455</v>
      </c>
      <c r="L128" s="16">
        <f t="shared" si="16"/>
        <v>917777012404.6106</v>
      </c>
      <c r="M128" s="16">
        <f t="shared" si="16"/>
        <v>926307464076.16077</v>
      </c>
      <c r="N128" s="16">
        <f t="shared" si="16"/>
        <v>934837915747.7113</v>
      </c>
      <c r="O128" s="16">
        <f t="shared" si="16"/>
        <v>943368367419.26184</v>
      </c>
      <c r="P128" s="16">
        <f t="shared" si="16"/>
        <v>951898819090.8125</v>
      </c>
      <c r="Q128" s="16">
        <f t="shared" si="16"/>
        <v>960429270762.36316</v>
      </c>
      <c r="R128" s="16">
        <f t="shared" si="16"/>
        <v>968959722433.91357</v>
      </c>
      <c r="S128" s="16">
        <f t="shared" si="16"/>
        <v>977490174105.46411</v>
      </c>
      <c r="T128" s="16">
        <f t="shared" si="16"/>
        <v>986020625777.01465</v>
      </c>
      <c r="U128" s="16">
        <f t="shared" si="16"/>
        <v>994551077448.56531</v>
      </c>
      <c r="V128" s="16">
        <f t="shared" si="16"/>
        <v>1003081529120.1161</v>
      </c>
      <c r="W128" s="16">
        <f t="shared" si="16"/>
        <v>998128363633.40906</v>
      </c>
      <c r="X128" s="16">
        <f t="shared" si="16"/>
        <v>993175198146.70227</v>
      </c>
      <c r="Y128" s="16">
        <f t="shared" si="16"/>
        <v>988222032659.99561</v>
      </c>
      <c r="Z128" s="16">
        <f t="shared" si="16"/>
        <v>983268867173.2887</v>
      </c>
      <c r="AA128" s="16">
        <f t="shared" si="16"/>
        <v>978315701686.58191</v>
      </c>
      <c r="AB128" s="16">
        <f t="shared" si="16"/>
        <v>973362536199.87524</v>
      </c>
      <c r="AC128" s="16">
        <f t="shared" si="16"/>
        <v>968409370713.16846</v>
      </c>
      <c r="AD128" s="16">
        <f t="shared" si="16"/>
        <v>963456205226.46155</v>
      </c>
      <c r="AE128" s="16">
        <f t="shared" si="16"/>
        <v>958503039739.75488</v>
      </c>
      <c r="AF128" s="16">
        <f t="shared" si="16"/>
        <v>953549874253.04761</v>
      </c>
    </row>
    <row r="129" spans="1:32">
      <c r="A129" t="s">
        <v>40</v>
      </c>
      <c r="B129" s="16">
        <f t="shared" si="17"/>
        <v>126783357777.8622</v>
      </c>
      <c r="C129" s="16">
        <f t="shared" si="18"/>
        <v>129047687961.21567</v>
      </c>
      <c r="D129" s="16">
        <f t="shared" si="16"/>
        <v>131312018144.56911</v>
      </c>
      <c r="E129" s="16">
        <f t="shared" si="16"/>
        <v>133576348327.92259</v>
      </c>
      <c r="F129" s="16">
        <f t="shared" si="16"/>
        <v>136508949052.44426</v>
      </c>
      <c r="G129" s="16">
        <f t="shared" si="16"/>
        <v>139441549776.96487</v>
      </c>
      <c r="H129" s="16">
        <f t="shared" si="16"/>
        <v>142374150501.48547</v>
      </c>
      <c r="I129" s="16">
        <f t="shared" si="16"/>
        <v>145306751226.00604</v>
      </c>
      <c r="J129" s="16">
        <f t="shared" si="16"/>
        <v>148239351950.52664</v>
      </c>
      <c r="K129" s="16">
        <f t="shared" si="16"/>
        <v>151171952675.04724</v>
      </c>
      <c r="L129" s="16">
        <f t="shared" si="16"/>
        <v>154104553399.56677</v>
      </c>
      <c r="M129" s="16">
        <f t="shared" si="16"/>
        <v>155536907258.26346</v>
      </c>
      <c r="N129" s="16">
        <f t="shared" si="16"/>
        <v>156969261116.96017</v>
      </c>
      <c r="O129" s="16">
        <f t="shared" si="16"/>
        <v>158401614975.65689</v>
      </c>
      <c r="P129" s="16">
        <f t="shared" si="16"/>
        <v>159833968834.35361</v>
      </c>
      <c r="Q129" s="16">
        <f t="shared" si="16"/>
        <v>161266322693.05029</v>
      </c>
      <c r="R129" s="16">
        <f t="shared" si="16"/>
        <v>162698676551.74704</v>
      </c>
      <c r="S129" s="16">
        <f t="shared" si="16"/>
        <v>164131030410.44373</v>
      </c>
      <c r="T129" s="16">
        <f t="shared" si="16"/>
        <v>165563384269.14044</v>
      </c>
      <c r="U129" s="16">
        <f t="shared" si="16"/>
        <v>166995738127.83716</v>
      </c>
      <c r="V129" s="16">
        <f t="shared" si="16"/>
        <v>168428091986.53391</v>
      </c>
      <c r="W129" s="16">
        <f t="shared" si="16"/>
        <v>167596402649.22614</v>
      </c>
      <c r="X129" s="16">
        <f t="shared" si="16"/>
        <v>166764713311.91833</v>
      </c>
      <c r="Y129" s="16">
        <f t="shared" si="16"/>
        <v>165933023974.61057</v>
      </c>
      <c r="Z129" s="16">
        <f t="shared" si="16"/>
        <v>165101334637.30283</v>
      </c>
      <c r="AA129" s="16">
        <f t="shared" si="16"/>
        <v>164269645299.99503</v>
      </c>
      <c r="AB129" s="16">
        <f t="shared" si="16"/>
        <v>163437955962.68726</v>
      </c>
      <c r="AC129" s="16">
        <f t="shared" si="16"/>
        <v>162606266625.37949</v>
      </c>
      <c r="AD129" s="16">
        <f t="shared" si="16"/>
        <v>161774577288.07175</v>
      </c>
      <c r="AE129" s="16">
        <f t="shared" si="16"/>
        <v>160942887950.76395</v>
      </c>
      <c r="AF129" s="16">
        <f t="shared" si="16"/>
        <v>160111198613.45609</v>
      </c>
    </row>
    <row r="130" spans="1:32">
      <c r="A130" t="s">
        <v>42</v>
      </c>
      <c r="B130" s="16">
        <f t="shared" si="17"/>
        <v>723813635699.49719</v>
      </c>
      <c r="C130" s="16">
        <f t="shared" si="18"/>
        <v>736740829703.21497</v>
      </c>
      <c r="D130" s="16">
        <f t="shared" si="16"/>
        <v>749668023706.93262</v>
      </c>
      <c r="E130" s="16">
        <f t="shared" si="16"/>
        <v>762595217710.65051</v>
      </c>
      <c r="F130" s="16">
        <f t="shared" si="16"/>
        <v>779337607482.26477</v>
      </c>
      <c r="G130" s="16">
        <f t="shared" si="16"/>
        <v>796079997253.87305</v>
      </c>
      <c r="H130" s="16">
        <f t="shared" si="16"/>
        <v>812822387025.48145</v>
      </c>
      <c r="I130" s="16">
        <f t="shared" si="16"/>
        <v>829564776797.0896</v>
      </c>
      <c r="J130" s="16">
        <f t="shared" si="16"/>
        <v>846307166568.69788</v>
      </c>
      <c r="K130" s="16">
        <f t="shared" si="16"/>
        <v>863049556340.30615</v>
      </c>
      <c r="L130" s="16">
        <f t="shared" si="16"/>
        <v>879791946111.9082</v>
      </c>
      <c r="M130" s="16">
        <f t="shared" si="16"/>
        <v>887969338415.14697</v>
      </c>
      <c r="N130" s="16">
        <f t="shared" si="16"/>
        <v>896146730718.38599</v>
      </c>
      <c r="O130" s="16">
        <f t="shared" si="16"/>
        <v>904324123021.62476</v>
      </c>
      <c r="P130" s="16">
        <f t="shared" si="16"/>
        <v>912501515324.86365</v>
      </c>
      <c r="Q130" s="16">
        <f t="shared" si="16"/>
        <v>920678907628.10266</v>
      </c>
      <c r="R130" s="16">
        <f t="shared" si="16"/>
        <v>928856299931.34143</v>
      </c>
      <c r="S130" s="16">
        <f t="shared" si="16"/>
        <v>937033692234.58044</v>
      </c>
      <c r="T130" s="16">
        <f t="shared" si="16"/>
        <v>945211084537.81934</v>
      </c>
      <c r="U130" s="16">
        <f t="shared" si="16"/>
        <v>953388476841.05811</v>
      </c>
      <c r="V130" s="16">
        <f t="shared" si="16"/>
        <v>961565869144.29724</v>
      </c>
      <c r="W130" s="16">
        <f t="shared" si="16"/>
        <v>956817705871.44861</v>
      </c>
      <c r="X130" s="16">
        <f t="shared" si="16"/>
        <v>952069542598.60022</v>
      </c>
      <c r="Y130" s="16">
        <f t="shared" si="16"/>
        <v>947321379325.75195</v>
      </c>
      <c r="Z130" s="16">
        <f t="shared" si="16"/>
        <v>942573216052.90356</v>
      </c>
      <c r="AA130" s="16">
        <f t="shared" si="16"/>
        <v>937825052780.05518</v>
      </c>
      <c r="AB130" s="16">
        <f t="shared" si="16"/>
        <v>933076889507.20667</v>
      </c>
      <c r="AC130" s="16">
        <f t="shared" si="16"/>
        <v>928328726234.3584</v>
      </c>
      <c r="AD130" s="16">
        <f t="shared" si="16"/>
        <v>923580562961.50989</v>
      </c>
      <c r="AE130" s="16">
        <f t="shared" si="16"/>
        <v>918832399688.66162</v>
      </c>
      <c r="AF130" s="16">
        <f t="shared" si="16"/>
        <v>914084236415.81274</v>
      </c>
    </row>
    <row r="131" spans="1:32">
      <c r="A131" t="s">
        <v>1022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1023</v>
      </c>
      <c r="B132" s="16">
        <f t="shared" si="17"/>
        <v>2101480372886.3806</v>
      </c>
      <c r="C132" s="16">
        <f t="shared" si="18"/>
        <v>2157547643160.7527</v>
      </c>
      <c r="D132" s="16">
        <f t="shared" si="16"/>
        <v>2213614913435.125</v>
      </c>
      <c r="E132" s="16">
        <f t="shared" si="16"/>
        <v>2269682183709.5103</v>
      </c>
      <c r="F132" s="16">
        <f t="shared" si="16"/>
        <v>2358579952166.7734</v>
      </c>
      <c r="G132" s="16">
        <f t="shared" si="16"/>
        <v>2447477720624.0366</v>
      </c>
      <c r="H132" s="16">
        <f t="shared" si="16"/>
        <v>2536375489081.3003</v>
      </c>
      <c r="I132" s="16">
        <f t="shared" si="16"/>
        <v>2625273257538.5635</v>
      </c>
      <c r="J132" s="16">
        <f t="shared" si="16"/>
        <v>2714171025995.8267</v>
      </c>
      <c r="K132" s="16">
        <f t="shared" si="16"/>
        <v>2803068794453.0903</v>
      </c>
      <c r="L132" s="16">
        <f t="shared" si="16"/>
        <v>2891966562910.354</v>
      </c>
      <c r="M132" s="16">
        <f t="shared" ref="D132:AF141" si="19">IFERROR($B132*M20/$B20,0)</f>
        <v>2957803162838.5127</v>
      </c>
      <c r="N132" s="16">
        <f t="shared" si="19"/>
        <v>3023639762766.6719</v>
      </c>
      <c r="O132" s="16">
        <f t="shared" si="19"/>
        <v>3089476362694.8311</v>
      </c>
      <c r="P132" s="16">
        <f t="shared" si="19"/>
        <v>3155312962622.9902</v>
      </c>
      <c r="Q132" s="16">
        <f t="shared" si="19"/>
        <v>3221149562551.1489</v>
      </c>
      <c r="R132" s="16">
        <f t="shared" si="19"/>
        <v>3286986162479.3086</v>
      </c>
      <c r="S132" s="16">
        <f t="shared" si="19"/>
        <v>3352822762407.4678</v>
      </c>
      <c r="T132" s="16">
        <f t="shared" si="19"/>
        <v>3418659362335.626</v>
      </c>
      <c r="U132" s="16">
        <f t="shared" si="19"/>
        <v>3484495962263.7861</v>
      </c>
      <c r="V132" s="16">
        <f t="shared" si="19"/>
        <v>3550332562191.9453</v>
      </c>
      <c r="W132" s="16">
        <f t="shared" si="19"/>
        <v>3597584656434.6777</v>
      </c>
      <c r="X132" s="16">
        <f t="shared" si="19"/>
        <v>3644836750677.4111</v>
      </c>
      <c r="Y132" s="16">
        <f t="shared" si="19"/>
        <v>3692088844920.1431</v>
      </c>
      <c r="Z132" s="16">
        <f t="shared" si="19"/>
        <v>3739340939162.8765</v>
      </c>
      <c r="AA132" s="16">
        <f t="shared" si="19"/>
        <v>3786593033405.6089</v>
      </c>
      <c r="AB132" s="16">
        <f t="shared" si="19"/>
        <v>3833845127648.3423</v>
      </c>
      <c r="AC132" s="16">
        <f t="shared" si="19"/>
        <v>3881097221891.0752</v>
      </c>
      <c r="AD132" s="16">
        <f t="shared" si="19"/>
        <v>3928349316133.8076</v>
      </c>
      <c r="AE132" s="16">
        <f t="shared" si="19"/>
        <v>3975601410376.5405</v>
      </c>
      <c r="AF132" s="16">
        <f t="shared" si="19"/>
        <v>4022853504619.2729</v>
      </c>
    </row>
    <row r="133" spans="1:32">
      <c r="A133" t="s">
        <v>51</v>
      </c>
      <c r="B133" s="16">
        <f t="shared" si="17"/>
        <v>1704886795969.051</v>
      </c>
      <c r="C133" s="16">
        <f t="shared" si="18"/>
        <v>1750372992276.2358</v>
      </c>
      <c r="D133" s="16">
        <f t="shared" si="19"/>
        <v>1795859188583.4202</v>
      </c>
      <c r="E133" s="16">
        <f t="shared" si="19"/>
        <v>1841345384890.6152</v>
      </c>
      <c r="F133" s="16">
        <f t="shared" si="19"/>
        <v>1913466273379.2065</v>
      </c>
      <c r="G133" s="16">
        <f t="shared" si="19"/>
        <v>1985587161867.7979</v>
      </c>
      <c r="H133" s="16">
        <f t="shared" si="19"/>
        <v>2057708050356.3894</v>
      </c>
      <c r="I133" s="16">
        <f t="shared" si="19"/>
        <v>2129828938844.981</v>
      </c>
      <c r="J133" s="16">
        <f t="shared" si="19"/>
        <v>2201949827333.5723</v>
      </c>
      <c r="K133" s="16">
        <f t="shared" si="19"/>
        <v>2274070715822.1641</v>
      </c>
      <c r="L133" s="16">
        <f t="shared" si="19"/>
        <v>2346191604310.7554</v>
      </c>
      <c r="M133" s="16">
        <f t="shared" si="19"/>
        <v>2399603452147.7393</v>
      </c>
      <c r="N133" s="16">
        <f t="shared" si="19"/>
        <v>2453015299984.7231</v>
      </c>
      <c r="O133" s="16">
        <f t="shared" si="19"/>
        <v>2506427147821.707</v>
      </c>
      <c r="P133" s="16">
        <f t="shared" si="19"/>
        <v>2559838995658.6909</v>
      </c>
      <c r="Q133" s="16">
        <f t="shared" si="19"/>
        <v>2613250843495.6748</v>
      </c>
      <c r="R133" s="16">
        <f t="shared" si="19"/>
        <v>2666662691332.6582</v>
      </c>
      <c r="S133" s="16">
        <f t="shared" si="19"/>
        <v>2720074539169.6426</v>
      </c>
      <c r="T133" s="16">
        <f t="shared" si="19"/>
        <v>2773486387006.626</v>
      </c>
      <c r="U133" s="16">
        <f t="shared" si="19"/>
        <v>2826898234843.6099</v>
      </c>
      <c r="V133" s="16">
        <f t="shared" si="19"/>
        <v>2880310082680.5938</v>
      </c>
      <c r="W133" s="16">
        <f t="shared" si="19"/>
        <v>2918644712209.2397</v>
      </c>
      <c r="X133" s="16">
        <f t="shared" si="19"/>
        <v>2956979341737.8862</v>
      </c>
      <c r="Y133" s="16">
        <f t="shared" si="19"/>
        <v>2995313971266.5322</v>
      </c>
      <c r="Z133" s="16">
        <f t="shared" si="19"/>
        <v>3033648600795.1787</v>
      </c>
      <c r="AA133" s="16">
        <f t="shared" si="19"/>
        <v>3071983230323.8242</v>
      </c>
      <c r="AB133" s="16">
        <f t="shared" si="19"/>
        <v>3110317859852.4702</v>
      </c>
      <c r="AC133" s="16">
        <f t="shared" si="19"/>
        <v>3148652489381.1167</v>
      </c>
      <c r="AD133" s="16">
        <f t="shared" si="19"/>
        <v>3186987118909.7622</v>
      </c>
      <c r="AE133" s="16">
        <f t="shared" si="19"/>
        <v>3225321748438.4082</v>
      </c>
      <c r="AF133" s="16">
        <f t="shared" si="19"/>
        <v>3263656377967.0547</v>
      </c>
    </row>
    <row r="134" spans="1:32">
      <c r="A134" t="s">
        <v>53</v>
      </c>
      <c r="B134" s="16">
        <f t="shared" si="17"/>
        <v>243440005429.69833</v>
      </c>
      <c r="C134" s="16">
        <f t="shared" si="18"/>
        <v>247787804397.88788</v>
      </c>
      <c r="D134" s="16">
        <f t="shared" si="19"/>
        <v>252135603366.07739</v>
      </c>
      <c r="E134" s="16">
        <f t="shared" si="19"/>
        <v>256483402334.26703</v>
      </c>
      <c r="F134" s="16">
        <f t="shared" si="19"/>
        <v>262114364858.16187</v>
      </c>
      <c r="G134" s="16">
        <f t="shared" si="19"/>
        <v>267745327382.05466</v>
      </c>
      <c r="H134" s="16">
        <f t="shared" si="19"/>
        <v>273376289905.94739</v>
      </c>
      <c r="I134" s="16">
        <f t="shared" si="19"/>
        <v>279007252429.84015</v>
      </c>
      <c r="J134" s="16">
        <f t="shared" si="19"/>
        <v>284638214953.73291</v>
      </c>
      <c r="K134" s="16">
        <f t="shared" si="19"/>
        <v>290269177477.62567</v>
      </c>
      <c r="L134" s="16">
        <f t="shared" si="19"/>
        <v>295900140001.51642</v>
      </c>
      <c r="M134" s="16">
        <f t="shared" si="19"/>
        <v>298650439703.70062</v>
      </c>
      <c r="N134" s="16">
        <f t="shared" si="19"/>
        <v>301400739405.88489</v>
      </c>
      <c r="O134" s="16">
        <f t="shared" si="19"/>
        <v>304151039108.06921</v>
      </c>
      <c r="P134" s="16">
        <f t="shared" si="19"/>
        <v>306901338810.25348</v>
      </c>
      <c r="Q134" s="16">
        <f t="shared" si="19"/>
        <v>309651638512.43774</v>
      </c>
      <c r="R134" s="16">
        <f t="shared" si="19"/>
        <v>312401938214.62207</v>
      </c>
      <c r="S134" s="16">
        <f t="shared" si="19"/>
        <v>315152237916.80634</v>
      </c>
      <c r="T134" s="16">
        <f t="shared" si="19"/>
        <v>317902537618.9906</v>
      </c>
      <c r="U134" s="16">
        <f t="shared" si="19"/>
        <v>320652837321.17487</v>
      </c>
      <c r="V134" s="16">
        <f t="shared" si="19"/>
        <v>323403137023.35919</v>
      </c>
      <c r="W134" s="16">
        <f t="shared" si="19"/>
        <v>321806188809.18762</v>
      </c>
      <c r="X134" s="16">
        <f t="shared" si="19"/>
        <v>320209240595.01611</v>
      </c>
      <c r="Y134" s="16">
        <f t="shared" si="19"/>
        <v>318612292380.8446</v>
      </c>
      <c r="Z134" s="16">
        <f t="shared" si="19"/>
        <v>317015344166.6731</v>
      </c>
      <c r="AA134" s="16">
        <f t="shared" si="19"/>
        <v>315418395952.50159</v>
      </c>
      <c r="AB134" s="16">
        <f t="shared" si="19"/>
        <v>313821447738.33008</v>
      </c>
      <c r="AC134" s="16">
        <f t="shared" si="19"/>
        <v>312224499524.15857</v>
      </c>
      <c r="AD134" s="16">
        <f t="shared" si="19"/>
        <v>310627551309.98706</v>
      </c>
      <c r="AE134" s="16">
        <f t="shared" si="19"/>
        <v>309030603095.81549</v>
      </c>
      <c r="AF134" s="16">
        <f t="shared" si="19"/>
        <v>307433654881.6438</v>
      </c>
    </row>
    <row r="135" spans="1:32">
      <c r="A135" t="s">
        <v>56</v>
      </c>
      <c r="B135" s="16">
        <f t="shared" si="17"/>
        <v>613511836953.31348</v>
      </c>
      <c r="C135" s="16">
        <f t="shared" si="18"/>
        <v>624469058741.77588</v>
      </c>
      <c r="D135" s="16">
        <f t="shared" si="19"/>
        <v>635426280530.23816</v>
      </c>
      <c r="E135" s="16">
        <f t="shared" si="19"/>
        <v>646383502318.70068</v>
      </c>
      <c r="F135" s="16">
        <f t="shared" si="19"/>
        <v>660574523041.65918</v>
      </c>
      <c r="G135" s="16">
        <f t="shared" si="19"/>
        <v>674765543764.61255</v>
      </c>
      <c r="H135" s="16">
        <f t="shared" si="19"/>
        <v>688956564487.56592</v>
      </c>
      <c r="I135" s="16">
        <f t="shared" si="19"/>
        <v>703147585210.51917</v>
      </c>
      <c r="J135" s="16">
        <f t="shared" si="19"/>
        <v>717338605933.47253</v>
      </c>
      <c r="K135" s="16">
        <f t="shared" si="19"/>
        <v>731529626656.42578</v>
      </c>
      <c r="L135" s="16">
        <f t="shared" si="19"/>
        <v>745720647379.37402</v>
      </c>
      <c r="M135" s="16">
        <f t="shared" si="19"/>
        <v>752651888690.68127</v>
      </c>
      <c r="N135" s="16">
        <f t="shared" si="19"/>
        <v>759583130001.98865</v>
      </c>
      <c r="O135" s="16">
        <f t="shared" si="19"/>
        <v>766514371313.29602</v>
      </c>
      <c r="P135" s="16">
        <f t="shared" si="19"/>
        <v>773445612624.60364</v>
      </c>
      <c r="Q135" s="16">
        <f t="shared" si="19"/>
        <v>780376853935.91101</v>
      </c>
      <c r="R135" s="16">
        <f t="shared" si="19"/>
        <v>787308095247.21838</v>
      </c>
      <c r="S135" s="16">
        <f t="shared" si="19"/>
        <v>794239336558.52576</v>
      </c>
      <c r="T135" s="16">
        <f t="shared" si="19"/>
        <v>801170577869.83313</v>
      </c>
      <c r="U135" s="16">
        <f t="shared" si="19"/>
        <v>808101819181.14075</v>
      </c>
      <c r="V135" s="16">
        <f t="shared" si="19"/>
        <v>815033060492.44824</v>
      </c>
      <c r="W135" s="16">
        <f t="shared" si="19"/>
        <v>811008468763.302</v>
      </c>
      <c r="X135" s="16">
        <f t="shared" si="19"/>
        <v>806983877034.15552</v>
      </c>
      <c r="Y135" s="16">
        <f t="shared" si="19"/>
        <v>802959285305.0094</v>
      </c>
      <c r="Z135" s="16">
        <f t="shared" si="19"/>
        <v>798934693575.86316</v>
      </c>
      <c r="AA135" s="16">
        <f t="shared" si="19"/>
        <v>794910101846.7168</v>
      </c>
      <c r="AB135" s="16">
        <f t="shared" si="19"/>
        <v>790885510117.57056</v>
      </c>
      <c r="AC135" s="16">
        <f t="shared" si="19"/>
        <v>786860918388.42432</v>
      </c>
      <c r="AD135" s="16">
        <f t="shared" si="19"/>
        <v>782836326659.2782</v>
      </c>
      <c r="AE135" s="16">
        <f t="shared" si="19"/>
        <v>778811734930.13184</v>
      </c>
      <c r="AF135" s="16">
        <f t="shared" si="19"/>
        <v>774787143200.98523</v>
      </c>
    </row>
    <row r="136" spans="1:32">
      <c r="A136" t="s">
        <v>58</v>
      </c>
      <c r="B136" s="16">
        <f t="shared" si="17"/>
        <v>1827106064138.8601</v>
      </c>
      <c r="C136" s="16">
        <f t="shared" si="18"/>
        <v>1841469126296.2363</v>
      </c>
      <c r="D136" s="16">
        <f t="shared" si="19"/>
        <v>1855832188453.6125</v>
      </c>
      <c r="E136" s="16">
        <f t="shared" si="19"/>
        <v>1870195250610.9888</v>
      </c>
      <c r="F136" s="16">
        <f t="shared" si="19"/>
        <v>1932479671526.5022</v>
      </c>
      <c r="G136" s="16">
        <f t="shared" si="19"/>
        <v>1994764092442.0154</v>
      </c>
      <c r="H136" s="16">
        <f t="shared" si="19"/>
        <v>2057048513357.5288</v>
      </c>
      <c r="I136" s="16">
        <f t="shared" si="19"/>
        <v>2119332934273.042</v>
      </c>
      <c r="J136" s="16">
        <f t="shared" si="19"/>
        <v>2181617355188.5554</v>
      </c>
      <c r="K136" s="16">
        <f t="shared" si="19"/>
        <v>2243901776104.0688</v>
      </c>
      <c r="L136" s="16">
        <f t="shared" si="19"/>
        <v>2306186197019.582</v>
      </c>
      <c r="M136" s="16">
        <f t="shared" si="19"/>
        <v>2308245291838.3496</v>
      </c>
      <c r="N136" s="16">
        <f t="shared" si="19"/>
        <v>2310304386657.1172</v>
      </c>
      <c r="O136" s="16">
        <f t="shared" si="19"/>
        <v>2312363481475.8843</v>
      </c>
      <c r="P136" s="16">
        <f t="shared" si="19"/>
        <v>2314422576294.6519</v>
      </c>
      <c r="Q136" s="16">
        <f t="shared" si="19"/>
        <v>2316481671113.4194</v>
      </c>
      <c r="R136" s="16">
        <f t="shared" si="19"/>
        <v>2318540765932.187</v>
      </c>
      <c r="S136" s="16">
        <f t="shared" si="19"/>
        <v>2320599860750.9546</v>
      </c>
      <c r="T136" s="16">
        <f t="shared" si="19"/>
        <v>2322658955569.7227</v>
      </c>
      <c r="U136" s="16">
        <f t="shared" si="19"/>
        <v>2324718050388.4897</v>
      </c>
      <c r="V136" s="16">
        <f t="shared" si="19"/>
        <v>2326777145207.2573</v>
      </c>
      <c r="W136" s="16">
        <f t="shared" si="19"/>
        <v>2322211326261.2944</v>
      </c>
      <c r="X136" s="16">
        <f t="shared" si="19"/>
        <v>2317645507315.3315</v>
      </c>
      <c r="Y136" s="16">
        <f t="shared" si="19"/>
        <v>2313079688369.3687</v>
      </c>
      <c r="Z136" s="16">
        <f t="shared" si="19"/>
        <v>2308513869423.4063</v>
      </c>
      <c r="AA136" s="16">
        <f t="shared" si="19"/>
        <v>2303948050477.4434</v>
      </c>
      <c r="AB136" s="16">
        <f t="shared" si="19"/>
        <v>2299382231531.481</v>
      </c>
      <c r="AC136" s="16">
        <f t="shared" si="19"/>
        <v>2294816412585.5181</v>
      </c>
      <c r="AD136" s="16">
        <f t="shared" si="19"/>
        <v>2290250593639.5557</v>
      </c>
      <c r="AE136" s="16">
        <f t="shared" si="19"/>
        <v>2285684774693.5928</v>
      </c>
      <c r="AF136" s="16">
        <f t="shared" si="19"/>
        <v>2281118955747.6304</v>
      </c>
    </row>
    <row r="137" spans="1:32">
      <c r="A137" t="s">
        <v>61</v>
      </c>
      <c r="B137" s="16">
        <f t="shared" si="17"/>
        <v>289716305574.14557</v>
      </c>
      <c r="C137" s="16">
        <f t="shared" si="18"/>
        <v>292508624940.47211</v>
      </c>
      <c r="D137" s="16">
        <f t="shared" si="19"/>
        <v>295300944306.79865</v>
      </c>
      <c r="E137" s="16">
        <f t="shared" si="19"/>
        <v>298093263673.12524</v>
      </c>
      <c r="F137" s="16">
        <f t="shared" si="19"/>
        <v>309604995400.33942</v>
      </c>
      <c r="G137" s="16">
        <f t="shared" si="19"/>
        <v>321116727127.55359</v>
      </c>
      <c r="H137" s="16">
        <f t="shared" si="19"/>
        <v>332628458854.76776</v>
      </c>
      <c r="I137" s="16">
        <f t="shared" si="19"/>
        <v>344140190581.98193</v>
      </c>
      <c r="J137" s="16">
        <f t="shared" si="19"/>
        <v>355651922309.19617</v>
      </c>
      <c r="K137" s="16">
        <f t="shared" si="19"/>
        <v>367163654036.41034</v>
      </c>
      <c r="L137" s="16">
        <f t="shared" si="19"/>
        <v>378675385763.62451</v>
      </c>
      <c r="M137" s="16">
        <f t="shared" si="19"/>
        <v>380402145522.70667</v>
      </c>
      <c r="N137" s="16">
        <f t="shared" si="19"/>
        <v>382128905281.78876</v>
      </c>
      <c r="O137" s="16">
        <f t="shared" si="19"/>
        <v>383855665040.87091</v>
      </c>
      <c r="P137" s="16">
        <f t="shared" si="19"/>
        <v>385582424799.95306</v>
      </c>
      <c r="Q137" s="16">
        <f t="shared" si="19"/>
        <v>387309184559.03516</v>
      </c>
      <c r="R137" s="16">
        <f t="shared" si="19"/>
        <v>389035944318.11731</v>
      </c>
      <c r="S137" s="16">
        <f t="shared" si="19"/>
        <v>390762704077.1994</v>
      </c>
      <c r="T137" s="16">
        <f t="shared" si="19"/>
        <v>392489463836.28149</v>
      </c>
      <c r="U137" s="16">
        <f t="shared" si="19"/>
        <v>394216223595.36371</v>
      </c>
      <c r="V137" s="16">
        <f t="shared" si="19"/>
        <v>395942983354.4458</v>
      </c>
      <c r="W137" s="16">
        <f t="shared" si="19"/>
        <v>394307105687.9469</v>
      </c>
      <c r="X137" s="16">
        <f t="shared" si="19"/>
        <v>392671228021.44806</v>
      </c>
      <c r="Y137" s="16">
        <f t="shared" si="19"/>
        <v>391035350354.94922</v>
      </c>
      <c r="Z137" s="16">
        <f t="shared" si="19"/>
        <v>389399472688.45032</v>
      </c>
      <c r="AA137" s="16">
        <f t="shared" si="19"/>
        <v>387763595021.95154</v>
      </c>
      <c r="AB137" s="16">
        <f t="shared" si="19"/>
        <v>386127717355.45264</v>
      </c>
      <c r="AC137" s="16">
        <f t="shared" si="19"/>
        <v>384491839688.9538</v>
      </c>
      <c r="AD137" s="16">
        <f t="shared" si="19"/>
        <v>382855962022.45496</v>
      </c>
      <c r="AE137" s="16">
        <f t="shared" si="19"/>
        <v>381220084355.95612</v>
      </c>
      <c r="AF137" s="16">
        <f t="shared" si="19"/>
        <v>379584206689.45709</v>
      </c>
    </row>
    <row r="138" spans="1:32">
      <c r="A138" t="s">
        <v>65</v>
      </c>
      <c r="B138" s="16">
        <f t="shared" si="17"/>
        <v>566462326441.15845</v>
      </c>
      <c r="C138" s="16">
        <f t="shared" si="18"/>
        <v>571921956064.97766</v>
      </c>
      <c r="D138" s="16">
        <f t="shared" si="19"/>
        <v>577381585688.79675</v>
      </c>
      <c r="E138" s="16">
        <f t="shared" si="19"/>
        <v>582841215312.61584</v>
      </c>
      <c r="F138" s="16">
        <f t="shared" si="19"/>
        <v>605349311025.90796</v>
      </c>
      <c r="G138" s="16">
        <f t="shared" si="19"/>
        <v>627857406739.19995</v>
      </c>
      <c r="H138" s="16">
        <f t="shared" si="19"/>
        <v>650365502452.49207</v>
      </c>
      <c r="I138" s="16">
        <f t="shared" si="19"/>
        <v>672873598165.78418</v>
      </c>
      <c r="J138" s="16">
        <f t="shared" si="19"/>
        <v>695381693879.07617</v>
      </c>
      <c r="K138" s="16">
        <f t="shared" si="19"/>
        <v>717889789592.36829</v>
      </c>
      <c r="L138" s="16">
        <f t="shared" si="19"/>
        <v>740397885305.6604</v>
      </c>
      <c r="M138" s="16">
        <f t="shared" si="19"/>
        <v>743774099662.65417</v>
      </c>
      <c r="N138" s="16">
        <f t="shared" si="19"/>
        <v>747150314019.64795</v>
      </c>
      <c r="O138" s="16">
        <f t="shared" si="19"/>
        <v>750526528376.64172</v>
      </c>
      <c r="P138" s="16">
        <f t="shared" si="19"/>
        <v>753902742733.63562</v>
      </c>
      <c r="Q138" s="16">
        <f t="shared" si="19"/>
        <v>757278957090.62939</v>
      </c>
      <c r="R138" s="16">
        <f t="shared" si="19"/>
        <v>760655171447.62329</v>
      </c>
      <c r="S138" s="16">
        <f t="shared" si="19"/>
        <v>764031385804.61707</v>
      </c>
      <c r="T138" s="16">
        <f t="shared" si="19"/>
        <v>767407600161.61084</v>
      </c>
      <c r="U138" s="16">
        <f t="shared" si="19"/>
        <v>770783814518.60474</v>
      </c>
      <c r="V138" s="16">
        <f t="shared" si="19"/>
        <v>774160028875.59839</v>
      </c>
      <c r="W138" s="16">
        <f t="shared" si="19"/>
        <v>770961510011.078</v>
      </c>
      <c r="X138" s="16">
        <f t="shared" si="19"/>
        <v>767762991146.5575</v>
      </c>
      <c r="Y138" s="16">
        <f t="shared" si="19"/>
        <v>764564472282.03723</v>
      </c>
      <c r="Z138" s="16">
        <f t="shared" si="19"/>
        <v>761365953417.5166</v>
      </c>
      <c r="AA138" s="16">
        <f t="shared" si="19"/>
        <v>758167434552.99622</v>
      </c>
      <c r="AB138" s="16">
        <f t="shared" si="19"/>
        <v>754968915688.47583</v>
      </c>
      <c r="AC138" s="16">
        <f t="shared" si="19"/>
        <v>751770396823.95532</v>
      </c>
      <c r="AD138" s="16">
        <f t="shared" si="19"/>
        <v>748571877959.43481</v>
      </c>
      <c r="AE138" s="16">
        <f t="shared" si="19"/>
        <v>745373359094.91443</v>
      </c>
      <c r="AF138" s="16">
        <f t="shared" si="19"/>
        <v>742174840230.3938</v>
      </c>
    </row>
    <row r="139" spans="1:32">
      <c r="A139" t="s">
        <v>67</v>
      </c>
      <c r="B139" s="16">
        <f t="shared" si="17"/>
        <v>4431043613549.7783</v>
      </c>
      <c r="C139" s="16">
        <f t="shared" si="18"/>
        <v>4582118114365.5635</v>
      </c>
      <c r="D139" s="16">
        <f t="shared" si="19"/>
        <v>4733192615181.3486</v>
      </c>
      <c r="E139" s="16">
        <f t="shared" si="19"/>
        <v>4884267115997.1338</v>
      </c>
      <c r="F139" s="16">
        <f t="shared" si="19"/>
        <v>4963450736983.4033</v>
      </c>
      <c r="G139" s="16">
        <f t="shared" si="19"/>
        <v>5042634357969.6719</v>
      </c>
      <c r="H139" s="16">
        <f t="shared" si="19"/>
        <v>5121817978955.9414</v>
      </c>
      <c r="I139" s="16">
        <f t="shared" si="19"/>
        <v>5201001599942.2109</v>
      </c>
      <c r="J139" s="16">
        <f t="shared" si="19"/>
        <v>5280185220928.4805</v>
      </c>
      <c r="K139" s="16">
        <f t="shared" si="19"/>
        <v>5359368841914.75</v>
      </c>
      <c r="L139" s="16">
        <f t="shared" si="19"/>
        <v>5438552462901.0186</v>
      </c>
      <c r="M139" s="16">
        <f t="shared" si="19"/>
        <v>5465174053039.0547</v>
      </c>
      <c r="N139" s="16">
        <f t="shared" si="19"/>
        <v>5491795643177.0908</v>
      </c>
      <c r="O139" s="16">
        <f t="shared" si="19"/>
        <v>5518417233315.126</v>
      </c>
      <c r="P139" s="16">
        <f t="shared" si="19"/>
        <v>5545038823453.1621</v>
      </c>
      <c r="Q139" s="16">
        <f t="shared" si="19"/>
        <v>5571660413591.1982</v>
      </c>
      <c r="R139" s="16">
        <f t="shared" si="19"/>
        <v>5598282003729.2354</v>
      </c>
      <c r="S139" s="16">
        <f t="shared" si="19"/>
        <v>5624903593867.2705</v>
      </c>
      <c r="T139" s="16">
        <f t="shared" si="19"/>
        <v>5651525184005.3076</v>
      </c>
      <c r="U139" s="16">
        <f t="shared" si="19"/>
        <v>5678146774143.3438</v>
      </c>
      <c r="V139" s="16">
        <f t="shared" si="19"/>
        <v>5704768364281.3789</v>
      </c>
      <c r="W139" s="16">
        <f t="shared" si="19"/>
        <v>5683709494470.6934</v>
      </c>
      <c r="X139" s="16">
        <f t="shared" si="19"/>
        <v>5662650624660.0088</v>
      </c>
      <c r="Y139" s="16">
        <f t="shared" si="19"/>
        <v>5641591754849.3242</v>
      </c>
      <c r="Z139" s="16">
        <f t="shared" si="19"/>
        <v>5620532885038.6377</v>
      </c>
      <c r="AA139" s="16">
        <f t="shared" si="19"/>
        <v>5599474015227.9531</v>
      </c>
      <c r="AB139" s="16">
        <f t="shared" si="19"/>
        <v>5578415145417.2686</v>
      </c>
      <c r="AC139" s="16">
        <f t="shared" si="19"/>
        <v>5557356275606.582</v>
      </c>
      <c r="AD139" s="16">
        <f t="shared" si="19"/>
        <v>5536297405795.8975</v>
      </c>
      <c r="AE139" s="16">
        <f t="shared" si="19"/>
        <v>5515238535985.2129</v>
      </c>
      <c r="AF139" s="16">
        <f t="shared" si="19"/>
        <v>5494179666174.5273</v>
      </c>
    </row>
    <row r="140" spans="1:32">
      <c r="A140" t="s">
        <v>71</v>
      </c>
      <c r="B140" s="16">
        <f t="shared" si="17"/>
        <v>771621587009.75378</v>
      </c>
      <c r="C140" s="16">
        <f t="shared" si="18"/>
        <v>797929688721.89075</v>
      </c>
      <c r="D140" s="16">
        <f t="shared" si="19"/>
        <v>824237790434.02783</v>
      </c>
      <c r="E140" s="16">
        <f t="shared" si="19"/>
        <v>850545892146.16479</v>
      </c>
      <c r="F140" s="16">
        <f t="shared" si="19"/>
        <v>864334921688.4978</v>
      </c>
      <c r="G140" s="16">
        <f t="shared" si="19"/>
        <v>878123951230.83069</v>
      </c>
      <c r="H140" s="16">
        <f t="shared" si="19"/>
        <v>891912980773.1637</v>
      </c>
      <c r="I140" s="16">
        <f t="shared" si="19"/>
        <v>905702010315.49683</v>
      </c>
      <c r="J140" s="16">
        <f t="shared" si="19"/>
        <v>919491039857.82996</v>
      </c>
      <c r="K140" s="16">
        <f t="shared" si="19"/>
        <v>933280069400.16272</v>
      </c>
      <c r="L140" s="16">
        <f t="shared" si="19"/>
        <v>947069098942.49585</v>
      </c>
      <c r="M140" s="16">
        <f t="shared" si="19"/>
        <v>951704980559.23718</v>
      </c>
      <c r="N140" s="16">
        <f t="shared" si="19"/>
        <v>956340862175.97864</v>
      </c>
      <c r="O140" s="16">
        <f t="shared" si="19"/>
        <v>960976743792.71973</v>
      </c>
      <c r="P140" s="16">
        <f t="shared" si="19"/>
        <v>965612625409.46118</v>
      </c>
      <c r="Q140" s="16">
        <f t="shared" si="19"/>
        <v>970248507026.20251</v>
      </c>
      <c r="R140" s="16">
        <f t="shared" si="19"/>
        <v>974884388642.94385</v>
      </c>
      <c r="S140" s="16">
        <f t="shared" si="19"/>
        <v>979520270259.6853</v>
      </c>
      <c r="T140" s="16">
        <f t="shared" si="19"/>
        <v>984156151876.42664</v>
      </c>
      <c r="U140" s="16">
        <f t="shared" si="19"/>
        <v>988792033493.16797</v>
      </c>
      <c r="V140" s="16">
        <f t="shared" si="19"/>
        <v>993427915109.90906</v>
      </c>
      <c r="W140" s="16">
        <f t="shared" si="19"/>
        <v>989760725174.27808</v>
      </c>
      <c r="X140" s="16">
        <f t="shared" si="19"/>
        <v>986093535238.64697</v>
      </c>
      <c r="Y140" s="16">
        <f t="shared" si="19"/>
        <v>982426345303.0155</v>
      </c>
      <c r="Z140" s="16">
        <f t="shared" si="19"/>
        <v>978759155367.3844</v>
      </c>
      <c r="AA140" s="16">
        <f t="shared" si="19"/>
        <v>975091965431.75317</v>
      </c>
      <c r="AB140" s="16">
        <f t="shared" si="19"/>
        <v>971424775496.12207</v>
      </c>
      <c r="AC140" s="16">
        <f t="shared" si="19"/>
        <v>967757585560.49072</v>
      </c>
      <c r="AD140" s="16">
        <f t="shared" si="19"/>
        <v>964090395624.8595</v>
      </c>
      <c r="AE140" s="16">
        <f t="shared" si="19"/>
        <v>960423205689.22839</v>
      </c>
      <c r="AF140" s="16">
        <f t="shared" si="19"/>
        <v>956756015753.59717</v>
      </c>
    </row>
    <row r="141" spans="1:32">
      <c r="A141" t="s">
        <v>73</v>
      </c>
      <c r="B141" s="16">
        <f t="shared" si="17"/>
        <v>1204597264048.3748</v>
      </c>
      <c r="C141" s="16">
        <f t="shared" si="18"/>
        <v>1245667482764.7234</v>
      </c>
      <c r="D141" s="16">
        <f t="shared" si="19"/>
        <v>1286737701481.0718</v>
      </c>
      <c r="E141" s="16">
        <f t="shared" si="19"/>
        <v>1327807920197.4204</v>
      </c>
      <c r="F141" s="16">
        <f t="shared" si="19"/>
        <v>1349334310257.2759</v>
      </c>
      <c r="G141" s="16">
        <f t="shared" ref="D141:AF147" si="20">IFERROR($B141*G29/$B29,0)</f>
        <v>1370860700317.1311</v>
      </c>
      <c r="H141" s="16">
        <f t="shared" si="20"/>
        <v>1392387090376.9863</v>
      </c>
      <c r="I141" s="16">
        <f t="shared" si="20"/>
        <v>1413913480436.8418</v>
      </c>
      <c r="J141" s="16">
        <f t="shared" si="20"/>
        <v>1435439870496.697</v>
      </c>
      <c r="K141" s="16">
        <f t="shared" si="20"/>
        <v>1456966260556.5525</v>
      </c>
      <c r="L141" s="16">
        <f t="shared" si="20"/>
        <v>1478492650616.4077</v>
      </c>
      <c r="M141" s="16">
        <f t="shared" si="20"/>
        <v>1485729838385.635</v>
      </c>
      <c r="N141" s="16">
        <f t="shared" si="20"/>
        <v>1492967026154.8623</v>
      </c>
      <c r="O141" s="16">
        <f t="shared" si="20"/>
        <v>1500204213924.0898</v>
      </c>
      <c r="P141" s="16">
        <f t="shared" si="20"/>
        <v>1507441401693.3171</v>
      </c>
      <c r="Q141" s="16">
        <f t="shared" si="20"/>
        <v>1514678589462.5444</v>
      </c>
      <c r="R141" s="16">
        <f t="shared" si="20"/>
        <v>1521915777231.772</v>
      </c>
      <c r="S141" s="16">
        <f t="shared" si="20"/>
        <v>1529152965000.9993</v>
      </c>
      <c r="T141" s="16">
        <f t="shared" si="20"/>
        <v>1536390152770.2266</v>
      </c>
      <c r="U141" s="16">
        <f t="shared" si="20"/>
        <v>1543627340539.4536</v>
      </c>
      <c r="V141" s="16">
        <f t="shared" si="20"/>
        <v>1550864528308.6812</v>
      </c>
      <c r="W141" s="16">
        <f t="shared" si="20"/>
        <v>1545139588730.0386</v>
      </c>
      <c r="X141" s="16">
        <f t="shared" si="20"/>
        <v>1539414649151.396</v>
      </c>
      <c r="Y141" s="16">
        <f t="shared" si="20"/>
        <v>1533689709572.7539</v>
      </c>
      <c r="Z141" s="16">
        <f t="shared" si="20"/>
        <v>1527964769994.1113</v>
      </c>
      <c r="AA141" s="16">
        <f t="shared" si="20"/>
        <v>1522239830415.4685</v>
      </c>
      <c r="AB141" s="16">
        <f t="shared" si="20"/>
        <v>1516514890836.8259</v>
      </c>
      <c r="AC141" s="16">
        <f t="shared" si="20"/>
        <v>1510789951258.1833</v>
      </c>
      <c r="AD141" s="16">
        <f t="shared" si="20"/>
        <v>1505065011679.5413</v>
      </c>
      <c r="AE141" s="16">
        <f t="shared" si="20"/>
        <v>1499340072100.8987</v>
      </c>
      <c r="AF141" s="16">
        <f t="shared" si="20"/>
        <v>1493615132522.2561</v>
      </c>
    </row>
    <row r="142" spans="1:32">
      <c r="A142" t="s">
        <v>75</v>
      </c>
      <c r="B142" s="16">
        <f t="shared" si="17"/>
        <v>1257696124252.3071</v>
      </c>
      <c r="C142" s="16">
        <f t="shared" si="18"/>
        <v>1300576725465.1553</v>
      </c>
      <c r="D142" s="16">
        <f t="shared" si="20"/>
        <v>1343457326678.0032</v>
      </c>
      <c r="E142" s="16">
        <f t="shared" si="20"/>
        <v>1386337927890.8513</v>
      </c>
      <c r="F142" s="16">
        <f t="shared" si="20"/>
        <v>1408813205027.4065</v>
      </c>
      <c r="G142" s="16">
        <f t="shared" si="20"/>
        <v>1431288482163.9619</v>
      </c>
      <c r="H142" s="16">
        <f t="shared" si="20"/>
        <v>1453763759300.5168</v>
      </c>
      <c r="I142" s="16">
        <f t="shared" si="20"/>
        <v>1476239036437.0723</v>
      </c>
      <c r="J142" s="16">
        <f t="shared" si="20"/>
        <v>1498714313573.6274</v>
      </c>
      <c r="K142" s="16">
        <f t="shared" si="20"/>
        <v>1521189590710.1829</v>
      </c>
      <c r="L142" s="16">
        <f t="shared" si="20"/>
        <v>1543664867846.7383</v>
      </c>
      <c r="M142" s="16">
        <f t="shared" si="20"/>
        <v>1551221072131.3577</v>
      </c>
      <c r="N142" s="16">
        <f t="shared" si="20"/>
        <v>1558777276415.9773</v>
      </c>
      <c r="O142" s="16">
        <f t="shared" si="20"/>
        <v>1566333480700.5969</v>
      </c>
      <c r="P142" s="16">
        <f t="shared" si="20"/>
        <v>1573889684985.2168</v>
      </c>
      <c r="Q142" s="16">
        <f t="shared" si="20"/>
        <v>1581445889269.8362</v>
      </c>
      <c r="R142" s="16">
        <f t="shared" si="20"/>
        <v>1589002093554.4561</v>
      </c>
      <c r="S142" s="16">
        <f t="shared" si="20"/>
        <v>1596558297839.0757</v>
      </c>
      <c r="T142" s="16">
        <f t="shared" si="20"/>
        <v>1604114502123.6953</v>
      </c>
      <c r="U142" s="16">
        <f t="shared" si="20"/>
        <v>1611670706408.3149</v>
      </c>
      <c r="V142" s="16">
        <f t="shared" si="20"/>
        <v>1619226910692.9343</v>
      </c>
      <c r="W142" s="16">
        <f t="shared" si="20"/>
        <v>1613249614766.2952</v>
      </c>
      <c r="X142" s="16">
        <f t="shared" si="20"/>
        <v>1607272318839.6558</v>
      </c>
      <c r="Y142" s="16">
        <f t="shared" si="20"/>
        <v>1601295022913.0164</v>
      </c>
      <c r="Z142" s="16">
        <f t="shared" si="20"/>
        <v>1595317726986.377</v>
      </c>
      <c r="AA142" s="16">
        <f t="shared" si="20"/>
        <v>1589340431059.7373</v>
      </c>
      <c r="AB142" s="16">
        <f t="shared" si="20"/>
        <v>1583363135133.0981</v>
      </c>
      <c r="AC142" s="16">
        <f t="shared" si="20"/>
        <v>1577385839206.4585</v>
      </c>
      <c r="AD142" s="16">
        <f t="shared" si="20"/>
        <v>1571408543279.8193</v>
      </c>
      <c r="AE142" s="16">
        <f t="shared" si="20"/>
        <v>1565431247353.1797</v>
      </c>
      <c r="AF142" s="16">
        <f t="shared" si="20"/>
        <v>1559453951426.5405</v>
      </c>
    </row>
    <row r="143" spans="1:32">
      <c r="A143" t="s">
        <v>78</v>
      </c>
      <c r="B143" s="16">
        <f t="shared" si="17"/>
        <v>322071699271.63947</v>
      </c>
      <c r="C143" s="16">
        <f t="shared" si="18"/>
        <v>333052593489.328</v>
      </c>
      <c r="D143" s="16">
        <f t="shared" si="20"/>
        <v>344033487707.01666</v>
      </c>
      <c r="E143" s="16">
        <f t="shared" si="20"/>
        <v>355014381924.7052</v>
      </c>
      <c r="F143" s="16">
        <f t="shared" si="20"/>
        <v>360769866544.07196</v>
      </c>
      <c r="G143" s="16">
        <f t="shared" si="20"/>
        <v>366525351163.43884</v>
      </c>
      <c r="H143" s="16">
        <f t="shared" si="20"/>
        <v>372280835782.8056</v>
      </c>
      <c r="I143" s="16">
        <f t="shared" si="20"/>
        <v>378036320402.17236</v>
      </c>
      <c r="J143" s="16">
        <f t="shared" si="20"/>
        <v>383791805021.53912</v>
      </c>
      <c r="K143" s="16">
        <f t="shared" si="20"/>
        <v>389547289640.90594</v>
      </c>
      <c r="L143" s="16">
        <f t="shared" si="20"/>
        <v>395302774260.27271</v>
      </c>
      <c r="M143" s="16">
        <f t="shared" si="20"/>
        <v>397237772315.09924</v>
      </c>
      <c r="N143" s="16">
        <f t="shared" si="20"/>
        <v>399172770369.92578</v>
      </c>
      <c r="O143" s="16">
        <f t="shared" si="20"/>
        <v>401107768424.75232</v>
      </c>
      <c r="P143" s="16">
        <f t="shared" si="20"/>
        <v>403042766479.57886</v>
      </c>
      <c r="Q143" s="16">
        <f t="shared" si="20"/>
        <v>404977764534.40546</v>
      </c>
      <c r="R143" s="16">
        <f t="shared" si="20"/>
        <v>406912762589.23193</v>
      </c>
      <c r="S143" s="16">
        <f t="shared" si="20"/>
        <v>408847760644.05847</v>
      </c>
      <c r="T143" s="16">
        <f t="shared" si="20"/>
        <v>410782758698.88501</v>
      </c>
      <c r="U143" s="16">
        <f t="shared" si="20"/>
        <v>412717756753.71155</v>
      </c>
      <c r="V143" s="16">
        <f t="shared" si="20"/>
        <v>414652754808.53802</v>
      </c>
      <c r="W143" s="16">
        <f t="shared" si="20"/>
        <v>413122084705.46637</v>
      </c>
      <c r="X143" s="16">
        <f t="shared" si="20"/>
        <v>411591414602.39459</v>
      </c>
      <c r="Y143" s="16">
        <f t="shared" si="20"/>
        <v>410060744499.32288</v>
      </c>
      <c r="Z143" s="16">
        <f t="shared" si="20"/>
        <v>408530074396.2511</v>
      </c>
      <c r="AA143" s="16">
        <f t="shared" si="20"/>
        <v>406999404293.17944</v>
      </c>
      <c r="AB143" s="16">
        <f t="shared" si="20"/>
        <v>405468734190.10767</v>
      </c>
      <c r="AC143" s="16">
        <f t="shared" si="20"/>
        <v>403938064087.03589</v>
      </c>
      <c r="AD143" s="16">
        <f t="shared" si="20"/>
        <v>402407393983.96417</v>
      </c>
      <c r="AE143" s="16">
        <f t="shared" si="20"/>
        <v>400876723880.8924</v>
      </c>
      <c r="AF143" s="16">
        <f t="shared" si="20"/>
        <v>399346053777.82074</v>
      </c>
    </row>
    <row r="144" spans="1:32">
      <c r="A144" t="s">
        <v>80</v>
      </c>
      <c r="B144" s="16">
        <f t="shared" si="17"/>
        <v>319370891250.68665</v>
      </c>
      <c r="C144" s="16">
        <f t="shared" si="18"/>
        <v>325074803510.29474</v>
      </c>
      <c r="D144" s="16">
        <f t="shared" si="20"/>
        <v>330778715769.90277</v>
      </c>
      <c r="E144" s="16">
        <f t="shared" si="20"/>
        <v>336482628029.51086</v>
      </c>
      <c r="F144" s="16">
        <f t="shared" si="20"/>
        <v>343869932826.35895</v>
      </c>
      <c r="G144" s="16">
        <f t="shared" si="20"/>
        <v>351257237623.20416</v>
      </c>
      <c r="H144" s="16">
        <f t="shared" si="20"/>
        <v>358644542420.04944</v>
      </c>
      <c r="I144" s="16">
        <f t="shared" si="20"/>
        <v>366031847216.89478</v>
      </c>
      <c r="J144" s="16">
        <f t="shared" si="20"/>
        <v>373419152013.74005</v>
      </c>
      <c r="K144" s="16">
        <f t="shared" si="20"/>
        <v>380806456810.58533</v>
      </c>
      <c r="L144" s="16">
        <f t="shared" si="20"/>
        <v>388193761607.42786</v>
      </c>
      <c r="M144" s="16">
        <f t="shared" si="20"/>
        <v>391801901795.98334</v>
      </c>
      <c r="N144" s="16">
        <f t="shared" si="20"/>
        <v>395410041984.53894</v>
      </c>
      <c r="O144" s="16">
        <f t="shared" si="20"/>
        <v>399018182173.09467</v>
      </c>
      <c r="P144" s="16">
        <f t="shared" si="20"/>
        <v>402626322361.65021</v>
      </c>
      <c r="Q144" s="16">
        <f t="shared" si="20"/>
        <v>406234462550.20587</v>
      </c>
      <c r="R144" s="16">
        <f t="shared" si="20"/>
        <v>409842602738.76141</v>
      </c>
      <c r="S144" s="16">
        <f t="shared" si="20"/>
        <v>413450742927.31714</v>
      </c>
      <c r="T144" s="16">
        <f t="shared" si="20"/>
        <v>417058883115.87268</v>
      </c>
      <c r="U144" s="16">
        <f t="shared" si="20"/>
        <v>420667023304.42834</v>
      </c>
      <c r="V144" s="16">
        <f t="shared" si="20"/>
        <v>424275163492.98395</v>
      </c>
      <c r="W144" s="16">
        <f t="shared" si="20"/>
        <v>422180114351.24194</v>
      </c>
      <c r="X144" s="16">
        <f t="shared" si="20"/>
        <v>420085065209.49994</v>
      </c>
      <c r="Y144" s="16">
        <f t="shared" si="20"/>
        <v>417990016067.75806</v>
      </c>
      <c r="Z144" s="16">
        <f t="shared" si="20"/>
        <v>415894966926.01605</v>
      </c>
      <c r="AA144" s="16">
        <f t="shared" si="20"/>
        <v>413799917784.27405</v>
      </c>
      <c r="AB144" s="16">
        <f t="shared" si="20"/>
        <v>411704868642.5321</v>
      </c>
      <c r="AC144" s="16">
        <f t="shared" si="20"/>
        <v>409609819500.7901</v>
      </c>
      <c r="AD144" s="16">
        <f t="shared" si="20"/>
        <v>407514770359.04822</v>
      </c>
      <c r="AE144" s="16">
        <f t="shared" si="20"/>
        <v>405419721217.30621</v>
      </c>
      <c r="AF144" s="16">
        <f t="shared" si="20"/>
        <v>403324672075.56403</v>
      </c>
    </row>
    <row r="145" spans="1:32">
      <c r="A145" t="s">
        <v>82</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85</v>
      </c>
      <c r="B146" s="16">
        <f t="shared" si="17"/>
        <v>91519371811.44043</v>
      </c>
      <c r="C146" s="16">
        <f t="shared" si="18"/>
        <v>91610891183.251846</v>
      </c>
      <c r="D146" s="16">
        <f t="shared" si="20"/>
        <v>91702502074.43512</v>
      </c>
      <c r="E146" s="16">
        <f t="shared" si="20"/>
        <v>91794204576.509521</v>
      </c>
      <c r="F146" s="16">
        <f t="shared" si="20"/>
        <v>91885998781.086029</v>
      </c>
      <c r="G146" s="16">
        <f t="shared" si="20"/>
        <v>91977884779.867111</v>
      </c>
      <c r="H146" s="16">
        <f t="shared" si="20"/>
        <v>92069862664.646957</v>
      </c>
      <c r="I146" s="16">
        <f t="shared" si="20"/>
        <v>92161932527.3116</v>
      </c>
      <c r="J146" s="16">
        <f t="shared" si="20"/>
        <v>92254094459.838913</v>
      </c>
      <c r="K146" s="16">
        <f t="shared" si="20"/>
        <v>92346348554.298737</v>
      </c>
      <c r="L146" s="16">
        <f t="shared" si="20"/>
        <v>92438694902.853027</v>
      </c>
      <c r="M146" s="16">
        <f t="shared" si="20"/>
        <v>92531133597.755859</v>
      </c>
      <c r="N146" s="16">
        <f t="shared" si="20"/>
        <v>92623664731.353607</v>
      </c>
      <c r="O146" s="16">
        <f t="shared" si="20"/>
        <v>92716288396.084946</v>
      </c>
      <c r="P146" s="16">
        <f t="shared" si="20"/>
        <v>92809004684.481018</v>
      </c>
      <c r="Q146" s="16">
        <f t="shared" si="20"/>
        <v>92901813689.165497</v>
      </c>
      <c r="R146" s="16">
        <f t="shared" si="20"/>
        <v>92994715502.854645</v>
      </c>
      <c r="S146" s="16">
        <f t="shared" si="20"/>
        <v>93087710218.357483</v>
      </c>
      <c r="T146" s="16">
        <f t="shared" si="20"/>
        <v>93180797928.575836</v>
      </c>
      <c r="U146" s="16">
        <f t="shared" si="20"/>
        <v>93273978726.504395</v>
      </c>
      <c r="V146" s="16">
        <f t="shared" si="20"/>
        <v>93367252705.230896</v>
      </c>
      <c r="W146" s="16">
        <f t="shared" si="20"/>
        <v>92900416441.704742</v>
      </c>
      <c r="X146" s="16">
        <f t="shared" si="20"/>
        <v>92435914359.496216</v>
      </c>
      <c r="Y146" s="16">
        <f t="shared" si="20"/>
        <v>91973734787.698715</v>
      </c>
      <c r="Z146" s="16">
        <f t="shared" si="20"/>
        <v>91513866113.760239</v>
      </c>
      <c r="AA146" s="16">
        <f t="shared" si="20"/>
        <v>91056296783.191422</v>
      </c>
      <c r="AB146" s="16">
        <f t="shared" si="20"/>
        <v>90601015299.275482</v>
      </c>
      <c r="AC146" s="16">
        <f t="shared" si="20"/>
        <v>90148010222.779099</v>
      </c>
      <c r="AD146" s="16">
        <f t="shared" si="20"/>
        <v>89697270171.665192</v>
      </c>
      <c r="AE146" s="16">
        <f t="shared" si="20"/>
        <v>89248783820.80687</v>
      </c>
      <c r="AF146" s="16">
        <f t="shared" si="20"/>
        <v>88802539901.702835</v>
      </c>
    </row>
    <row r="147" spans="1:32">
      <c r="A147" t="s">
        <v>89</v>
      </c>
      <c r="B147" s="16">
        <f t="shared" si="17"/>
        <v>710532791.91191864</v>
      </c>
      <c r="C147" s="16">
        <f t="shared" si="18"/>
        <v>723222792.20207882</v>
      </c>
      <c r="D147" s="16">
        <f t="shared" si="20"/>
        <v>735912792.492239</v>
      </c>
      <c r="E147" s="16">
        <f t="shared" si="20"/>
        <v>748602792.78239942</v>
      </c>
      <c r="F147" s="16">
        <f t="shared" si="20"/>
        <v>765037985.98818409</v>
      </c>
      <c r="G147" s="16">
        <f t="shared" si="20"/>
        <v>781473179.19396293</v>
      </c>
      <c r="H147" s="16">
        <f t="shared" si="20"/>
        <v>797908372.39974153</v>
      </c>
      <c r="I147" s="16">
        <f t="shared" si="20"/>
        <v>814343565.60552025</v>
      </c>
      <c r="J147" s="16">
        <f t="shared" si="20"/>
        <v>830778758.81129909</v>
      </c>
      <c r="K147" s="16">
        <f t="shared" si="20"/>
        <v>847213952.01707768</v>
      </c>
      <c r="L147" s="16">
        <f t="shared" si="20"/>
        <v>863649145.22285044</v>
      </c>
      <c r="M147" s="16">
        <f t="shared" si="20"/>
        <v>871676495.21628356</v>
      </c>
      <c r="N147" s="16">
        <f t="shared" si="20"/>
        <v>879703845.20971727</v>
      </c>
      <c r="O147" s="16">
        <f t="shared" si="20"/>
        <v>887731195.20315051</v>
      </c>
      <c r="P147" s="16">
        <f t="shared" si="20"/>
        <v>895758545.19658387</v>
      </c>
      <c r="Q147" s="16">
        <f t="shared" si="20"/>
        <v>903785895.19001722</v>
      </c>
      <c r="R147" s="16">
        <f t="shared" si="20"/>
        <v>911813245.18345058</v>
      </c>
      <c r="S147" s="16">
        <f t="shared" si="20"/>
        <v>919840595.17688417</v>
      </c>
      <c r="T147" s="16">
        <f t="shared" si="20"/>
        <v>927867945.17031753</v>
      </c>
      <c r="U147" s="16">
        <f t="shared" si="20"/>
        <v>935895295.16375089</v>
      </c>
      <c r="V147" s="16">
        <f t="shared" si="20"/>
        <v>943922645.15718436</v>
      </c>
      <c r="W147" s="16">
        <f t="shared" si="20"/>
        <v>939261603.22551334</v>
      </c>
      <c r="X147" s="16">
        <f t="shared" si="20"/>
        <v>934600561.29384232</v>
      </c>
      <c r="Y147" s="16">
        <f t="shared" si="20"/>
        <v>929939519.36217129</v>
      </c>
      <c r="Z147" s="16">
        <f t="shared" si="20"/>
        <v>925278477.43050039</v>
      </c>
      <c r="AA147" s="16">
        <f t="shared" si="20"/>
        <v>920617435.49882913</v>
      </c>
      <c r="AB147" s="16">
        <f t="shared" si="20"/>
        <v>915956393.56715822</v>
      </c>
      <c r="AC147" s="16">
        <f t="shared" si="20"/>
        <v>911295351.6354872</v>
      </c>
      <c r="AD147" s="16">
        <f t="shared" si="20"/>
        <v>906634309.70381618</v>
      </c>
      <c r="AE147" s="16">
        <f t="shared" si="20"/>
        <v>901973267.77214527</v>
      </c>
      <c r="AF147" s="16">
        <f t="shared" si="20"/>
        <v>897312225.84047377</v>
      </c>
    </row>
  </sheetData>
  <phoneticPr fontId="36"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 sqref="B2"/>
    </sheetView>
  </sheetViews>
  <sheetFormatPr defaultColWidth="9.08984375" defaultRowHeight="14.5"/>
  <cols>
    <col min="1" max="1" width="47.08984375" customWidth="1"/>
    <col min="2" max="2" width="11.7265625" customWidth="1"/>
    <col min="3" max="33" width="11"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496" t="s">
        <v>25</v>
      </c>
      <c r="B2" s="446">
        <f>'KEEI BAU - Industry'!P38*'Others Split'!$F$6</f>
        <v>900238274233.78625</v>
      </c>
      <c r="C2" s="16">
        <f>'KEEI BAU - Industry'!Q38*'Others Split'!$F$6</f>
        <v>895972661045.51514</v>
      </c>
      <c r="D2" s="16">
        <f>'KEEI BAU - Industry'!R38*'Others Split'!$F$6</f>
        <v>891707047857.2439</v>
      </c>
      <c r="E2" s="16">
        <f>'KEEI BAU - Industry'!S38*'Others Split'!$F$6</f>
        <v>887441434668.97351</v>
      </c>
      <c r="F2" s="16">
        <f>'KEEI BAU - Industry'!T38*'Others Split'!$F$6</f>
        <v>797614268632.84546</v>
      </c>
      <c r="G2" s="16">
        <f>'KEEI BAU - Industry'!U38*'Others Split'!$F$6</f>
        <v>707787102596.71826</v>
      </c>
      <c r="H2" s="16">
        <f>'KEEI BAU - Industry'!V38*'Others Split'!$F$6</f>
        <v>617959936560.59119</v>
      </c>
      <c r="I2" s="16">
        <f>'KEEI BAU - Industry'!W38*'Others Split'!$F$6</f>
        <v>528132770524.46399</v>
      </c>
      <c r="J2" s="16">
        <f>'KEEI BAU - Industry'!X38*'Others Split'!$F$6</f>
        <v>438305604488.33679</v>
      </c>
      <c r="K2" s="16">
        <f>'KEEI BAU - Industry'!Y38*'Others Split'!$F$6</f>
        <v>348478438452.20966</v>
      </c>
      <c r="L2" s="16">
        <f>'KEEI BAU - Industry'!Z38*'Others Split'!$F$6</f>
        <v>258651272416.08331</v>
      </c>
      <c r="M2" s="16">
        <f>'KEEI BAU - Industry'!AA38*'Others Split'!$F$6</f>
        <v>232786145174.47421</v>
      </c>
      <c r="N2" s="16">
        <f>'KEEI BAU - Industry'!AB38*'Others Split'!$F$6</f>
        <v>206921017932.86597</v>
      </c>
      <c r="O2" s="16">
        <f>'KEEI BAU - Industry'!AC38*'Others Split'!$F$6</f>
        <v>181055890691.25772</v>
      </c>
      <c r="P2" s="16">
        <f>'KEEI BAU - Industry'!AD38*'Others Split'!$F$6</f>
        <v>155190763449.64948</v>
      </c>
      <c r="Q2" s="16">
        <f>'KEEI BAU - Industry'!AE38*'Others Split'!$F$6</f>
        <v>129325636208.04124</v>
      </c>
      <c r="R2" s="16">
        <f>'KEEI BAU - Industry'!AF38*'Others Split'!$F$6</f>
        <v>103460508966.43298</v>
      </c>
      <c r="S2" s="16">
        <f>'KEEI BAU - Industry'!AG38*'Others Split'!$F$6</f>
        <v>77595381724.824738</v>
      </c>
      <c r="T2" s="16">
        <f>'KEEI BAU - Industry'!AH38*'Others Split'!$F$6</f>
        <v>51730254483.216492</v>
      </c>
      <c r="U2" s="16">
        <f>'KEEI BAU - Industry'!AI38*'Others Split'!$F$6</f>
        <v>25865127241.608246</v>
      </c>
      <c r="V2" s="16">
        <f>'KEEI BAU - Industry'!AJ38*'Others Split'!$F$6</f>
        <v>0</v>
      </c>
      <c r="W2" s="16">
        <f>'KEEI BAU - Industry'!AK38*'Others Split'!$F$6</f>
        <v>0</v>
      </c>
      <c r="X2" s="16">
        <f>'KEEI BAU - Industry'!AL38*'Others Split'!$F$6</f>
        <v>0</v>
      </c>
      <c r="Y2" s="16">
        <f>'KEEI BAU - Industry'!AM38*'Others Split'!$F$6</f>
        <v>0</v>
      </c>
      <c r="Z2" s="16">
        <f>'KEEI BAU - Industry'!AN38*'Others Split'!$F$6</f>
        <v>0</v>
      </c>
      <c r="AA2" s="16">
        <f>'KEEI BAU - Industry'!AO38*'Others Split'!$F$6</f>
        <v>0</v>
      </c>
      <c r="AB2" s="16">
        <f>'KEEI BAU - Industry'!AP38*'Others Split'!$F$6</f>
        <v>0</v>
      </c>
      <c r="AC2" s="16">
        <f>'KEEI BAU - Industry'!AQ38*'Others Split'!$F$6</f>
        <v>0</v>
      </c>
      <c r="AD2" s="16">
        <f>'KEEI BAU - Industry'!AR38*'Others Split'!$F$6</f>
        <v>0</v>
      </c>
      <c r="AE2" s="16">
        <f>'KEEI BAU - Industry'!AS38*'Others Split'!$F$6</f>
        <v>0</v>
      </c>
      <c r="AF2" s="16">
        <f>'KEEI BAU - Industry'!AT38*'Others Split'!$F$6</f>
        <v>0</v>
      </c>
    </row>
    <row r="3" spans="1:35">
      <c r="A3" t="s">
        <v>28</v>
      </c>
      <c r="B3" s="44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s="497" t="s">
        <v>34</v>
      </c>
      <c r="B5" s="16">
        <f>'KEEI BAU - Industry'!P$38*'Others Split'!$F$7</f>
        <v>0</v>
      </c>
      <c r="C5" s="16">
        <f>'KEEI BAU - Industry'!Q$38*'Others Split'!$F$7</f>
        <v>0</v>
      </c>
      <c r="D5" s="16">
        <f>'KEEI BAU - Industry'!R$38*'Others Split'!$F$7</f>
        <v>0</v>
      </c>
      <c r="E5" s="16">
        <f>'KEEI BAU - Industry'!S$38*'Others Split'!$F$7</f>
        <v>0</v>
      </c>
      <c r="F5" s="16">
        <f>'KEEI BAU - Industry'!T$38*'Others Split'!$F$7</f>
        <v>0</v>
      </c>
      <c r="G5" s="16">
        <f>'KEEI BAU - Industry'!U$38*'Others Split'!$F$7</f>
        <v>0</v>
      </c>
      <c r="H5" s="16">
        <f>'KEEI BAU - Industry'!V$38*'Others Split'!$F$7</f>
        <v>0</v>
      </c>
      <c r="I5" s="16">
        <f>'KEEI BAU - Industry'!W$38*'Others Split'!$F$7</f>
        <v>0</v>
      </c>
      <c r="J5" s="16">
        <f>'KEEI BAU - Industry'!X$38*'Others Split'!$F$7</f>
        <v>0</v>
      </c>
      <c r="K5" s="16">
        <f>'KEEI BAU - Industry'!Y$38*'Others Split'!$F$7</f>
        <v>0</v>
      </c>
      <c r="L5" s="16">
        <f>'KEEI BAU - Industry'!Z$38*'Others Split'!$F$7</f>
        <v>0</v>
      </c>
      <c r="M5" s="16">
        <f>'KEEI BAU - Industry'!AA$38*'Others Split'!$F$7</f>
        <v>0</v>
      </c>
      <c r="N5" s="16">
        <f>'KEEI BAU - Industry'!AB$38*'Others Split'!$F$7</f>
        <v>0</v>
      </c>
      <c r="O5" s="16">
        <f>'KEEI BAU - Industry'!AC$38*'Others Split'!$F$7</f>
        <v>0</v>
      </c>
      <c r="P5" s="16">
        <f>'KEEI BAU - Industry'!AD$38*'Others Split'!$F$7</f>
        <v>0</v>
      </c>
      <c r="Q5" s="16">
        <f>'KEEI BAU - Industry'!AE$38*'Others Split'!$F$7</f>
        <v>0</v>
      </c>
      <c r="R5" s="16">
        <f>'KEEI BAU - Industry'!AF$38*'Others Split'!$F$7</f>
        <v>0</v>
      </c>
      <c r="S5" s="16">
        <f>'KEEI BAU - Industry'!AG$38*'Others Split'!$F$7</f>
        <v>0</v>
      </c>
      <c r="T5" s="16">
        <f>'KEEI BAU - Industry'!AH$38*'Others Split'!$F$7</f>
        <v>0</v>
      </c>
      <c r="U5" s="16">
        <f>'KEEI BAU - Industry'!AI$38*'Others Split'!$F$7</f>
        <v>0</v>
      </c>
      <c r="V5" s="16">
        <f>'KEEI BAU - Industry'!AJ$38*'Others Split'!$F$7</f>
        <v>0</v>
      </c>
      <c r="W5" s="16">
        <f>'KEEI BAU - Industry'!AK$38*'Others Split'!$F$7</f>
        <v>0</v>
      </c>
      <c r="X5" s="16">
        <f>'KEEI BAU - Industry'!AL$38*'Others Split'!$F$7</f>
        <v>0</v>
      </c>
      <c r="Y5" s="16">
        <f>'KEEI BAU - Industry'!AM$38*'Others Split'!$F$7</f>
        <v>0</v>
      </c>
      <c r="Z5" s="16">
        <f>'KEEI BAU - Industry'!AN$38*'Others Split'!$F$7</f>
        <v>0</v>
      </c>
      <c r="AA5" s="16">
        <f>'KEEI BAU - Industry'!AO$38*'Others Split'!$F$7</f>
        <v>0</v>
      </c>
      <c r="AB5" s="16">
        <f>'KEEI BAU - Industry'!AP$38*'Others Split'!$F$7</f>
        <v>0</v>
      </c>
      <c r="AC5" s="16">
        <f>'KEEI BAU - Industry'!AQ$38*'Others Split'!$F$7</f>
        <v>0</v>
      </c>
      <c r="AD5" s="16">
        <f>'KEEI BAU - Industry'!AR$38*'Others Split'!$F$7</f>
        <v>0</v>
      </c>
      <c r="AE5" s="16">
        <f>'KEEI BAU - Industry'!AS$38*'Others Split'!$F$7</f>
        <v>0</v>
      </c>
      <c r="AF5" s="16">
        <f>'KEEI BAU - Industry'!AT$38*'Others Split'!$F$7</f>
        <v>0</v>
      </c>
    </row>
    <row r="6" spans="1:35">
      <c r="A6" s="497" t="s">
        <v>36</v>
      </c>
      <c r="B6" s="16">
        <f>'KEEI BAU - Industry'!P$38*'Others Split'!$F$8</f>
        <v>0</v>
      </c>
      <c r="C6" s="16">
        <f>'KEEI BAU - Industry'!Q$38*'Others Split'!$F$8</f>
        <v>0</v>
      </c>
      <c r="D6" s="16">
        <f>'KEEI BAU - Industry'!R$38*'Others Split'!$F$8</f>
        <v>0</v>
      </c>
      <c r="E6" s="16">
        <f>'KEEI BAU - Industry'!S$38*'Others Split'!$F$8</f>
        <v>0</v>
      </c>
      <c r="F6" s="16">
        <f>'KEEI BAU - Industry'!T$38*'Others Split'!$F$8</f>
        <v>0</v>
      </c>
      <c r="G6" s="16">
        <f>'KEEI BAU - Industry'!U$38*'Others Split'!$F$8</f>
        <v>0</v>
      </c>
      <c r="H6" s="16">
        <f>'KEEI BAU - Industry'!V$38*'Others Split'!$F$8</f>
        <v>0</v>
      </c>
      <c r="I6" s="16">
        <f>'KEEI BAU - Industry'!W$38*'Others Split'!$F$8</f>
        <v>0</v>
      </c>
      <c r="J6" s="16">
        <f>'KEEI BAU - Industry'!X$38*'Others Split'!$F$8</f>
        <v>0</v>
      </c>
      <c r="K6" s="16">
        <f>'KEEI BAU - Industry'!Y$38*'Others Split'!$F$8</f>
        <v>0</v>
      </c>
      <c r="L6" s="16">
        <f>'KEEI BAU - Industry'!Z$38*'Others Split'!$F$8</f>
        <v>0</v>
      </c>
      <c r="M6" s="16">
        <f>'KEEI BAU - Industry'!AA$38*'Others Split'!$F$8</f>
        <v>0</v>
      </c>
      <c r="N6" s="16">
        <f>'KEEI BAU - Industry'!AB$38*'Others Split'!$F$8</f>
        <v>0</v>
      </c>
      <c r="O6" s="16">
        <f>'KEEI BAU - Industry'!AC$38*'Others Split'!$F$8</f>
        <v>0</v>
      </c>
      <c r="P6" s="16">
        <f>'KEEI BAU - Industry'!AD$38*'Others Split'!$F$8</f>
        <v>0</v>
      </c>
      <c r="Q6" s="16">
        <f>'KEEI BAU - Industry'!AE$38*'Others Split'!$F$8</f>
        <v>0</v>
      </c>
      <c r="R6" s="16">
        <f>'KEEI BAU - Industry'!AF$38*'Others Split'!$F$8</f>
        <v>0</v>
      </c>
      <c r="S6" s="16">
        <f>'KEEI BAU - Industry'!AG$38*'Others Split'!$F$8</f>
        <v>0</v>
      </c>
      <c r="T6" s="16">
        <f>'KEEI BAU - Industry'!AH$38*'Others Split'!$F$8</f>
        <v>0</v>
      </c>
      <c r="U6" s="16">
        <f>'KEEI BAU - Industry'!AI$38*'Others Split'!$F$8</f>
        <v>0</v>
      </c>
      <c r="V6" s="16">
        <f>'KEEI BAU - Industry'!AJ$38*'Others Split'!$F$8</f>
        <v>0</v>
      </c>
      <c r="W6" s="16">
        <f>'KEEI BAU - Industry'!AK$38*'Others Split'!$F$8</f>
        <v>0</v>
      </c>
      <c r="X6" s="16">
        <f>'KEEI BAU - Industry'!AL$38*'Others Split'!$F$8</f>
        <v>0</v>
      </c>
      <c r="Y6" s="16">
        <f>'KEEI BAU - Industry'!AM$38*'Others Split'!$F$8</f>
        <v>0</v>
      </c>
      <c r="Z6" s="16">
        <f>'KEEI BAU - Industry'!AN$38*'Others Split'!$F$8</f>
        <v>0</v>
      </c>
      <c r="AA6" s="16">
        <f>'KEEI BAU - Industry'!AO$38*'Others Split'!$F$8</f>
        <v>0</v>
      </c>
      <c r="AB6" s="16">
        <f>'KEEI BAU - Industry'!AP$38*'Others Split'!$F$8</f>
        <v>0</v>
      </c>
      <c r="AC6" s="16">
        <f>'KEEI BAU - Industry'!AQ$38*'Others Split'!$F$8</f>
        <v>0</v>
      </c>
      <c r="AD6" s="16">
        <f>'KEEI BAU - Industry'!AR$38*'Others Split'!$F$8</f>
        <v>0</v>
      </c>
      <c r="AE6" s="16">
        <f>'KEEI BAU - Industry'!AS$38*'Others Split'!$F$8</f>
        <v>0</v>
      </c>
      <c r="AF6" s="16">
        <f>'KEEI BAU - Industry'!AT$38*'Others Split'!$F$8</f>
        <v>0</v>
      </c>
    </row>
    <row r="7" spans="1:35">
      <c r="A7" s="497" t="s">
        <v>38</v>
      </c>
      <c r="B7" s="16">
        <f>'KEEI BAU - Industry'!P$38*'Others Split'!$F$9</f>
        <v>7583154287627.7461</v>
      </c>
      <c r="C7" s="16">
        <f>'KEEI BAU - Industry'!Q$38*'Others Split'!$F$9</f>
        <v>7547222908276.5059</v>
      </c>
      <c r="D7" s="16">
        <f>'KEEI BAU - Industry'!R$38*'Others Split'!$F$9</f>
        <v>7511291528925.2646</v>
      </c>
      <c r="E7" s="16">
        <f>'KEEI BAU - Industry'!S$38*'Others Split'!$F$9</f>
        <v>7475360149574.0313</v>
      </c>
      <c r="F7" s="16">
        <f>'KEEI BAU - Industry'!T$38*'Others Split'!$F$9</f>
        <v>6718701297391.7285</v>
      </c>
      <c r="G7" s="16">
        <f>'KEEI BAU - Industry'!U$38*'Others Split'!$F$9</f>
        <v>5962042445209.4336</v>
      </c>
      <c r="H7" s="16">
        <f>'KEEI BAU - Industry'!V$38*'Others Split'!$F$9</f>
        <v>5205383593027.1377</v>
      </c>
      <c r="I7" s="16">
        <f>'KEEI BAU - Industry'!W$38*'Others Split'!$F$9</f>
        <v>4448724740844.8428</v>
      </c>
      <c r="J7" s="16">
        <f>'KEEI BAU - Industry'!X$38*'Others Split'!$F$9</f>
        <v>3692065888662.5474</v>
      </c>
      <c r="K7" s="16">
        <f>'KEEI BAU - Industry'!Y$38*'Others Split'!$F$9</f>
        <v>2935407036480.252</v>
      </c>
      <c r="L7" s="16">
        <f>'KEEI BAU - Industry'!Z$38*'Others Split'!$F$9</f>
        <v>2178748184297.9639</v>
      </c>
      <c r="M7" s="16">
        <f>'KEEI BAU - Industry'!AA$38*'Others Split'!$F$9</f>
        <v>1960873365868.1611</v>
      </c>
      <c r="N7" s="16">
        <f>'KEEI BAU - Industry'!AB$38*'Others Split'!$F$9</f>
        <v>1742998547438.3655</v>
      </c>
      <c r="O7" s="16">
        <f>'KEEI BAU - Industry'!AC$38*'Others Split'!$F$9</f>
        <v>1525123729008.5698</v>
      </c>
      <c r="P7" s="16">
        <f>'KEEI BAU - Industry'!AD$38*'Others Split'!$F$9</f>
        <v>1307248910578.7742</v>
      </c>
      <c r="Q7" s="16">
        <f>'KEEI BAU - Industry'!AE$38*'Others Split'!$F$9</f>
        <v>1089374092148.9784</v>
      </c>
      <c r="R7" s="16">
        <f>'KEEI BAU - Industry'!AF$38*'Others Split'!$F$9</f>
        <v>871499273719.18274</v>
      </c>
      <c r="S7" s="16">
        <f>'KEEI BAU - Industry'!AG$38*'Others Split'!$F$9</f>
        <v>653624455289.38708</v>
      </c>
      <c r="T7" s="16">
        <f>'KEEI BAU - Industry'!AH$38*'Others Split'!$F$9</f>
        <v>435749636859.59137</v>
      </c>
      <c r="U7" s="16">
        <f>'KEEI BAU - Industry'!AI$38*'Others Split'!$F$9</f>
        <v>217874818429.79568</v>
      </c>
      <c r="V7" s="16">
        <f>'KEEI BAU - Industry'!AJ$38*'Others Split'!$F$9</f>
        <v>0</v>
      </c>
      <c r="W7" s="16">
        <f>'KEEI BAU - Industry'!AK$38*'Others Split'!$F$9</f>
        <v>0</v>
      </c>
      <c r="X7" s="16">
        <f>'KEEI BAU - Industry'!AL$38*'Others Split'!$F$9</f>
        <v>0</v>
      </c>
      <c r="Y7" s="16">
        <f>'KEEI BAU - Industry'!AM$38*'Others Split'!$F$9</f>
        <v>0</v>
      </c>
      <c r="Z7" s="16">
        <f>'KEEI BAU - Industry'!AN$38*'Others Split'!$F$9</f>
        <v>0</v>
      </c>
      <c r="AA7" s="16">
        <f>'KEEI BAU - Industry'!AO$38*'Others Split'!$F$9</f>
        <v>0</v>
      </c>
      <c r="AB7" s="16">
        <f>'KEEI BAU - Industry'!AP$38*'Others Split'!$F$9</f>
        <v>0</v>
      </c>
      <c r="AC7" s="16">
        <f>'KEEI BAU - Industry'!AQ$38*'Others Split'!$F$9</f>
        <v>0</v>
      </c>
      <c r="AD7" s="16">
        <f>'KEEI BAU - Industry'!AR$38*'Others Split'!$F$9</f>
        <v>0</v>
      </c>
      <c r="AE7" s="16">
        <f>'KEEI BAU - Industry'!AS$38*'Others Split'!$F$9</f>
        <v>0</v>
      </c>
      <c r="AF7" s="16">
        <f>'KEEI BAU - Industry'!AT$38*'Others Split'!$F$9</f>
        <v>0</v>
      </c>
    </row>
    <row r="8" spans="1:35">
      <c r="A8" s="497" t="s">
        <v>40</v>
      </c>
      <c r="B8" s="16">
        <f>'KEEI BAU - Industry'!P$38*'Others Split'!$F$10</f>
        <v>0</v>
      </c>
      <c r="C8" s="16">
        <f>'KEEI BAU - Industry'!Q$38*'Others Split'!$F$10</f>
        <v>0</v>
      </c>
      <c r="D8" s="16">
        <f>'KEEI BAU - Industry'!R$38*'Others Split'!$F$10</f>
        <v>0</v>
      </c>
      <c r="E8" s="16">
        <f>'KEEI BAU - Industry'!S$38*'Others Split'!$F$10</f>
        <v>0</v>
      </c>
      <c r="F8" s="16">
        <f>'KEEI BAU - Industry'!T$38*'Others Split'!$F$10</f>
        <v>0</v>
      </c>
      <c r="G8" s="16">
        <f>'KEEI BAU - Industry'!U$38*'Others Split'!$F$10</f>
        <v>0</v>
      </c>
      <c r="H8" s="16">
        <f>'KEEI BAU - Industry'!V$38*'Others Split'!$F$10</f>
        <v>0</v>
      </c>
      <c r="I8" s="16">
        <f>'KEEI BAU - Industry'!W$38*'Others Split'!$F$10</f>
        <v>0</v>
      </c>
      <c r="J8" s="16">
        <f>'KEEI BAU - Industry'!X$38*'Others Split'!$F$10</f>
        <v>0</v>
      </c>
      <c r="K8" s="16">
        <f>'KEEI BAU - Industry'!Y$38*'Others Split'!$F$10</f>
        <v>0</v>
      </c>
      <c r="L8" s="16">
        <f>'KEEI BAU - Industry'!Z$38*'Others Split'!$F$10</f>
        <v>0</v>
      </c>
      <c r="M8" s="16">
        <f>'KEEI BAU - Industry'!AA$38*'Others Split'!$F$10</f>
        <v>0</v>
      </c>
      <c r="N8" s="16">
        <f>'KEEI BAU - Industry'!AB$38*'Others Split'!$F$10</f>
        <v>0</v>
      </c>
      <c r="O8" s="16">
        <f>'KEEI BAU - Industry'!AC$38*'Others Split'!$F$10</f>
        <v>0</v>
      </c>
      <c r="P8" s="16">
        <f>'KEEI BAU - Industry'!AD$38*'Others Split'!$F$10</f>
        <v>0</v>
      </c>
      <c r="Q8" s="16">
        <f>'KEEI BAU - Industry'!AE$38*'Others Split'!$F$10</f>
        <v>0</v>
      </c>
      <c r="R8" s="16">
        <f>'KEEI BAU - Industry'!AF$38*'Others Split'!$F$10</f>
        <v>0</v>
      </c>
      <c r="S8" s="16">
        <f>'KEEI BAU - Industry'!AG$38*'Others Split'!$F$10</f>
        <v>0</v>
      </c>
      <c r="T8" s="16">
        <f>'KEEI BAU - Industry'!AH$38*'Others Split'!$F$10</f>
        <v>0</v>
      </c>
      <c r="U8" s="16">
        <f>'KEEI BAU - Industry'!AI$38*'Others Split'!$F$10</f>
        <v>0</v>
      </c>
      <c r="V8" s="16">
        <f>'KEEI BAU - Industry'!AJ$38*'Others Split'!$F$10</f>
        <v>0</v>
      </c>
      <c r="W8" s="16">
        <f>'KEEI BAU - Industry'!AK$38*'Others Split'!$F$10</f>
        <v>0</v>
      </c>
      <c r="X8" s="16">
        <f>'KEEI BAU - Industry'!AL$38*'Others Split'!$F$10</f>
        <v>0</v>
      </c>
      <c r="Y8" s="16">
        <f>'KEEI BAU - Industry'!AM$38*'Others Split'!$F$10</f>
        <v>0</v>
      </c>
      <c r="Z8" s="16">
        <f>'KEEI BAU - Industry'!AN$38*'Others Split'!$F$10</f>
        <v>0</v>
      </c>
      <c r="AA8" s="16">
        <f>'KEEI BAU - Industry'!AO$38*'Others Split'!$F$10</f>
        <v>0</v>
      </c>
      <c r="AB8" s="16">
        <f>'KEEI BAU - Industry'!AP$38*'Others Split'!$F$10</f>
        <v>0</v>
      </c>
      <c r="AC8" s="16">
        <f>'KEEI BAU - Industry'!AQ$38*'Others Split'!$F$10</f>
        <v>0</v>
      </c>
      <c r="AD8" s="16">
        <f>'KEEI BAU - Industry'!AR$38*'Others Split'!$F$10</f>
        <v>0</v>
      </c>
      <c r="AE8" s="16">
        <f>'KEEI BAU - Industry'!AS$38*'Others Split'!$F$10</f>
        <v>0</v>
      </c>
      <c r="AF8" s="16">
        <f>'KEEI BAU - Industry'!AT$38*'Others Split'!$F$10</f>
        <v>0</v>
      </c>
    </row>
    <row r="9" spans="1:35">
      <c r="A9" s="497" t="s">
        <v>42</v>
      </c>
      <c r="B9" s="16">
        <f>'KEEI BAU - Industry'!P$38*'Others Split'!$F$11</f>
        <v>0</v>
      </c>
      <c r="C9" s="16">
        <f>'KEEI BAU - Industry'!Q$38*'Others Split'!$F$11</f>
        <v>0</v>
      </c>
      <c r="D9" s="16">
        <f>'KEEI BAU - Industry'!R$38*'Others Split'!$F$11</f>
        <v>0</v>
      </c>
      <c r="E9" s="16">
        <f>'KEEI BAU - Industry'!S$38*'Others Split'!$F$11</f>
        <v>0</v>
      </c>
      <c r="F9" s="16">
        <f>'KEEI BAU - Industry'!T$38*'Others Split'!$F$11</f>
        <v>0</v>
      </c>
      <c r="G9" s="16">
        <f>'KEEI BAU - Industry'!U$38*'Others Split'!$F$11</f>
        <v>0</v>
      </c>
      <c r="H9" s="16">
        <f>'KEEI BAU - Industry'!V$38*'Others Split'!$F$11</f>
        <v>0</v>
      </c>
      <c r="I9" s="16">
        <f>'KEEI BAU - Industry'!W$38*'Others Split'!$F$11</f>
        <v>0</v>
      </c>
      <c r="J9" s="16">
        <f>'KEEI BAU - Industry'!X$38*'Others Split'!$F$11</f>
        <v>0</v>
      </c>
      <c r="K9" s="16">
        <f>'KEEI BAU - Industry'!Y$38*'Others Split'!$F$11</f>
        <v>0</v>
      </c>
      <c r="L9" s="16">
        <f>'KEEI BAU - Industry'!Z$38*'Others Split'!$F$11</f>
        <v>0</v>
      </c>
      <c r="M9" s="16">
        <f>'KEEI BAU - Industry'!AA$38*'Others Split'!$F$11</f>
        <v>0</v>
      </c>
      <c r="N9" s="16">
        <f>'KEEI BAU - Industry'!AB$38*'Others Split'!$F$11</f>
        <v>0</v>
      </c>
      <c r="O9" s="16">
        <f>'KEEI BAU - Industry'!AC$38*'Others Split'!$F$11</f>
        <v>0</v>
      </c>
      <c r="P9" s="16">
        <f>'KEEI BAU - Industry'!AD$38*'Others Split'!$F$11</f>
        <v>0</v>
      </c>
      <c r="Q9" s="16">
        <f>'KEEI BAU - Industry'!AE$38*'Others Split'!$F$11</f>
        <v>0</v>
      </c>
      <c r="R9" s="16">
        <f>'KEEI BAU - Industry'!AF$38*'Others Split'!$F$11</f>
        <v>0</v>
      </c>
      <c r="S9" s="16">
        <f>'KEEI BAU - Industry'!AG$38*'Others Split'!$F$11</f>
        <v>0</v>
      </c>
      <c r="T9" s="16">
        <f>'KEEI BAU - Industry'!AH$38*'Others Split'!$F$11</f>
        <v>0</v>
      </c>
      <c r="U9" s="16">
        <f>'KEEI BAU - Industry'!AI$38*'Others Split'!$F$11</f>
        <v>0</v>
      </c>
      <c r="V9" s="16">
        <f>'KEEI BAU - Industry'!AJ$38*'Others Split'!$F$11</f>
        <v>0</v>
      </c>
      <c r="W9" s="16">
        <f>'KEEI BAU - Industry'!AK$38*'Others Split'!$F$11</f>
        <v>0</v>
      </c>
      <c r="X9" s="16">
        <f>'KEEI BAU - Industry'!AL$38*'Others Split'!$F$11</f>
        <v>0</v>
      </c>
      <c r="Y9" s="16">
        <f>'KEEI BAU - Industry'!AM$38*'Others Split'!$F$11</f>
        <v>0</v>
      </c>
      <c r="Z9" s="16">
        <f>'KEEI BAU - Industry'!AN$38*'Others Split'!$F$11</f>
        <v>0</v>
      </c>
      <c r="AA9" s="16">
        <f>'KEEI BAU - Industry'!AO$38*'Others Split'!$F$11</f>
        <v>0</v>
      </c>
      <c r="AB9" s="16">
        <f>'KEEI BAU - Industry'!AP$38*'Others Split'!$F$11</f>
        <v>0</v>
      </c>
      <c r="AC9" s="16">
        <f>'KEEI BAU - Industry'!AQ$38*'Others Split'!$F$11</f>
        <v>0</v>
      </c>
      <c r="AD9" s="16">
        <f>'KEEI BAU - Industry'!AR$38*'Others Split'!$F$11</f>
        <v>0</v>
      </c>
      <c r="AE9" s="16">
        <f>'KEEI BAU - Industry'!AS$38*'Others Split'!$F$11</f>
        <v>0</v>
      </c>
      <c r="AF9" s="16">
        <f>'KEEI BAU - Industry'!AT$38*'Others Split'!$F$11</f>
        <v>0</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0</v>
      </c>
      <c r="AE10" s="16">
        <v>0</v>
      </c>
      <c r="AF10" s="16">
        <v>0</v>
      </c>
    </row>
    <row r="11" spans="1:35">
      <c r="A11" t="s">
        <v>47</v>
      </c>
      <c r="B11" s="16">
        <f>'KEEI BAU - Industry'!P$10*'Petrochemicals Split'!$F$6</f>
        <v>52004600661378.563</v>
      </c>
      <c r="C11" s="16">
        <f>'KEEI BAU - Industry'!Q$10*'Petrochemicals Split'!$F$6</f>
        <v>53339427300621.234</v>
      </c>
      <c r="D11" s="16">
        <f>'KEEI BAU - Industry'!R$10*'Petrochemicals Split'!$F$6</f>
        <v>54674253939863.898</v>
      </c>
      <c r="E11" s="16">
        <f>'KEEI BAU - Industry'!S$10*'Petrochemicals Split'!$F$6</f>
        <v>56009080579106.57</v>
      </c>
      <c r="F11" s="16">
        <f>'KEEI BAU - Industry'!T$10*'Petrochemicals Split'!$F$6</f>
        <v>59093281051524.328</v>
      </c>
      <c r="G11" s="16">
        <f>'KEEI BAU - Industry'!U$10*'Petrochemicals Split'!$F$6</f>
        <v>62177481523942.094</v>
      </c>
      <c r="H11" s="16">
        <f>'KEEI BAU - Industry'!V$10*'Petrochemicals Split'!$F$6</f>
        <v>65261681996359.859</v>
      </c>
      <c r="I11" s="16">
        <f>'KEEI BAU - Industry'!W$10*'Petrochemicals Split'!$F$6</f>
        <v>68345882468777.617</v>
      </c>
      <c r="J11" s="16">
        <f>'KEEI BAU - Industry'!X$10*'Petrochemicals Split'!$F$6</f>
        <v>71430082941195.375</v>
      </c>
      <c r="K11" s="16">
        <f>'KEEI BAU - Industry'!Y$10*'Petrochemicals Split'!$F$6</f>
        <v>74514283413613.141</v>
      </c>
      <c r="L11" s="16">
        <f>'KEEI BAU - Industry'!Z$10*'Petrochemicals Split'!$F$6</f>
        <v>77598483886030.891</v>
      </c>
      <c r="M11" s="16">
        <f>'KEEI BAU - Industry'!AA$10*'Petrochemicals Split'!$F$6</f>
        <v>78546655231265.625</v>
      </c>
      <c r="N11" s="16">
        <f>'KEEI BAU - Industry'!AB$10*'Petrochemicals Split'!$F$6</f>
        <v>79494826576500.344</v>
      </c>
      <c r="O11" s="16">
        <f>'KEEI BAU - Industry'!AC$10*'Petrochemicals Split'!$F$6</f>
        <v>80442997921735.063</v>
      </c>
      <c r="P11" s="16">
        <f>'KEEI BAU - Industry'!AD$10*'Petrochemicals Split'!$F$6</f>
        <v>81391169266969.781</v>
      </c>
      <c r="Q11" s="16">
        <f>'KEEI BAU - Industry'!AE$10*'Petrochemicals Split'!$F$6</f>
        <v>82339340612204.5</v>
      </c>
      <c r="R11" s="16">
        <f>'KEEI BAU - Industry'!AF$10*'Petrochemicals Split'!$F$6</f>
        <v>83287511957439.219</v>
      </c>
      <c r="S11" s="16">
        <f>'KEEI BAU - Industry'!AG$10*'Petrochemicals Split'!$F$6</f>
        <v>84235683302673.938</v>
      </c>
      <c r="T11" s="16">
        <f>'KEEI BAU - Industry'!AH$10*'Petrochemicals Split'!$F$6</f>
        <v>85183854647908.656</v>
      </c>
      <c r="U11" s="16">
        <f>'KEEI BAU - Industry'!AI$10*'Petrochemicals Split'!$F$6</f>
        <v>86132025993143.375</v>
      </c>
      <c r="V11" s="16">
        <f>'KEEI BAU - Industry'!AJ$10*'Petrochemicals Split'!$F$6</f>
        <v>87080197338378.078</v>
      </c>
      <c r="W11" s="16">
        <f>'KEEI BAU - Industry'!AK$10*'Petrochemicals Split'!$F$6</f>
        <v>87483787000197.328</v>
      </c>
      <c r="X11" s="16">
        <f>'KEEI BAU - Industry'!AL$10*'Petrochemicals Split'!$F$6</f>
        <v>87887376662016.563</v>
      </c>
      <c r="Y11" s="16">
        <f>'KEEI BAU - Industry'!AM$10*'Petrochemicals Split'!$F$6</f>
        <v>88290966323835.797</v>
      </c>
      <c r="Z11" s="16">
        <f>'KEEI BAU - Industry'!AN$10*'Petrochemicals Split'!$F$6</f>
        <v>88694555985655.047</v>
      </c>
      <c r="AA11" s="16">
        <f>'KEEI BAU - Industry'!AO$10*'Petrochemicals Split'!$F$6</f>
        <v>89098145647474.281</v>
      </c>
      <c r="AB11" s="16">
        <f>'KEEI BAU - Industry'!AP$10*'Petrochemicals Split'!$F$6</f>
        <v>89501735309293.516</v>
      </c>
      <c r="AC11" s="16">
        <f>'KEEI BAU - Industry'!AQ$10*'Petrochemicals Split'!$F$6</f>
        <v>89905324971112.75</v>
      </c>
      <c r="AD11" s="16">
        <f>'KEEI BAU - Industry'!AR$10*'Petrochemicals Split'!$F$6</f>
        <v>90308914632932</v>
      </c>
      <c r="AE11" s="16">
        <f>'KEEI BAU - Industry'!AS$10*'Petrochemicals Split'!$F$6</f>
        <v>90712504294751.234</v>
      </c>
      <c r="AF11" s="16">
        <f>'KEEI BAU - Industry'!AT$10*'Petrochemicals Split'!$F$6</f>
        <v>91116093956570.469</v>
      </c>
    </row>
    <row r="12" spans="1:35">
      <c r="A12" t="s">
        <v>51</v>
      </c>
      <c r="B12" s="16">
        <f>'KEEI BAU - Industry'!P$10*'Petrochemicals Split'!$F$7</f>
        <v>65013606506581.438</v>
      </c>
      <c r="C12" s="16">
        <f>'KEEI BAU - Industry'!Q$10*'Petrochemicals Split'!$F$7</f>
        <v>66682341441078.766</v>
      </c>
      <c r="D12" s="16">
        <f>'KEEI BAU - Industry'!R$10*'Petrochemicals Split'!$F$7</f>
        <v>68351076375576.102</v>
      </c>
      <c r="E12" s="16">
        <f>'KEEI BAU - Industry'!S$10*'Petrochemicals Split'!$F$7</f>
        <v>70019811310073.43</v>
      </c>
      <c r="F12" s="16">
        <f>'KEEI BAU - Industry'!T$10*'Petrochemicals Split'!$F$7</f>
        <v>73875527791905.672</v>
      </c>
      <c r="G12" s="16">
        <f>'KEEI BAU - Industry'!U$10*'Petrochemicals Split'!$F$7</f>
        <v>77731244273737.906</v>
      </c>
      <c r="H12" s="16">
        <f>'KEEI BAU - Industry'!V$10*'Petrochemicals Split'!$F$7</f>
        <v>81586960755570.141</v>
      </c>
      <c r="I12" s="16">
        <f>'KEEI BAU - Industry'!W$10*'Petrochemicals Split'!$F$7</f>
        <v>85442677237402.375</v>
      </c>
      <c r="J12" s="16">
        <f>'KEEI BAU - Industry'!X$10*'Petrochemicals Split'!$F$7</f>
        <v>89298393719234.625</v>
      </c>
      <c r="K12" s="16">
        <f>'KEEI BAU - Industry'!Y$10*'Petrochemicals Split'!$F$7</f>
        <v>93154110201066.859</v>
      </c>
      <c r="L12" s="16">
        <f>'KEEI BAU - Industry'!Z$10*'Petrochemicals Split'!$F$7</f>
        <v>97009826682899.078</v>
      </c>
      <c r="M12" s="16">
        <f>'KEEI BAU - Industry'!AA$10*'Petrochemicals Split'!$F$7</f>
        <v>98195184092742.375</v>
      </c>
      <c r="N12" s="16">
        <f>'KEEI BAU - Industry'!AB$10*'Petrochemicals Split'!$F$7</f>
        <v>99380541502585.656</v>
      </c>
      <c r="O12" s="16">
        <f>'KEEI BAU - Industry'!AC$10*'Petrochemicals Split'!$F$7</f>
        <v>100565898912428.94</v>
      </c>
      <c r="P12" s="16">
        <f>'KEEI BAU - Industry'!AD$10*'Petrochemicals Split'!$F$7</f>
        <v>101751256322272.22</v>
      </c>
      <c r="Q12" s="16">
        <f>'KEEI BAU - Industry'!AE$10*'Petrochemicals Split'!$F$7</f>
        <v>102936613732115.5</v>
      </c>
      <c r="R12" s="16">
        <f>'KEEI BAU - Industry'!AF$10*'Petrochemicals Split'!$F$7</f>
        <v>104121971141958.78</v>
      </c>
      <c r="S12" s="16">
        <f>'KEEI BAU - Industry'!AG$10*'Petrochemicals Split'!$F$7</f>
        <v>105307328551802.06</v>
      </c>
      <c r="T12" s="16">
        <f>'KEEI BAU - Industry'!AH$10*'Petrochemicals Split'!$F$7</f>
        <v>106492685961645.34</v>
      </c>
      <c r="U12" s="16">
        <f>'KEEI BAU - Industry'!AI$10*'Petrochemicals Split'!$F$7</f>
        <v>107678043371488.63</v>
      </c>
      <c r="V12" s="16">
        <f>'KEEI BAU - Industry'!AJ$10*'Petrochemicals Split'!$F$7</f>
        <v>108863400781331.92</v>
      </c>
      <c r="W12" s="16">
        <f>'KEEI BAU - Industry'!AK$10*'Petrochemicals Split'!$F$7</f>
        <v>109367948823811.67</v>
      </c>
      <c r="X12" s="16">
        <f>'KEEI BAU - Industry'!AL$10*'Petrochemicals Split'!$F$7</f>
        <v>109872496866291.44</v>
      </c>
      <c r="Y12" s="16">
        <f>'KEEI BAU - Industry'!AM$10*'Petrochemicals Split'!$F$7</f>
        <v>110377044908771.2</v>
      </c>
      <c r="Z12" s="16">
        <f>'KEEI BAU - Industry'!AN$10*'Petrochemicals Split'!$F$7</f>
        <v>110881592951250.95</v>
      </c>
      <c r="AA12" s="16">
        <f>'KEEI BAU - Industry'!AO$10*'Petrochemicals Split'!$F$7</f>
        <v>111386140993730.72</v>
      </c>
      <c r="AB12" s="16">
        <f>'KEEI BAU - Industry'!AP$10*'Petrochemicals Split'!$F$7</f>
        <v>111890689036210.48</v>
      </c>
      <c r="AC12" s="16">
        <f>'KEEI BAU - Industry'!AQ$10*'Petrochemicals Split'!$F$7</f>
        <v>112395237078690.25</v>
      </c>
      <c r="AD12" s="16">
        <f>'KEEI BAU - Industry'!AR$10*'Petrochemicals Split'!$F$7</f>
        <v>112899785121170</v>
      </c>
      <c r="AE12" s="16">
        <f>'KEEI BAU - Industry'!AS$10*'Petrochemicals Split'!$F$7</f>
        <v>113404333163649.77</v>
      </c>
      <c r="AF12" s="16">
        <f>'KEEI BAU - Industry'!AT$10*'Petrochemicals Split'!$F$7</f>
        <v>113908881206129.53</v>
      </c>
    </row>
    <row r="13" spans="1:35">
      <c r="A13" s="497" t="s">
        <v>53</v>
      </c>
      <c r="B13" s="16">
        <f>'KEEI BAU - Industry'!P$38*'Others Split'!$F$12</f>
        <v>0</v>
      </c>
      <c r="C13" s="16">
        <f>'KEEI BAU - Industry'!Q$38*'Others Split'!$F$12</f>
        <v>0</v>
      </c>
      <c r="D13" s="16">
        <f>'KEEI BAU - Industry'!R$38*'Others Split'!$F$12</f>
        <v>0</v>
      </c>
      <c r="E13" s="16">
        <f>'KEEI BAU - Industry'!S$38*'Others Split'!$F$12</f>
        <v>0</v>
      </c>
      <c r="F13" s="16">
        <f>'KEEI BAU - Industry'!T$38*'Others Split'!$F$12</f>
        <v>0</v>
      </c>
      <c r="G13" s="16">
        <f>'KEEI BAU - Industry'!U$38*'Others Split'!$F$12</f>
        <v>0</v>
      </c>
      <c r="H13" s="16">
        <f>'KEEI BAU - Industry'!V$38*'Others Split'!$F$12</f>
        <v>0</v>
      </c>
      <c r="I13" s="16">
        <f>'KEEI BAU - Industry'!W$38*'Others Split'!$F$12</f>
        <v>0</v>
      </c>
      <c r="J13" s="16">
        <f>'KEEI BAU - Industry'!X$38*'Others Split'!$F$12</f>
        <v>0</v>
      </c>
      <c r="K13" s="16">
        <f>'KEEI BAU - Industry'!Y$38*'Others Split'!$F$12</f>
        <v>0</v>
      </c>
      <c r="L13" s="16">
        <f>'KEEI BAU - Industry'!Z$38*'Others Split'!$F$12</f>
        <v>0</v>
      </c>
      <c r="M13" s="16">
        <f>'KEEI BAU - Industry'!AA$38*'Others Split'!$F$12</f>
        <v>0</v>
      </c>
      <c r="N13" s="16">
        <f>'KEEI BAU - Industry'!AB$38*'Others Split'!$F$12</f>
        <v>0</v>
      </c>
      <c r="O13" s="16">
        <f>'KEEI BAU - Industry'!AC$38*'Others Split'!$F$12</f>
        <v>0</v>
      </c>
      <c r="P13" s="16">
        <f>'KEEI BAU - Industry'!AD$38*'Others Split'!$F$12</f>
        <v>0</v>
      </c>
      <c r="Q13" s="16">
        <f>'KEEI BAU - Industry'!AE$38*'Others Split'!$F$12</f>
        <v>0</v>
      </c>
      <c r="R13" s="16">
        <f>'KEEI BAU - Industry'!AF$38*'Others Split'!$F$12</f>
        <v>0</v>
      </c>
      <c r="S13" s="16">
        <f>'KEEI BAU - Industry'!AG$38*'Others Split'!$F$12</f>
        <v>0</v>
      </c>
      <c r="T13" s="16">
        <f>'KEEI BAU - Industry'!AH$38*'Others Split'!$F$12</f>
        <v>0</v>
      </c>
      <c r="U13" s="16">
        <f>'KEEI BAU - Industry'!AI$38*'Others Split'!$F$12</f>
        <v>0</v>
      </c>
      <c r="V13" s="16">
        <f>'KEEI BAU - Industry'!AJ$38*'Others Split'!$F$12</f>
        <v>0</v>
      </c>
      <c r="W13" s="16">
        <f>'KEEI BAU - Industry'!AK$38*'Others Split'!$F$12</f>
        <v>0</v>
      </c>
      <c r="X13" s="16">
        <f>'KEEI BAU - Industry'!AL$38*'Others Split'!$F$12</f>
        <v>0</v>
      </c>
      <c r="Y13" s="16">
        <f>'KEEI BAU - Industry'!AM$38*'Others Split'!$F$12</f>
        <v>0</v>
      </c>
      <c r="Z13" s="16">
        <f>'KEEI BAU - Industry'!AN$38*'Others Split'!$F$12</f>
        <v>0</v>
      </c>
      <c r="AA13" s="16">
        <f>'KEEI BAU - Industry'!AO$38*'Others Split'!$F$12</f>
        <v>0</v>
      </c>
      <c r="AB13" s="16">
        <f>'KEEI BAU - Industry'!AP$38*'Others Split'!$F$12</f>
        <v>0</v>
      </c>
      <c r="AC13" s="16">
        <f>'KEEI BAU - Industry'!AQ$38*'Others Split'!$F$12</f>
        <v>0</v>
      </c>
      <c r="AD13" s="16">
        <f>'KEEI BAU - Industry'!AR$38*'Others Split'!$F$12</f>
        <v>0</v>
      </c>
      <c r="AE13" s="16">
        <f>'KEEI BAU - Industry'!AS$38*'Others Split'!$F$12</f>
        <v>0</v>
      </c>
      <c r="AF13" s="16">
        <f>'KEEI BAU - Industry'!AT$38*'Others Split'!$F$12</f>
        <v>0</v>
      </c>
    </row>
    <row r="14" spans="1:35">
      <c r="A14" s="497" t="s">
        <v>56</v>
      </c>
      <c r="B14" s="16">
        <f>'KEEI BAU - Industry'!P$38*'Others Split'!$F$13</f>
        <v>38428317163707.133</v>
      </c>
      <c r="C14" s="16">
        <f>'KEEI BAU - Industry'!Q$38*'Others Split'!$F$13</f>
        <v>38246231663469.883</v>
      </c>
      <c r="D14" s="16">
        <f>'KEEI BAU - Industry'!R$38*'Others Split'!$F$13</f>
        <v>38064146163232.633</v>
      </c>
      <c r="E14" s="16">
        <f>'KEEI BAU - Industry'!S$38*'Others Split'!$F$13</f>
        <v>37882060662995.422</v>
      </c>
      <c r="F14" s="16">
        <f>'KEEI BAU - Industry'!T$38*'Others Split'!$F$13</f>
        <v>34047623797609.633</v>
      </c>
      <c r="G14" s="16">
        <f>'KEEI BAU - Industry'!U$38*'Others Split'!$F$13</f>
        <v>30213186932223.883</v>
      </c>
      <c r="H14" s="16">
        <f>'KEEI BAU - Industry'!V$38*'Others Split'!$F$13</f>
        <v>26378750066838.133</v>
      </c>
      <c r="I14" s="16">
        <f>'KEEI BAU - Industry'!W$38*'Others Split'!$F$13</f>
        <v>22544313201452.383</v>
      </c>
      <c r="J14" s="16">
        <f>'KEEI BAU - Industry'!X$38*'Others Split'!$F$13</f>
        <v>18709876336066.637</v>
      </c>
      <c r="K14" s="16">
        <f>'KEEI BAU - Industry'!Y$38*'Others Split'!$F$13</f>
        <v>14875439470680.885</v>
      </c>
      <c r="L14" s="16">
        <f>'KEEI BAU - Industry'!Z$38*'Others Split'!$F$13</f>
        <v>11041002605295.172</v>
      </c>
      <c r="M14" s="16">
        <f>'KEEI BAU - Industry'!AA$38*'Others Split'!$F$13</f>
        <v>9936902344765.623</v>
      </c>
      <c r="N14" s="16">
        <f>'KEEI BAU - Industry'!AB$38*'Others Split'!$F$13</f>
        <v>8832802084236.1094</v>
      </c>
      <c r="O14" s="16">
        <f>'KEEI BAU - Industry'!AC$38*'Others Split'!$F$13</f>
        <v>7728701823706.5957</v>
      </c>
      <c r="P14" s="16">
        <f>'KEEI BAU - Industry'!AD$38*'Others Split'!$F$13</f>
        <v>6624601563177.082</v>
      </c>
      <c r="Q14" s="16">
        <f>'KEEI BAU - Industry'!AE$38*'Others Split'!$F$13</f>
        <v>5520501302647.5684</v>
      </c>
      <c r="R14" s="16">
        <f>'KEEI BAU - Industry'!AF$38*'Others Split'!$F$13</f>
        <v>4416401042118.0547</v>
      </c>
      <c r="S14" s="16">
        <f>'KEEI BAU - Industry'!AG$38*'Others Split'!$F$13</f>
        <v>3312300781588.541</v>
      </c>
      <c r="T14" s="16">
        <f>'KEEI BAU - Industry'!AH$38*'Others Split'!$F$13</f>
        <v>2208200521059.0273</v>
      </c>
      <c r="U14" s="16">
        <f>'KEEI BAU - Industry'!AI$38*'Others Split'!$F$13</f>
        <v>1104100260529.5137</v>
      </c>
      <c r="V14" s="16">
        <f>'KEEI BAU - Industry'!AJ$38*'Others Split'!$F$13</f>
        <v>0</v>
      </c>
      <c r="W14" s="16">
        <f>'KEEI BAU - Industry'!AK$38*'Others Split'!$F$13</f>
        <v>0</v>
      </c>
      <c r="X14" s="16">
        <f>'KEEI BAU - Industry'!AL$38*'Others Split'!$F$13</f>
        <v>0</v>
      </c>
      <c r="Y14" s="16">
        <f>'KEEI BAU - Industry'!AM$38*'Others Split'!$F$13</f>
        <v>0</v>
      </c>
      <c r="Z14" s="16">
        <f>'KEEI BAU - Industry'!AN$38*'Others Split'!$F$13</f>
        <v>0</v>
      </c>
      <c r="AA14" s="16">
        <f>'KEEI BAU - Industry'!AO$38*'Others Split'!$F$13</f>
        <v>0</v>
      </c>
      <c r="AB14" s="16">
        <f>'KEEI BAU - Industry'!AP$38*'Others Split'!$F$13</f>
        <v>0</v>
      </c>
      <c r="AC14" s="16">
        <f>'KEEI BAU - Industry'!AQ$38*'Others Split'!$F$13</f>
        <v>0</v>
      </c>
      <c r="AD14" s="16">
        <f>'KEEI BAU - Industry'!AR$38*'Others Split'!$F$13</f>
        <v>0</v>
      </c>
      <c r="AE14" s="16">
        <f>'KEEI BAU - Industry'!AS$38*'Others Split'!$F$13</f>
        <v>0</v>
      </c>
      <c r="AF14" s="16">
        <f>'KEEI BAU - Industry'!AT$38*'Others Split'!$F$13</f>
        <v>0</v>
      </c>
    </row>
    <row r="15" spans="1:35">
      <c r="A15" s="390" t="s">
        <v>58</v>
      </c>
      <c r="B15" s="16">
        <f>'KEEI BAU - Industry'!P24</f>
        <v>843050766384472</v>
      </c>
      <c r="C15" s="16">
        <f>'KEEI BAU - Industry'!Q24</f>
        <v>858242718753144</v>
      </c>
      <c r="D15" s="16">
        <f>'KEEI BAU - Industry'!R24</f>
        <v>873434671121812</v>
      </c>
      <c r="E15" s="16">
        <f>'KEEI BAU - Industry'!S24</f>
        <v>888626623490480</v>
      </c>
      <c r="F15" s="16">
        <f>'KEEI BAU - Industry'!T24</f>
        <v>902325169772424</v>
      </c>
      <c r="G15" s="16">
        <f>'KEEI BAU - Industry'!U24</f>
        <v>916023716054364</v>
      </c>
      <c r="H15" s="16">
        <f>'KEEI BAU - Industry'!V24</f>
        <v>929722262336304</v>
      </c>
      <c r="I15" s="16">
        <f>'KEEI BAU - Industry'!W24</f>
        <v>943420808618244</v>
      </c>
      <c r="J15" s="16">
        <f>'KEEI BAU - Industry'!X24</f>
        <v>957119354900184</v>
      </c>
      <c r="K15" s="16">
        <f>'KEEI BAU - Industry'!Y24</f>
        <v>970817901182124</v>
      </c>
      <c r="L15" s="16">
        <f>'KEEI BAU - Industry'!Z24</f>
        <v>984516447464060</v>
      </c>
      <c r="M15" s="16">
        <f>'KEEI BAU - Industry'!AA24</f>
        <v>978567947217560</v>
      </c>
      <c r="N15" s="16">
        <f>'KEEI BAU - Industry'!AB24</f>
        <v>972619446971060</v>
      </c>
      <c r="O15" s="16">
        <f>'KEEI BAU - Industry'!AC24</f>
        <v>966670946724560</v>
      </c>
      <c r="P15" s="16">
        <f>'KEEI BAU - Industry'!AD24</f>
        <v>960722446478060</v>
      </c>
      <c r="Q15" s="16">
        <f>'KEEI BAU - Industry'!AE24</f>
        <v>954773946231560</v>
      </c>
      <c r="R15" s="16">
        <f>'KEEI BAU - Industry'!AF24</f>
        <v>948825445985060</v>
      </c>
      <c r="S15" s="16">
        <f>'KEEI BAU - Industry'!AG24</f>
        <v>942876945738560</v>
      </c>
      <c r="T15" s="16">
        <f>'KEEI BAU - Industry'!AH24</f>
        <v>936928445492060</v>
      </c>
      <c r="U15" s="16">
        <f>'KEEI BAU - Industry'!AI24</f>
        <v>930979945245560</v>
      </c>
      <c r="V15" s="16">
        <f>'KEEI BAU - Industry'!AJ24</f>
        <v>925031444999060</v>
      </c>
      <c r="W15" s="16">
        <f>'KEEI BAU - Industry'!AK24</f>
        <v>914018788209372</v>
      </c>
      <c r="X15" s="16">
        <f>'KEEI BAU - Industry'!AL24</f>
        <v>903006131419684</v>
      </c>
      <c r="Y15" s="16">
        <f>'KEEI BAU - Industry'!AM24</f>
        <v>891993474630000</v>
      </c>
      <c r="Z15" s="16">
        <f>'KEEI BAU - Industry'!AN24</f>
        <v>880980817840312</v>
      </c>
      <c r="AA15" s="16">
        <f>'KEEI BAU - Industry'!AO24</f>
        <v>869968161050624</v>
      </c>
      <c r="AB15" s="16">
        <f>'KEEI BAU - Industry'!AP24</f>
        <v>858955504260940</v>
      </c>
      <c r="AC15" s="16">
        <f>'KEEI BAU - Industry'!AQ24</f>
        <v>847942847471252</v>
      </c>
      <c r="AD15" s="16">
        <f>'KEEI BAU - Industry'!AR24</f>
        <v>836930190681564</v>
      </c>
      <c r="AE15" s="16">
        <f>'KEEI BAU - Industry'!AS24</f>
        <v>825917533891876</v>
      </c>
      <c r="AF15" s="16">
        <f>'KEEI BAU - Industry'!AT24</f>
        <v>814904877102190</v>
      </c>
    </row>
    <row r="16" spans="1:35">
      <c r="A16" t="s">
        <v>61</v>
      </c>
      <c r="B16" s="16">
        <f>'KEEI BAU - Industry'!P$17*'Non-ferrous Metals Split'!$F$6</f>
        <v>85805933867092.469</v>
      </c>
      <c r="C16" s="16">
        <f>'KEEI BAU - Industry'!Q$17*'Non-ferrous Metals Split'!$F$6</f>
        <v>83356677941232.656</v>
      </c>
      <c r="D16" s="16">
        <f>'KEEI BAU - Industry'!R$17*'Non-ferrous Metals Split'!$F$6</f>
        <v>80907422015372.859</v>
      </c>
      <c r="E16" s="16">
        <f>'KEEI BAU - Industry'!S$17*'Non-ferrous Metals Split'!$F$6</f>
        <v>78458166089513.063</v>
      </c>
      <c r="F16" s="16">
        <f>'KEEI BAU - Industry'!T$17*'Non-ferrous Metals Split'!$F$6</f>
        <v>77875487913552.266</v>
      </c>
      <c r="G16" s="16">
        <f>'KEEI BAU - Industry'!U$17*'Non-ferrous Metals Split'!$F$6</f>
        <v>77292809737591.469</v>
      </c>
      <c r="H16" s="16">
        <f>'KEEI BAU - Industry'!V$17*'Non-ferrous Metals Split'!$F$6</f>
        <v>76710131561630.688</v>
      </c>
      <c r="I16" s="16">
        <f>'KEEI BAU - Industry'!W$17*'Non-ferrous Metals Split'!$F$6</f>
        <v>76127453385669.891</v>
      </c>
      <c r="J16" s="16">
        <f>'KEEI BAU - Industry'!X$17*'Non-ferrous Metals Split'!$F$6</f>
        <v>75544775209709.094</v>
      </c>
      <c r="K16" s="16">
        <f>'KEEI BAU - Industry'!Y$17*'Non-ferrous Metals Split'!$F$6</f>
        <v>74962097033748.313</v>
      </c>
      <c r="L16" s="16">
        <f>'KEEI BAU - Industry'!Z$17*'Non-ferrous Metals Split'!$F$6</f>
        <v>74379418857787.516</v>
      </c>
      <c r="M16" s="16">
        <f>'KEEI BAU - Industry'!AA$17*'Non-ferrous Metals Split'!$F$6</f>
        <v>73782998272016.328</v>
      </c>
      <c r="N16" s="16">
        <f>'KEEI BAU - Industry'!AB$17*'Non-ferrous Metals Split'!$F$6</f>
        <v>73186577686245.141</v>
      </c>
      <c r="O16" s="16">
        <f>'KEEI BAU - Industry'!AC$17*'Non-ferrous Metals Split'!$F$6</f>
        <v>72590157100473.953</v>
      </c>
      <c r="P16" s="16">
        <f>'KEEI BAU - Industry'!AD$17*'Non-ferrous Metals Split'!$F$6</f>
        <v>71993736514702.766</v>
      </c>
      <c r="Q16" s="16">
        <f>'KEEI BAU - Industry'!AE$17*'Non-ferrous Metals Split'!$F$6</f>
        <v>71397315928931.578</v>
      </c>
      <c r="R16" s="16">
        <f>'KEEI BAU - Industry'!AF$17*'Non-ferrous Metals Split'!$F$6</f>
        <v>70800895343160.391</v>
      </c>
      <c r="S16" s="16">
        <f>'KEEI BAU - Industry'!AG$17*'Non-ferrous Metals Split'!$F$6</f>
        <v>70204474757389.195</v>
      </c>
      <c r="T16" s="16">
        <f>'KEEI BAU - Industry'!AH$17*'Non-ferrous Metals Split'!$F$6</f>
        <v>69608054171618.008</v>
      </c>
      <c r="U16" s="16">
        <f>'KEEI BAU - Industry'!AI$17*'Non-ferrous Metals Split'!$F$6</f>
        <v>69011633585846.82</v>
      </c>
      <c r="V16" s="16">
        <f>'KEEI BAU - Industry'!AJ$17*'Non-ferrous Metals Split'!$F$6</f>
        <v>68415213000075.633</v>
      </c>
      <c r="W16" s="16">
        <f>'KEEI BAU - Industry'!AK$17*'Non-ferrous Metals Split'!$F$6</f>
        <v>67337808070940.586</v>
      </c>
      <c r="X16" s="16">
        <f>'KEEI BAU - Industry'!AL$17*'Non-ferrous Metals Split'!$F$6</f>
        <v>66260403141805.539</v>
      </c>
      <c r="Y16" s="16">
        <f>'KEEI BAU - Industry'!AM$17*'Non-ferrous Metals Split'!$F$6</f>
        <v>65182998212670.484</v>
      </c>
      <c r="Z16" s="16">
        <f>'KEEI BAU - Industry'!AN$17*'Non-ferrous Metals Split'!$F$6</f>
        <v>64105593283535.438</v>
      </c>
      <c r="AA16" s="16">
        <f>'KEEI BAU - Industry'!AO$17*'Non-ferrous Metals Split'!$F$6</f>
        <v>63028188354400.391</v>
      </c>
      <c r="AB16" s="16">
        <f>'KEEI BAU - Industry'!AP$17*'Non-ferrous Metals Split'!$F$6</f>
        <v>61950783425265.336</v>
      </c>
      <c r="AC16" s="16">
        <f>'KEEI BAU - Industry'!AQ$17*'Non-ferrous Metals Split'!$F$6</f>
        <v>60873378496130.289</v>
      </c>
      <c r="AD16" s="16">
        <f>'KEEI BAU - Industry'!AR$17*'Non-ferrous Metals Split'!$F$6</f>
        <v>59795973566995.242</v>
      </c>
      <c r="AE16" s="16">
        <f>'KEEI BAU - Industry'!AS$17*'Non-ferrous Metals Split'!$F$6</f>
        <v>58718568637860.188</v>
      </c>
      <c r="AF16" s="16">
        <f>'KEEI BAU - Industry'!AT$17*'Non-ferrous Metals Split'!$F$6</f>
        <v>57641163708725.141</v>
      </c>
    </row>
    <row r="17" spans="1:32">
      <c r="A17" t="s">
        <v>65</v>
      </c>
      <c r="B17" s="16">
        <f>'KEEI BAU - Industry'!P$17*'Non-ferrous Metals Split'!$F$7</f>
        <v>2626712261237.5371</v>
      </c>
      <c r="C17" s="16">
        <f>'KEEI BAU - Industry'!Q$17*'Non-ferrous Metals Split'!$F$7</f>
        <v>2551735039017.3384</v>
      </c>
      <c r="D17" s="16">
        <f>'KEEI BAU - Industry'!R$17*'Non-ferrous Metals Split'!$F$7</f>
        <v>2476757816797.1401</v>
      </c>
      <c r="E17" s="16">
        <f>'KEEI BAU - Industry'!S$17*'Non-ferrous Metals Split'!$F$7</f>
        <v>2401780594576.9419</v>
      </c>
      <c r="F17" s="16">
        <f>'KEEI BAU - Industry'!T$17*'Non-ferrous Metals Split'!$F$7</f>
        <v>2383943507557.7339</v>
      </c>
      <c r="G17" s="16">
        <f>'KEEI BAU - Industry'!U$17*'Non-ferrous Metals Split'!$F$7</f>
        <v>2366106420538.5259</v>
      </c>
      <c r="H17" s="16">
        <f>'KEEI BAU - Industry'!V$17*'Non-ferrous Metals Split'!$F$7</f>
        <v>2348269333519.3179</v>
      </c>
      <c r="I17" s="16">
        <f>'KEEI BAU - Industry'!W$17*'Non-ferrous Metals Split'!$F$7</f>
        <v>2330432246500.1099</v>
      </c>
      <c r="J17" s="16">
        <f>'KEEI BAU - Industry'!X$17*'Non-ferrous Metals Split'!$F$7</f>
        <v>2312595159480.9019</v>
      </c>
      <c r="K17" s="16">
        <f>'KEEI BAU - Industry'!Y$17*'Non-ferrous Metals Split'!$F$7</f>
        <v>2294758072461.6938</v>
      </c>
      <c r="L17" s="16">
        <f>'KEEI BAU - Industry'!Z$17*'Non-ferrous Metals Split'!$F$7</f>
        <v>2276920985442.4858</v>
      </c>
      <c r="M17" s="16">
        <f>'KEEI BAU - Industry'!AA$17*'Non-ferrous Metals Split'!$F$7</f>
        <v>2258663212408.6738</v>
      </c>
      <c r="N17" s="16">
        <f>'KEEI BAU - Industry'!AB$17*'Non-ferrous Metals Split'!$F$7</f>
        <v>2240405439374.8618</v>
      </c>
      <c r="O17" s="16">
        <f>'KEEI BAU - Industry'!AC$17*'Non-ferrous Metals Split'!$F$7</f>
        <v>2222147666341.0498</v>
      </c>
      <c r="P17" s="16">
        <f>'KEEI BAU - Industry'!AD$17*'Non-ferrous Metals Split'!$F$7</f>
        <v>2203889893307.2378</v>
      </c>
      <c r="Q17" s="16">
        <f>'KEEI BAU - Industry'!AE$17*'Non-ferrous Metals Split'!$F$7</f>
        <v>2185632120273.426</v>
      </c>
      <c r="R17" s="16">
        <f>'KEEI BAU - Industry'!AF$17*'Non-ferrous Metals Split'!$F$7</f>
        <v>2167374347239.614</v>
      </c>
      <c r="S17" s="16">
        <f>'KEEI BAU - Industry'!AG$17*'Non-ferrous Metals Split'!$F$7</f>
        <v>2149116574205.802</v>
      </c>
      <c r="T17" s="16">
        <f>'KEEI BAU - Industry'!AH$17*'Non-ferrous Metals Split'!$F$7</f>
        <v>2130858801171.99</v>
      </c>
      <c r="U17" s="16">
        <f>'KEEI BAU - Industry'!AI$17*'Non-ferrous Metals Split'!$F$7</f>
        <v>2112601028138.178</v>
      </c>
      <c r="V17" s="16">
        <f>'KEEI BAU - Industry'!AJ$17*'Non-ferrous Metals Split'!$F$7</f>
        <v>2094343255104.3662</v>
      </c>
      <c r="W17" s="16">
        <f>'KEEI BAU - Industry'!AK$17*'Non-ferrous Metals Split'!$F$7</f>
        <v>2061361471559.4155</v>
      </c>
      <c r="X17" s="16">
        <f>'KEEI BAU - Industry'!AL$17*'Non-ferrous Metals Split'!$F$7</f>
        <v>2028379688014.4648</v>
      </c>
      <c r="Y17" s="16">
        <f>'KEEI BAU - Industry'!AM$17*'Non-ferrous Metals Split'!$F$7</f>
        <v>1995397904469.5142</v>
      </c>
      <c r="Z17" s="16">
        <f>'KEEI BAU - Industry'!AN$17*'Non-ferrous Metals Split'!$F$7</f>
        <v>1962416120924.5635</v>
      </c>
      <c r="AA17" s="16">
        <f>'KEEI BAU - Industry'!AO$17*'Non-ferrous Metals Split'!$F$7</f>
        <v>1929434337379.6128</v>
      </c>
      <c r="AB17" s="16">
        <f>'KEEI BAU - Industry'!AP$17*'Non-ferrous Metals Split'!$F$7</f>
        <v>1896452553834.6624</v>
      </c>
      <c r="AC17" s="16">
        <f>'KEEI BAU - Industry'!AQ$17*'Non-ferrous Metals Split'!$F$7</f>
        <v>1863470770289.7117</v>
      </c>
      <c r="AD17" s="16">
        <f>'KEEI BAU - Industry'!AR$17*'Non-ferrous Metals Split'!$F$7</f>
        <v>1830488986744.761</v>
      </c>
      <c r="AE17" s="16">
        <f>'KEEI BAU - Industry'!AS$17*'Non-ferrous Metals Split'!$F$7</f>
        <v>1797507203199.8103</v>
      </c>
      <c r="AF17" s="16">
        <f>'KEEI BAU - Industry'!AT$17*'Non-ferrous Metals Split'!$F$7</f>
        <v>1764525419654.8596</v>
      </c>
    </row>
    <row r="18" spans="1:32">
      <c r="A18" t="s">
        <v>67</v>
      </c>
      <c r="B18" s="16">
        <f>'KEEI BAU - Industry'!P$31*'Machinery Split'!$E6</f>
        <v>3328804777880.999</v>
      </c>
      <c r="C18" s="16">
        <f>'KEEI BAU - Industry'!Q$31*'Machinery Split'!$E6</f>
        <v>3495245016775.0488</v>
      </c>
      <c r="D18" s="16">
        <f>'KEEI BAU - Industry'!R$31*'Machinery Split'!$E6</f>
        <v>3661685255669.0986</v>
      </c>
      <c r="E18" s="16">
        <f>'KEEI BAU - Industry'!S$31*'Machinery Split'!$E6</f>
        <v>3828125494563.1484</v>
      </c>
      <c r="F18" s="16">
        <f>'KEEI BAU - Industry'!T$31*'Machinery Split'!$E6</f>
        <v>3853269175972.4302</v>
      </c>
      <c r="G18" s="16">
        <f>'KEEI BAU - Industry'!U$31*'Machinery Split'!$E6</f>
        <v>3878412857381.7119</v>
      </c>
      <c r="H18" s="16">
        <f>'KEEI BAU - Industry'!V$31*'Machinery Split'!$E6</f>
        <v>3903556538790.9941</v>
      </c>
      <c r="I18" s="16">
        <f>'KEEI BAU - Industry'!W$31*'Machinery Split'!$E6</f>
        <v>3928700220200.2759</v>
      </c>
      <c r="J18" s="16">
        <f>'KEEI BAU - Industry'!X$31*'Machinery Split'!$E6</f>
        <v>3953843901609.5576</v>
      </c>
      <c r="K18" s="16">
        <f>'KEEI BAU - Industry'!Y$31*'Machinery Split'!$E6</f>
        <v>3978987583018.8394</v>
      </c>
      <c r="L18" s="16">
        <f>'KEEI BAU - Industry'!Z$31*'Machinery Split'!$E6</f>
        <v>4004131264428.1211</v>
      </c>
      <c r="M18" s="16">
        <f>'KEEI BAU - Industry'!AA$31*'Machinery Split'!$E6</f>
        <v>4010731480798.0576</v>
      </c>
      <c r="N18" s="16">
        <f>'KEEI BAU - Industry'!AB$31*'Machinery Split'!$E6</f>
        <v>4017331697167.9937</v>
      </c>
      <c r="O18" s="16">
        <f>'KEEI BAU - Industry'!AC$31*'Machinery Split'!$E6</f>
        <v>4023931913537.9302</v>
      </c>
      <c r="P18" s="16">
        <f>'KEEI BAU - Industry'!AD$31*'Machinery Split'!$E6</f>
        <v>4030532129907.8667</v>
      </c>
      <c r="Q18" s="16">
        <f>'KEEI BAU - Industry'!AE$31*'Machinery Split'!$E6</f>
        <v>4037132346277.8032</v>
      </c>
      <c r="R18" s="16">
        <f>'KEEI BAU - Industry'!AF$31*'Machinery Split'!$E6</f>
        <v>4043732562647.7397</v>
      </c>
      <c r="S18" s="16">
        <f>'KEEI BAU - Industry'!AG$31*'Machinery Split'!$E6</f>
        <v>4050332779017.6763</v>
      </c>
      <c r="T18" s="16">
        <f>'KEEI BAU - Industry'!AH$31*'Machinery Split'!$E6</f>
        <v>4056932995387.6128</v>
      </c>
      <c r="U18" s="16">
        <f>'KEEI BAU - Industry'!AI$31*'Machinery Split'!$E6</f>
        <v>4063533211757.5493</v>
      </c>
      <c r="V18" s="16">
        <f>'KEEI BAU - Industry'!AJ$31*'Machinery Split'!$E6</f>
        <v>4070133428127.4854</v>
      </c>
      <c r="W18" s="16">
        <f>'KEEI BAU - Industry'!AK$31*'Machinery Split'!$E6</f>
        <v>4048132706894.3643</v>
      </c>
      <c r="X18" s="16">
        <f>'KEEI BAU - Industry'!AL$31*'Machinery Split'!$E6</f>
        <v>4026131985661.2427</v>
      </c>
      <c r="Y18" s="16">
        <f>'KEEI BAU - Industry'!AM$31*'Machinery Split'!$E6</f>
        <v>4004131264428.1211</v>
      </c>
      <c r="Z18" s="16">
        <f>'KEEI BAU - Industry'!AN$31*'Machinery Split'!$E6</f>
        <v>3982130543194.9995</v>
      </c>
      <c r="AA18" s="16">
        <f>'KEEI BAU - Industry'!AO$31*'Machinery Split'!$E6</f>
        <v>3960129821961.8779</v>
      </c>
      <c r="AB18" s="16">
        <f>'KEEI BAU - Industry'!AP$31*'Machinery Split'!$E6</f>
        <v>3938129100728.7563</v>
      </c>
      <c r="AC18" s="16">
        <f>'KEEI BAU - Industry'!AQ$31*'Machinery Split'!$E6</f>
        <v>3916128379495.6348</v>
      </c>
      <c r="AD18" s="16">
        <f>'KEEI BAU - Industry'!AR$31*'Machinery Split'!$E6</f>
        <v>3894127658262.5132</v>
      </c>
      <c r="AE18" s="16">
        <f>'KEEI BAU - Industry'!AS$31*'Machinery Split'!$E6</f>
        <v>3872126937029.3916</v>
      </c>
      <c r="AF18" s="16">
        <f>'KEEI BAU - Industry'!AT$31*'Machinery Split'!$E6</f>
        <v>3850126215796.27</v>
      </c>
    </row>
    <row r="19" spans="1:32">
      <c r="A19" t="s">
        <v>71</v>
      </c>
      <c r="B19" s="16">
        <f>'KEEI BAU - Industry'!P$31*'Machinery Split'!$E7</f>
        <v>579677802696.34021</v>
      </c>
      <c r="C19" s="16">
        <f>'KEEI BAU - Industry'!Q$31*'Machinery Split'!$E7</f>
        <v>608661692831.15723</v>
      </c>
      <c r="D19" s="16">
        <f>'KEEI BAU - Industry'!R$31*'Machinery Split'!$E7</f>
        <v>637645582965.97424</v>
      </c>
      <c r="E19" s="16">
        <f>'KEEI BAU - Industry'!S$31*'Machinery Split'!$E7</f>
        <v>666629473100.79126</v>
      </c>
      <c r="F19" s="16">
        <f>'KEEI BAU - Industry'!T$31*'Machinery Split'!$E7</f>
        <v>671007991807.52881</v>
      </c>
      <c r="G19" s="16">
        <f>'KEEI BAU - Industry'!U$31*'Machinery Split'!$E7</f>
        <v>675386510514.26636</v>
      </c>
      <c r="H19" s="16">
        <f>'KEEI BAU - Industry'!V$31*'Machinery Split'!$E7</f>
        <v>679765029221.00391</v>
      </c>
      <c r="I19" s="16">
        <f>'KEEI BAU - Industry'!W$31*'Machinery Split'!$E7</f>
        <v>684143547927.74146</v>
      </c>
      <c r="J19" s="16">
        <f>'KEEI BAU - Industry'!X$31*'Machinery Split'!$E7</f>
        <v>688522066634.479</v>
      </c>
      <c r="K19" s="16">
        <f>'KEEI BAU - Industry'!Y$31*'Machinery Split'!$E7</f>
        <v>692900585341.21655</v>
      </c>
      <c r="L19" s="16">
        <f>'KEEI BAU - Industry'!Z$31*'Machinery Split'!$E7</f>
        <v>697279104047.9541</v>
      </c>
      <c r="M19" s="16">
        <f>'KEEI BAU - Industry'!AA$31*'Machinery Split'!$E7</f>
        <v>698428465208.47278</v>
      </c>
      <c r="N19" s="16">
        <f>'KEEI BAU - Industry'!AB$31*'Machinery Split'!$E7</f>
        <v>699577826368.99133</v>
      </c>
      <c r="O19" s="16">
        <f>'KEEI BAU - Industry'!AC$31*'Machinery Split'!$E7</f>
        <v>700727187529.50989</v>
      </c>
      <c r="P19" s="16">
        <f>'KEEI BAU - Industry'!AD$31*'Machinery Split'!$E7</f>
        <v>701876548690.02856</v>
      </c>
      <c r="Q19" s="16">
        <f>'KEEI BAU - Industry'!AE$31*'Machinery Split'!$E7</f>
        <v>703025909850.54712</v>
      </c>
      <c r="R19" s="16">
        <f>'KEEI BAU - Industry'!AF$31*'Machinery Split'!$E7</f>
        <v>704175271011.0658</v>
      </c>
      <c r="S19" s="16">
        <f>'KEEI BAU - Industry'!AG$31*'Machinery Split'!$E7</f>
        <v>705324632171.58435</v>
      </c>
      <c r="T19" s="16">
        <f>'KEEI BAU - Industry'!AH$31*'Machinery Split'!$E7</f>
        <v>706473993332.10303</v>
      </c>
      <c r="U19" s="16">
        <f>'KEEI BAU - Industry'!AI$31*'Machinery Split'!$E7</f>
        <v>707623354492.62158</v>
      </c>
      <c r="V19" s="16">
        <f>'KEEI BAU - Industry'!AJ$31*'Machinery Split'!$E7</f>
        <v>708772715653.14014</v>
      </c>
      <c r="W19" s="16">
        <f>'KEEI BAU - Industry'!AK$31*'Machinery Split'!$E7</f>
        <v>704941511784.74487</v>
      </c>
      <c r="X19" s="16">
        <f>'KEEI BAU - Industry'!AL$31*'Machinery Split'!$E7</f>
        <v>701110307916.34949</v>
      </c>
      <c r="Y19" s="16">
        <f>'KEEI BAU - Industry'!AM$31*'Machinery Split'!$E7</f>
        <v>697279104047.9541</v>
      </c>
      <c r="Z19" s="16">
        <f>'KEEI BAU - Industry'!AN$31*'Machinery Split'!$E7</f>
        <v>693447900179.55884</v>
      </c>
      <c r="AA19" s="16">
        <f>'KEEI BAU - Industry'!AO$31*'Machinery Split'!$E7</f>
        <v>689616696311.16345</v>
      </c>
      <c r="AB19" s="16">
        <f>'KEEI BAU - Industry'!AP$31*'Machinery Split'!$E7</f>
        <v>685785492442.76807</v>
      </c>
      <c r="AC19" s="16">
        <f>'KEEI BAU - Industry'!AQ$31*'Machinery Split'!$E7</f>
        <v>681954288574.37268</v>
      </c>
      <c r="AD19" s="16">
        <f>'KEEI BAU - Industry'!AR$31*'Machinery Split'!$E7</f>
        <v>678123084705.97742</v>
      </c>
      <c r="AE19" s="16">
        <f>'KEEI BAU - Industry'!AS$31*'Machinery Split'!$E7</f>
        <v>674291880837.58203</v>
      </c>
      <c r="AF19" s="16">
        <f>'KEEI BAU - Industry'!AT$31*'Machinery Split'!$E7</f>
        <v>670460676969.18665</v>
      </c>
    </row>
    <row r="20" spans="1:32">
      <c r="A20" t="s">
        <v>73</v>
      </c>
      <c r="B20" s="16">
        <f>'KEEI BAU - Industry'!P$31*'Machinery Split'!$E8</f>
        <v>904949144649.52417</v>
      </c>
      <c r="C20" s="16">
        <f>'KEEI BAU - Industry'!Q$31*'Machinery Split'!$E8</f>
        <v>950196601882.00037</v>
      </c>
      <c r="D20" s="16">
        <f>'KEEI BAU - Industry'!R$31*'Machinery Split'!$E8</f>
        <v>995444059114.47656</v>
      </c>
      <c r="E20" s="16">
        <f>'KEEI BAU - Industry'!S$31*'Machinery Split'!$E8</f>
        <v>1040691516346.9528</v>
      </c>
      <c r="F20" s="16">
        <f>'KEEI BAU - Industry'!T$31*'Machinery Split'!$E8</f>
        <v>1047526928605.3893</v>
      </c>
      <c r="G20" s="16">
        <f>'KEEI BAU - Industry'!U$31*'Machinery Split'!$E8</f>
        <v>1054362340863.8257</v>
      </c>
      <c r="H20" s="16">
        <f>'KEEI BAU - Industry'!V$31*'Machinery Split'!$E8</f>
        <v>1061197753122.2622</v>
      </c>
      <c r="I20" s="16">
        <f>'KEEI BAU - Industry'!W$31*'Machinery Split'!$E8</f>
        <v>1068033165380.6987</v>
      </c>
      <c r="J20" s="16">
        <f>'KEEI BAU - Industry'!X$31*'Machinery Split'!$E8</f>
        <v>1074868577639.1351</v>
      </c>
      <c r="K20" s="16">
        <f>'KEEI BAU - Industry'!Y$31*'Machinery Split'!$E8</f>
        <v>1081703989897.5717</v>
      </c>
      <c r="L20" s="16">
        <f>'KEEI BAU - Industry'!Z$31*'Machinery Split'!$E8</f>
        <v>1088539402156.0081</v>
      </c>
      <c r="M20" s="16">
        <f>'KEEI BAU - Industry'!AA$31*'Machinery Split'!$E8</f>
        <v>1090333697873.8477</v>
      </c>
      <c r="N20" s="16">
        <f>'KEEI BAU - Industry'!AB$31*'Machinery Split'!$E8</f>
        <v>1092127993591.6873</v>
      </c>
      <c r="O20" s="16">
        <f>'KEEI BAU - Industry'!AC$31*'Machinery Split'!$E8</f>
        <v>1093922289309.5269</v>
      </c>
      <c r="P20" s="16">
        <f>'KEEI BAU - Industry'!AD$31*'Machinery Split'!$E8</f>
        <v>1095716585027.3663</v>
      </c>
      <c r="Q20" s="16">
        <f>'KEEI BAU - Industry'!AE$31*'Machinery Split'!$E8</f>
        <v>1097510880745.2059</v>
      </c>
      <c r="R20" s="16">
        <f>'KEEI BAU - Industry'!AF$31*'Machinery Split'!$E8</f>
        <v>1099305176463.0455</v>
      </c>
      <c r="S20" s="16">
        <f>'KEEI BAU - Industry'!AG$31*'Machinery Split'!$E8</f>
        <v>1101099472180.885</v>
      </c>
      <c r="T20" s="16">
        <f>'KEEI BAU - Industry'!AH$31*'Machinery Split'!$E8</f>
        <v>1102893767898.7246</v>
      </c>
      <c r="U20" s="16">
        <f>'KEEI BAU - Industry'!AI$31*'Machinery Split'!$E8</f>
        <v>1104688063616.5642</v>
      </c>
      <c r="V20" s="16">
        <f>'KEEI BAU - Industry'!AJ$31*'Machinery Split'!$E8</f>
        <v>1106482359334.4038</v>
      </c>
      <c r="W20" s="16">
        <f>'KEEI BAU - Industry'!AK$31*'Machinery Split'!$E8</f>
        <v>1100501373608.272</v>
      </c>
      <c r="X20" s="16">
        <f>'KEEI BAU - Industry'!AL$31*'Machinery Split'!$E8</f>
        <v>1094520387882.14</v>
      </c>
      <c r="Y20" s="16">
        <f>'KEEI BAU - Industry'!AM$31*'Machinery Split'!$E8</f>
        <v>1088539402156.0081</v>
      </c>
      <c r="Z20" s="16">
        <f>'KEEI BAU - Industry'!AN$31*'Machinery Split'!$E8</f>
        <v>1082558416429.8762</v>
      </c>
      <c r="AA20" s="16">
        <f>'KEEI BAU - Industry'!AO$31*'Machinery Split'!$E8</f>
        <v>1076577430703.7443</v>
      </c>
      <c r="AB20" s="16">
        <f>'KEEI BAU - Industry'!AP$31*'Machinery Split'!$E8</f>
        <v>1070596444977.6123</v>
      </c>
      <c r="AC20" s="16">
        <f>'KEEI BAU - Industry'!AQ$31*'Machinery Split'!$E8</f>
        <v>1064615459251.4805</v>
      </c>
      <c r="AD20" s="16">
        <f>'KEEI BAU - Industry'!AR$31*'Machinery Split'!$E8</f>
        <v>1058634473525.3485</v>
      </c>
      <c r="AE20" s="16">
        <f>'KEEI BAU - Industry'!AS$31*'Machinery Split'!$E8</f>
        <v>1052653487799.2167</v>
      </c>
      <c r="AF20" s="16">
        <f>'KEEI BAU - Industry'!AT$31*'Machinery Split'!$E8</f>
        <v>1046672502073.0847</v>
      </c>
    </row>
    <row r="21" spans="1:32">
      <c r="A21" t="s">
        <v>75</v>
      </c>
      <c r="B21" s="16">
        <f>'KEEI BAU - Industry'!P$31*'Machinery Split'!$E9</f>
        <v>944839462814.38745</v>
      </c>
      <c r="C21" s="16">
        <f>'KEEI BAU - Industry'!Q$31*'Machinery Split'!$E9</f>
        <v>992081435955.10681</v>
      </c>
      <c r="D21" s="16">
        <f>'KEEI BAU - Industry'!R$31*'Machinery Split'!$E9</f>
        <v>1039323409095.8262</v>
      </c>
      <c r="E21" s="16">
        <f>'KEEI BAU - Industry'!S$31*'Machinery Split'!$E9</f>
        <v>1086565382236.5457</v>
      </c>
      <c r="F21" s="16">
        <f>'KEEI BAU - Industry'!T$31*'Machinery Split'!$E9</f>
        <v>1093702100674.8809</v>
      </c>
      <c r="G21" s="16">
        <f>'KEEI BAU - Industry'!U$31*'Machinery Split'!$E9</f>
        <v>1100838819113.2161</v>
      </c>
      <c r="H21" s="16">
        <f>'KEEI BAU - Industry'!V$31*'Machinery Split'!$E9</f>
        <v>1107975537551.5515</v>
      </c>
      <c r="I21" s="16">
        <f>'KEEI BAU - Industry'!W$31*'Machinery Split'!$E9</f>
        <v>1115112255989.8867</v>
      </c>
      <c r="J21" s="16">
        <f>'KEEI BAU - Industry'!X$31*'Machinery Split'!$E9</f>
        <v>1122248974428.2219</v>
      </c>
      <c r="K21" s="16">
        <f>'KEEI BAU - Industry'!Y$31*'Machinery Split'!$E9</f>
        <v>1129385692866.5571</v>
      </c>
      <c r="L21" s="16">
        <f>'KEEI BAU - Industry'!Z$31*'Machinery Split'!$E9</f>
        <v>1136522411304.8926</v>
      </c>
      <c r="M21" s="16">
        <f>'KEEI BAU - Industry'!AA$31*'Machinery Split'!$E9</f>
        <v>1138395799894.9556</v>
      </c>
      <c r="N21" s="16">
        <f>'KEEI BAU - Industry'!AB$31*'Machinery Split'!$E9</f>
        <v>1140269188485.0186</v>
      </c>
      <c r="O21" s="16">
        <f>'KEEI BAU - Industry'!AC$31*'Machinery Split'!$E9</f>
        <v>1142142577075.0815</v>
      </c>
      <c r="P21" s="16">
        <f>'KEEI BAU - Industry'!AD$31*'Machinery Split'!$E9</f>
        <v>1144015965665.1445</v>
      </c>
      <c r="Q21" s="16">
        <f>'KEEI BAU - Industry'!AE$31*'Machinery Split'!$E9</f>
        <v>1145889354255.2075</v>
      </c>
      <c r="R21" s="16">
        <f>'KEEI BAU - Industry'!AF$31*'Machinery Split'!$E9</f>
        <v>1147762742845.2705</v>
      </c>
      <c r="S21" s="16">
        <f>'KEEI BAU - Industry'!AG$31*'Machinery Split'!$E9</f>
        <v>1149636131435.3335</v>
      </c>
      <c r="T21" s="16">
        <f>'KEEI BAU - Industry'!AH$31*'Machinery Split'!$E9</f>
        <v>1151509520025.3965</v>
      </c>
      <c r="U21" s="16">
        <f>'KEEI BAU - Industry'!AI$31*'Machinery Split'!$E9</f>
        <v>1153382908615.4597</v>
      </c>
      <c r="V21" s="16">
        <f>'KEEI BAU - Industry'!AJ$31*'Machinery Split'!$E9</f>
        <v>1155256297205.5227</v>
      </c>
      <c r="W21" s="16">
        <f>'KEEI BAU - Industry'!AK$31*'Machinery Split'!$E9</f>
        <v>1149011668571.9792</v>
      </c>
      <c r="X21" s="16">
        <f>'KEEI BAU - Industry'!AL$31*'Machinery Split'!$E9</f>
        <v>1142767039938.4358</v>
      </c>
      <c r="Y21" s="16">
        <f>'KEEI BAU - Industry'!AM$31*'Machinery Split'!$E9</f>
        <v>1136522411304.8926</v>
      </c>
      <c r="Z21" s="16">
        <f>'KEEI BAU - Industry'!AN$31*'Machinery Split'!$E9</f>
        <v>1130277782671.3491</v>
      </c>
      <c r="AA21" s="16">
        <f>'KEEI BAU - Industry'!AO$31*'Machinery Split'!$E9</f>
        <v>1124033154037.8059</v>
      </c>
      <c r="AB21" s="16">
        <f>'KEEI BAU - Industry'!AP$31*'Machinery Split'!$E9</f>
        <v>1117788525404.2625</v>
      </c>
      <c r="AC21" s="16">
        <f>'KEEI BAU - Industry'!AQ$31*'Machinery Split'!$E9</f>
        <v>1111543896770.719</v>
      </c>
      <c r="AD21" s="16">
        <f>'KEEI BAU - Industry'!AR$31*'Machinery Split'!$E9</f>
        <v>1105299268137.1758</v>
      </c>
      <c r="AE21" s="16">
        <f>'KEEI BAU - Industry'!AS$31*'Machinery Split'!$E9</f>
        <v>1099054639503.6323</v>
      </c>
      <c r="AF21" s="16">
        <f>'KEEI BAU - Industry'!AT$31*'Machinery Split'!$E9</f>
        <v>1092810010870.089</v>
      </c>
    </row>
    <row r="22" spans="1:32">
      <c r="A22" t="s">
        <v>78</v>
      </c>
      <c r="B22" s="16">
        <f>'KEEI BAU - Industry'!P$31*'Machinery Split'!$E10</f>
        <v>241955147558.74826</v>
      </c>
      <c r="C22" s="16">
        <f>'KEEI BAU - Industry'!Q$31*'Machinery Split'!$E10</f>
        <v>254052904936.68567</v>
      </c>
      <c r="D22" s="16">
        <f>'KEEI BAU - Industry'!R$31*'Machinery Split'!$E10</f>
        <v>266150662314.62308</v>
      </c>
      <c r="E22" s="16">
        <f>'KEEI BAU - Industry'!S$31*'Machinery Split'!$E10</f>
        <v>278248419692.56049</v>
      </c>
      <c r="F22" s="16">
        <f>'KEEI BAU - Industry'!T$31*'Machinery Split'!$E10</f>
        <v>280075995519.76941</v>
      </c>
      <c r="G22" s="16">
        <f>'KEEI BAU - Industry'!U$31*'Machinery Split'!$E10</f>
        <v>281903571346.97833</v>
      </c>
      <c r="H22" s="16">
        <f>'KEEI BAU - Industry'!V$31*'Machinery Split'!$E10</f>
        <v>283731147174.18732</v>
      </c>
      <c r="I22" s="16">
        <f>'KEEI BAU - Industry'!W$31*'Machinery Split'!$E10</f>
        <v>285558723001.39624</v>
      </c>
      <c r="J22" s="16">
        <f>'KEEI BAU - Industry'!X$31*'Machinery Split'!$E10</f>
        <v>287386298828.60516</v>
      </c>
      <c r="K22" s="16">
        <f>'KEEI BAU - Industry'!Y$31*'Machinery Split'!$E10</f>
        <v>289213874655.81409</v>
      </c>
      <c r="L22" s="16">
        <f>'KEEI BAU - Industry'!Z$31*'Machinery Split'!$E10</f>
        <v>291041450483.02301</v>
      </c>
      <c r="M22" s="16">
        <f>'KEEI BAU - Industry'!AA$31*'Machinery Split'!$E10</f>
        <v>291521189137.66541</v>
      </c>
      <c r="N22" s="16">
        <f>'KEEI BAU - Industry'!AB$31*'Machinery Split'!$E10</f>
        <v>292000927792.30774</v>
      </c>
      <c r="O22" s="16">
        <f>'KEEI BAU - Industry'!AC$31*'Machinery Split'!$E10</f>
        <v>292480666446.95007</v>
      </c>
      <c r="P22" s="16">
        <f>'KEEI BAU - Industry'!AD$31*'Machinery Split'!$E10</f>
        <v>292960405101.59241</v>
      </c>
      <c r="Q22" s="16">
        <f>'KEEI BAU - Industry'!AE$31*'Machinery Split'!$E10</f>
        <v>293440143756.23474</v>
      </c>
      <c r="R22" s="16">
        <f>'KEEI BAU - Industry'!AF$31*'Machinery Split'!$E10</f>
        <v>293919882410.87714</v>
      </c>
      <c r="S22" s="16">
        <f>'KEEI BAU - Industry'!AG$31*'Machinery Split'!$E10</f>
        <v>294399621065.51947</v>
      </c>
      <c r="T22" s="16">
        <f>'KEEI BAU - Industry'!AH$31*'Machinery Split'!$E10</f>
        <v>294879359720.1618</v>
      </c>
      <c r="U22" s="16">
        <f>'KEEI BAU - Industry'!AI$31*'Machinery Split'!$E10</f>
        <v>295359098374.80414</v>
      </c>
      <c r="V22" s="16">
        <f>'KEEI BAU - Industry'!AJ$31*'Machinery Split'!$E10</f>
        <v>295838837029.44647</v>
      </c>
      <c r="W22" s="16">
        <f>'KEEI BAU - Industry'!AK$31*'Machinery Split'!$E10</f>
        <v>294239708180.63867</v>
      </c>
      <c r="X22" s="16">
        <f>'KEEI BAU - Industry'!AL$31*'Machinery Split'!$E10</f>
        <v>292640579331.83087</v>
      </c>
      <c r="Y22" s="16">
        <f>'KEEI BAU - Industry'!AM$31*'Machinery Split'!$E10</f>
        <v>291041450483.02301</v>
      </c>
      <c r="Z22" s="16">
        <f>'KEEI BAU - Industry'!AN$31*'Machinery Split'!$E10</f>
        <v>289442321634.21521</v>
      </c>
      <c r="AA22" s="16">
        <f>'KEEI BAU - Industry'!AO$31*'Machinery Split'!$E10</f>
        <v>287843192785.40741</v>
      </c>
      <c r="AB22" s="16">
        <f>'KEEI BAU - Industry'!AP$31*'Machinery Split'!$E10</f>
        <v>286244063936.59961</v>
      </c>
      <c r="AC22" s="16">
        <f>'KEEI BAU - Industry'!AQ$31*'Machinery Split'!$E10</f>
        <v>284644935087.79175</v>
      </c>
      <c r="AD22" s="16">
        <f>'KEEI BAU - Industry'!AR$31*'Machinery Split'!$E10</f>
        <v>283045806238.98395</v>
      </c>
      <c r="AE22" s="16">
        <f>'KEEI BAU - Industry'!AS$31*'Machinery Split'!$E10</f>
        <v>281446677390.17615</v>
      </c>
      <c r="AF22" s="16">
        <f>'KEEI BAU - Industry'!AT$31*'Machinery Split'!$E10</f>
        <v>279847548541.36829</v>
      </c>
    </row>
    <row r="23" spans="1:32">
      <c r="A23" s="497" t="s">
        <v>80</v>
      </c>
      <c r="B23" s="16">
        <f>'KEEI BAU - Industry'!P$38*'Others Split'!$F$14</f>
        <v>33133644145061.957</v>
      </c>
      <c r="C23" s="16">
        <f>'KEEI BAU - Industry'!Q$38*'Others Split'!$F$14</f>
        <v>32976646477348.977</v>
      </c>
      <c r="D23" s="16">
        <f>'KEEI BAU - Industry'!R$38*'Others Split'!$F$14</f>
        <v>32819648809635.996</v>
      </c>
      <c r="E23" s="16">
        <f>'KEEI BAU - Industry'!S$38*'Others Split'!$F$14</f>
        <v>32662651141923.051</v>
      </c>
      <c r="F23" s="16">
        <f>'KEEI BAU - Industry'!T$38*'Others Split'!$F$14</f>
        <v>29356524931577.617</v>
      </c>
      <c r="G23" s="16">
        <f>'KEEI BAU - Industry'!U$38*'Others Split'!$F$14</f>
        <v>26050398721232.215</v>
      </c>
      <c r="H23" s="16">
        <f>'KEEI BAU - Industry'!V$38*'Others Split'!$F$14</f>
        <v>22744272510886.813</v>
      </c>
      <c r="I23" s="16">
        <f>'KEEI BAU - Industry'!W$38*'Others Split'!$F$14</f>
        <v>19438146300541.41</v>
      </c>
      <c r="J23" s="16">
        <f>'KEEI BAU - Industry'!X$38*'Others Split'!$F$14</f>
        <v>16132020090196.006</v>
      </c>
      <c r="K23" s="16">
        <f>'KEEI BAU - Industry'!Y$38*'Others Split'!$F$14</f>
        <v>12825893879850.604</v>
      </c>
      <c r="L23" s="16">
        <f>'KEEI BAU - Industry'!Z$38*'Others Split'!$F$14</f>
        <v>9519767669505.2324</v>
      </c>
      <c r="M23" s="16">
        <f>'KEEI BAU - Industry'!AA$38*'Others Split'!$F$14</f>
        <v>8567790902554.6816</v>
      </c>
      <c r="N23" s="16">
        <f>'KEEI BAU - Industry'!AB$38*'Others Split'!$F$14</f>
        <v>7615814135604.1611</v>
      </c>
      <c r="O23" s="16">
        <f>'KEEI BAU - Industry'!AC$38*'Others Split'!$F$14</f>
        <v>6663837368653.6406</v>
      </c>
      <c r="P23" s="16">
        <f>'KEEI BAU - Industry'!AD$38*'Others Split'!$F$14</f>
        <v>5711860601703.1211</v>
      </c>
      <c r="Q23" s="16">
        <f>'KEEI BAU - Industry'!AE$38*'Others Split'!$F$14</f>
        <v>4759883834752.6006</v>
      </c>
      <c r="R23" s="16">
        <f>'KEEI BAU - Industry'!AF$38*'Others Split'!$F$14</f>
        <v>3807907067802.0806</v>
      </c>
      <c r="S23" s="16">
        <f>'KEEI BAU - Industry'!AG$38*'Others Split'!$F$14</f>
        <v>2855930300851.5605</v>
      </c>
      <c r="T23" s="16">
        <f>'KEEI BAU - Industry'!AH$38*'Others Split'!$F$14</f>
        <v>1903953533901.0403</v>
      </c>
      <c r="U23" s="16">
        <f>'KEEI BAU - Industry'!AI$38*'Others Split'!$F$14</f>
        <v>951976766950.52014</v>
      </c>
      <c r="V23" s="16">
        <f>'KEEI BAU - Industry'!AJ$38*'Others Split'!$F$14</f>
        <v>0</v>
      </c>
      <c r="W23" s="16">
        <f>'KEEI BAU - Industry'!AK$38*'Others Split'!$F$14</f>
        <v>0</v>
      </c>
      <c r="X23" s="16">
        <f>'KEEI BAU - Industry'!AL$38*'Others Split'!$F$14</f>
        <v>0</v>
      </c>
      <c r="Y23" s="16">
        <f>'KEEI BAU - Industry'!AM$38*'Others Split'!$F$14</f>
        <v>0</v>
      </c>
      <c r="Z23" s="16">
        <f>'KEEI BAU - Industry'!AN$38*'Others Split'!$F$14</f>
        <v>0</v>
      </c>
      <c r="AA23" s="16">
        <f>'KEEI BAU - Industry'!AO$38*'Others Split'!$F$14</f>
        <v>0</v>
      </c>
      <c r="AB23" s="16">
        <f>'KEEI BAU - Industry'!AP$38*'Others Split'!$F$14</f>
        <v>0</v>
      </c>
      <c r="AC23" s="16">
        <f>'KEEI BAU - Industry'!AQ$38*'Others Split'!$F$14</f>
        <v>0</v>
      </c>
      <c r="AD23" s="16">
        <f>'KEEI BAU - Industry'!AR$38*'Others Split'!$F$14</f>
        <v>0</v>
      </c>
      <c r="AE23" s="16">
        <f>'KEEI BAU - Industry'!AS$38*'Others Split'!$F$14</f>
        <v>0</v>
      </c>
      <c r="AF23" s="16">
        <f>'KEEI BAU - Industry'!AT$38*'Others Split'!$F$14</f>
        <v>0</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s="497" t="s">
        <v>89</v>
      </c>
      <c r="B26" s="16">
        <f>'KEEI BAU - Industry'!P$38*'Others Split'!$F$15</f>
        <v>9390026469.3751545</v>
      </c>
      <c r="C26" s="16">
        <f>'KEEI BAU - Industry'!Q$38*'Others Split'!$F$15</f>
        <v>9345533559.117506</v>
      </c>
      <c r="D26" s="16">
        <f>'KEEI BAU - Industry'!R$38*'Others Split'!$F$15</f>
        <v>9301040648.8598595</v>
      </c>
      <c r="E26" s="16">
        <f>'KEEI BAU - Industry'!S$38*'Others Split'!$F$15</f>
        <v>9256547738.6022224</v>
      </c>
      <c r="F26" s="16">
        <f>'KEEI BAU - Industry'!T$38*'Others Split'!$F$15</f>
        <v>8319596388.1765766</v>
      </c>
      <c r="G26" s="16">
        <f>'KEEI BAU - Industry'!U$38*'Others Split'!$F$15</f>
        <v>7382645037.7509403</v>
      </c>
      <c r="H26" s="16">
        <f>'KEEI BAU - Industry'!V$38*'Others Split'!$F$15</f>
        <v>6445693687.3253031</v>
      </c>
      <c r="I26" s="16">
        <f>'KEEI BAU - Industry'!W$38*'Others Split'!$F$15</f>
        <v>5508742336.8996658</v>
      </c>
      <c r="J26" s="16">
        <f>'KEEI BAU - Industry'!X$38*'Others Split'!$F$15</f>
        <v>4571790986.4740295</v>
      </c>
      <c r="K26" s="16">
        <f>'KEEI BAU - Industry'!Y$38*'Others Split'!$F$15</f>
        <v>3634839636.0483928</v>
      </c>
      <c r="L26" s="16">
        <f>'KEEI BAU - Industry'!Z$38*'Others Split'!$F$15</f>
        <v>2697888285.6227646</v>
      </c>
      <c r="M26" s="16">
        <f>'KEEI BAU - Industry'!AA$38*'Others Split'!$F$15</f>
        <v>2428099457.0604801</v>
      </c>
      <c r="N26" s="16">
        <f>'KEEI BAU - Industry'!AB$38*'Others Split'!$F$15</f>
        <v>2158310628.4982047</v>
      </c>
      <c r="O26" s="16">
        <f>'KEEI BAU - Industry'!AC$38*'Others Split'!$F$15</f>
        <v>1888521799.9359291</v>
      </c>
      <c r="P26" s="16">
        <f>'KEEI BAU - Industry'!AD$38*'Others Split'!$F$15</f>
        <v>1618732971.3736534</v>
      </c>
      <c r="Q26" s="16">
        <f>'KEEI BAU - Industry'!AE$38*'Others Split'!$F$15</f>
        <v>1348944142.8113778</v>
      </c>
      <c r="R26" s="16">
        <f>'KEEI BAU - Industry'!AF$38*'Others Split'!$F$15</f>
        <v>1079155314.2491024</v>
      </c>
      <c r="S26" s="16">
        <f>'KEEI BAU - Industry'!AG$38*'Others Split'!$F$15</f>
        <v>809366485.68682671</v>
      </c>
      <c r="T26" s="16">
        <f>'KEEI BAU - Industry'!AH$38*'Others Split'!$F$15</f>
        <v>539577657.12455118</v>
      </c>
      <c r="U26" s="16">
        <f>'KEEI BAU - Industry'!AI$38*'Others Split'!$F$15</f>
        <v>269788828.56227559</v>
      </c>
      <c r="V26" s="16">
        <f>'KEEI BAU - Industry'!AJ$38*'Others Split'!$F$15</f>
        <v>0</v>
      </c>
      <c r="W26" s="16">
        <f>'KEEI BAU - Industry'!AK$38*'Others Split'!$F$15</f>
        <v>0</v>
      </c>
      <c r="X26" s="16">
        <f>'KEEI BAU - Industry'!AL$38*'Others Split'!$F$15</f>
        <v>0</v>
      </c>
      <c r="Y26" s="16">
        <f>'KEEI BAU - Industry'!AM$38*'Others Split'!$F$15</f>
        <v>0</v>
      </c>
      <c r="Z26" s="16">
        <f>'KEEI BAU - Industry'!AN$38*'Others Split'!$F$15</f>
        <v>0</v>
      </c>
      <c r="AA26" s="16">
        <f>'KEEI BAU - Industry'!AO$38*'Others Split'!$F$15</f>
        <v>0</v>
      </c>
      <c r="AB26" s="16">
        <f>'KEEI BAU - Industry'!AP$38*'Others Split'!$F$15</f>
        <v>0</v>
      </c>
      <c r="AC26" s="16">
        <f>'KEEI BAU - Industry'!AQ$38*'Others Split'!$F$15</f>
        <v>0</v>
      </c>
      <c r="AD26" s="16">
        <f>'KEEI BAU - Industry'!AR$38*'Others Split'!$F$15</f>
        <v>0</v>
      </c>
      <c r="AE26" s="16">
        <f>'KEEI BAU - Industry'!AS$38*'Others Split'!$F$15</f>
        <v>0</v>
      </c>
      <c r="AF26" s="16">
        <f>'KEEI BAU - Industry'!AT$38*'Others Split'!$F$15</f>
        <v>0</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6"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26" sqref="G26"/>
    </sheetView>
  </sheetViews>
  <sheetFormatPr defaultColWidth="9.08984375" defaultRowHeight="14.5"/>
  <cols>
    <col min="1" max="1" width="39.6328125" customWidth="1"/>
    <col min="2" max="2" width="13.36328125" customWidth="1"/>
    <col min="3" max="33" width="10.453125"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497" t="s">
        <v>25</v>
      </c>
      <c r="B2" s="16" cm="1">
        <f t="array" ref="B2">TREND($G2:$L2,$G$1:$L$1,B$1)</f>
        <v>1958374584.9853363</v>
      </c>
      <c r="C2" s="16" cm="1">
        <f t="array" ref="C2">TREND($G2:$L2,$G$1:$L$1,C$1)</f>
        <v>2012189524.8675232</v>
      </c>
      <c r="D2" s="16" cm="1">
        <f t="array" ref="D2">TREND($G2:$L2,$G$1:$L$1,D$1)</f>
        <v>2066004464.7497101</v>
      </c>
      <c r="E2" s="16" cm="1">
        <f t="array" ref="E2">TREND($G2:$L2,$G$1:$L$1,E$1)</f>
        <v>2119819404.631897</v>
      </c>
      <c r="F2" s="16" cm="1">
        <f t="array" ref="F2">TREND($G2:$L2,$G$1:$L$1,F$1)</f>
        <v>2173634344.5140839</v>
      </c>
      <c r="G2" s="16">
        <f>'KEEI BAU - Industry'!U40*'Others Split'!$G$6</f>
        <v>2227449284.3962688</v>
      </c>
      <c r="H2" s="16">
        <f>'KEEI BAU - Industry'!V40*'Others Split'!$G$6</f>
        <v>2281264224.2784543</v>
      </c>
      <c r="I2" s="16">
        <f>'KEEI BAU - Industry'!W40*'Others Split'!$G$6</f>
        <v>2335079164.1606398</v>
      </c>
      <c r="J2" s="16">
        <f>'KEEI BAU - Industry'!X40*'Others Split'!$G$6</f>
        <v>2388894104.0428247</v>
      </c>
      <c r="K2" s="16">
        <f>'KEEI BAU - Industry'!Y40*'Others Split'!$G$6</f>
        <v>2442709043.9250102</v>
      </c>
      <c r="L2" s="16">
        <f>'KEEI BAU - Industry'!Z40*'Others Split'!$G$6</f>
        <v>2496523983.8071947</v>
      </c>
      <c r="M2" s="16">
        <f>'KEEI BAU - Industry'!AA40*'Others Split'!$G$6</f>
        <v>2591179570.7926974</v>
      </c>
      <c r="N2" s="16">
        <f>'KEEI BAU - Industry'!AB40*'Others Split'!$G$6</f>
        <v>2685835157.7781992</v>
      </c>
      <c r="O2" s="16">
        <f>'KEEI BAU - Industry'!AC40*'Others Split'!$G$6</f>
        <v>2780490744.763701</v>
      </c>
      <c r="P2" s="16">
        <f>'KEEI BAU - Industry'!AD40*'Others Split'!$G$6</f>
        <v>2875146331.7492032</v>
      </c>
      <c r="Q2" s="16">
        <f>'KEEI BAU - Industry'!AE40*'Others Split'!$G$6</f>
        <v>2969801918.734705</v>
      </c>
      <c r="R2" s="16">
        <f>'KEEI BAU - Industry'!AF40*'Others Split'!$G$6</f>
        <v>3064457505.7202067</v>
      </c>
      <c r="S2" s="16">
        <f>'KEEI BAU - Industry'!AG40*'Others Split'!$G$6</f>
        <v>3159113092.705709</v>
      </c>
      <c r="T2" s="16">
        <f>'KEEI BAU - Industry'!AH40*'Others Split'!$G$6</f>
        <v>3253768679.6912107</v>
      </c>
      <c r="U2" s="16">
        <f>'KEEI BAU - Industry'!AI40*'Others Split'!$G$6</f>
        <v>3348424266.6767125</v>
      </c>
      <c r="V2" s="16">
        <f>'KEEI BAU - Industry'!AJ40*'Others Split'!$G$6</f>
        <v>3443079853.6622138</v>
      </c>
      <c r="W2" s="16">
        <f>'KEEI BAU - Industry'!AK40*'Others Split'!$G$6</f>
        <v>3490270663.671629</v>
      </c>
      <c r="X2" s="16">
        <f>'KEEI BAU - Industry'!AL40*'Others Split'!$G$6</f>
        <v>3537461473.6810436</v>
      </c>
      <c r="Y2" s="16">
        <f>'KEEI BAU - Industry'!AM40*'Others Split'!$G$6</f>
        <v>3584652283.6904578</v>
      </c>
      <c r="Z2" s="16">
        <f>'KEEI BAU - Industry'!AN40*'Others Split'!$G$6</f>
        <v>3631843093.6998725</v>
      </c>
      <c r="AA2" s="16">
        <f>'KEEI BAU - Industry'!AO40*'Others Split'!$G$6</f>
        <v>3679033903.7092867</v>
      </c>
      <c r="AB2" s="16">
        <f>'KEEI BAU - Industry'!AP40*'Others Split'!$G$6</f>
        <v>3726224713.7187014</v>
      </c>
      <c r="AC2" s="16">
        <f>'KEEI BAU - Industry'!AQ40*'Others Split'!$G$6</f>
        <v>3773415523.728116</v>
      </c>
      <c r="AD2" s="16">
        <f>'KEEI BAU - Industry'!AR40*'Others Split'!$G$6</f>
        <v>3820606333.7375302</v>
      </c>
      <c r="AE2" s="16">
        <f>'KEEI BAU - Industry'!AS40*'Others Split'!$G$6</f>
        <v>3867797143.7469449</v>
      </c>
      <c r="AF2" s="16">
        <f>'KEEI BAU - Industry'!AT40*'Others Split'!$G$6</f>
        <v>3914987953.7563586</v>
      </c>
    </row>
    <row r="3" spans="1:35">
      <c r="A3" t="s">
        <v>28</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s="497" t="s">
        <v>34</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Industry'!U$40*'Others Split'!$G$7</f>
        <v>0</v>
      </c>
      <c r="H5" s="16">
        <f>'KEEI BAU - Industry'!V$40*'Others Split'!$G$7</f>
        <v>0</v>
      </c>
      <c r="I5" s="16">
        <f>'KEEI BAU - Industry'!W$40*'Others Split'!$G$7</f>
        <v>0</v>
      </c>
      <c r="J5" s="16">
        <f>'KEEI BAU - Industry'!X$40*'Others Split'!$G$7</f>
        <v>0</v>
      </c>
      <c r="K5" s="16">
        <f>'KEEI BAU - Industry'!Y$40*'Others Split'!$G$7</f>
        <v>0</v>
      </c>
      <c r="L5" s="16">
        <f>'KEEI BAU - Industry'!Z$40*'Others Split'!$G$7</f>
        <v>0</v>
      </c>
      <c r="M5" s="16">
        <f>'KEEI BAU - Industry'!AA$40*'Others Split'!$G$7</f>
        <v>0</v>
      </c>
      <c r="N5" s="16">
        <f>'KEEI BAU - Industry'!AB$40*'Others Split'!$G$7</f>
        <v>0</v>
      </c>
      <c r="O5" s="16">
        <f>'KEEI BAU - Industry'!AC$40*'Others Split'!$G$7</f>
        <v>0</v>
      </c>
      <c r="P5" s="16">
        <f>'KEEI BAU - Industry'!AD$40*'Others Split'!$G$7</f>
        <v>0</v>
      </c>
      <c r="Q5" s="16">
        <f>'KEEI BAU - Industry'!AE$40*'Others Split'!$G$7</f>
        <v>0</v>
      </c>
      <c r="R5" s="16">
        <f>'KEEI BAU - Industry'!AF$40*'Others Split'!$G$7</f>
        <v>0</v>
      </c>
      <c r="S5" s="16">
        <f>'KEEI BAU - Industry'!AG$40*'Others Split'!$G$7</f>
        <v>0</v>
      </c>
      <c r="T5" s="16">
        <f>'KEEI BAU - Industry'!AH$40*'Others Split'!$G$7</f>
        <v>0</v>
      </c>
      <c r="U5" s="16">
        <f>'KEEI BAU - Industry'!AI$40*'Others Split'!$G$7</f>
        <v>0</v>
      </c>
      <c r="V5" s="16">
        <f>'KEEI BAU - Industry'!AJ$40*'Others Split'!$G$7</f>
        <v>0</v>
      </c>
      <c r="W5" s="16">
        <f>'KEEI BAU - Industry'!AK$40*'Others Split'!$G$7</f>
        <v>0</v>
      </c>
      <c r="X5" s="16">
        <f>'KEEI BAU - Industry'!AL$40*'Others Split'!$G$7</f>
        <v>0</v>
      </c>
      <c r="Y5" s="16">
        <f>'KEEI BAU - Industry'!AM$40*'Others Split'!$G$7</f>
        <v>0</v>
      </c>
      <c r="Z5" s="16">
        <f>'KEEI BAU - Industry'!AN$40*'Others Split'!$G$7</f>
        <v>0</v>
      </c>
      <c r="AA5" s="16">
        <f>'KEEI BAU - Industry'!AO$40*'Others Split'!$G$7</f>
        <v>0</v>
      </c>
      <c r="AB5" s="16">
        <f>'KEEI BAU - Industry'!AP$40*'Others Split'!$G$7</f>
        <v>0</v>
      </c>
      <c r="AC5" s="16">
        <f>'KEEI BAU - Industry'!AQ$40*'Others Split'!$G$7</f>
        <v>0</v>
      </c>
      <c r="AD5" s="16">
        <f>'KEEI BAU - Industry'!AR$40*'Others Split'!$G$7</f>
        <v>0</v>
      </c>
      <c r="AE5" s="16">
        <f>'KEEI BAU - Industry'!AS$40*'Others Split'!$G$7</f>
        <v>0</v>
      </c>
      <c r="AF5" s="16">
        <f>'KEEI BAU - Industry'!AT$40*'Others Split'!$G$7</f>
        <v>0</v>
      </c>
    </row>
    <row r="6" spans="1:35">
      <c r="A6" s="497" t="s">
        <v>36</v>
      </c>
      <c r="B6" s="16" cm="1">
        <f t="array" ref="B6">TREND($G6:$L6,$G$1:$L$1,B$1)</f>
        <v>38806434297563</v>
      </c>
      <c r="C6" s="16" cm="1">
        <f t="array" ref="C6">TREND($G6:$L6,$G$1:$L$1,C$1)</f>
        <v>39872811457875.75</v>
      </c>
      <c r="D6" s="16" cm="1">
        <f t="array" ref="D6">TREND($G6:$L6,$G$1:$L$1,D$1)</f>
        <v>40939188618188.5</v>
      </c>
      <c r="E6" s="16" cm="1">
        <f t="array" ref="E6">TREND($G6:$L6,$G$1:$L$1,E$1)</f>
        <v>42005565778501.25</v>
      </c>
      <c r="F6" s="16" cm="1">
        <f t="array" ref="F6">TREND($G6:$L6,$G$1:$L$1,F$1)</f>
        <v>43071942938814</v>
      </c>
      <c r="G6" s="16">
        <f>'KEEI BAU - Industry'!U$40*'Others Split'!$G$8</f>
        <v>44138320099126.57</v>
      </c>
      <c r="H6" s="16">
        <f>'KEEI BAU - Industry'!V$40*'Others Split'!$G$8</f>
        <v>45204697259439.313</v>
      </c>
      <c r="I6" s="16">
        <f>'KEEI BAU - Industry'!W$40*'Others Split'!$G$8</f>
        <v>46271074419752.063</v>
      </c>
      <c r="J6" s="16">
        <f>'KEEI BAU - Industry'!X$40*'Others Split'!$G$8</f>
        <v>47337451580064.805</v>
      </c>
      <c r="K6" s="16">
        <f>'KEEI BAU - Industry'!Y$40*'Others Split'!$G$8</f>
        <v>48403828740377.547</v>
      </c>
      <c r="L6" s="16">
        <f>'KEEI BAU - Industry'!Z$40*'Others Split'!$G$8</f>
        <v>49470205900690.281</v>
      </c>
      <c r="M6" s="16">
        <f>'KEEI BAU - Industry'!AA$40*'Others Split'!$G$8</f>
        <v>51345866382302.195</v>
      </c>
      <c r="N6" s="16">
        <f>'KEEI BAU - Industry'!AB$40*'Others Split'!$G$8</f>
        <v>53221526863914.102</v>
      </c>
      <c r="O6" s="16">
        <f>'KEEI BAU - Industry'!AC$40*'Others Split'!$G$8</f>
        <v>55097187345526.008</v>
      </c>
      <c r="P6" s="16">
        <f>'KEEI BAU - Industry'!AD$40*'Others Split'!$G$8</f>
        <v>56972847827137.914</v>
      </c>
      <c r="Q6" s="16">
        <f>'KEEI BAU - Industry'!AE$40*'Others Split'!$G$8</f>
        <v>58848508308749.82</v>
      </c>
      <c r="R6" s="16">
        <f>'KEEI BAU - Industry'!AF$40*'Others Split'!$G$8</f>
        <v>60724168790361.727</v>
      </c>
      <c r="S6" s="16">
        <f>'KEEI BAU - Industry'!AG$40*'Others Split'!$G$8</f>
        <v>62599829271973.633</v>
      </c>
      <c r="T6" s="16">
        <f>'KEEI BAU - Industry'!AH$40*'Others Split'!$G$8</f>
        <v>64475489753585.539</v>
      </c>
      <c r="U6" s="16">
        <f>'KEEI BAU - Industry'!AI$40*'Others Split'!$G$8</f>
        <v>66351150235197.445</v>
      </c>
      <c r="V6" s="16">
        <f>'KEEI BAU - Industry'!AJ$40*'Others Split'!$G$8</f>
        <v>68226810716809.344</v>
      </c>
      <c r="W6" s="16">
        <f>'KEEI BAU - Industry'!AK$40*'Others Split'!$G$8</f>
        <v>69161926543025.422</v>
      </c>
      <c r="X6" s="16">
        <f>'KEEI BAU - Industry'!AL$40*'Others Split'!$G$8</f>
        <v>70097042369241.484</v>
      </c>
      <c r="Y6" s="16">
        <f>'KEEI BAU - Industry'!AM$40*'Others Split'!$G$8</f>
        <v>71032158195457.547</v>
      </c>
      <c r="Z6" s="16">
        <f>'KEEI BAU - Industry'!AN$40*'Others Split'!$G$8</f>
        <v>71967274021673.625</v>
      </c>
      <c r="AA6" s="16">
        <f>'KEEI BAU - Industry'!AO$40*'Others Split'!$G$8</f>
        <v>72902389847889.688</v>
      </c>
      <c r="AB6" s="16">
        <f>'KEEI BAU - Industry'!AP$40*'Others Split'!$G$8</f>
        <v>73837505674105.75</v>
      </c>
      <c r="AC6" s="16">
        <f>'KEEI BAU - Industry'!AQ$40*'Others Split'!$G$8</f>
        <v>74772621500321.813</v>
      </c>
      <c r="AD6" s="16">
        <f>'KEEI BAU - Industry'!AR$40*'Others Split'!$G$8</f>
        <v>75707737326537.875</v>
      </c>
      <c r="AE6" s="16">
        <f>'KEEI BAU - Industry'!AS$40*'Others Split'!$G$8</f>
        <v>76642853152753.953</v>
      </c>
      <c r="AF6" s="16">
        <f>'KEEI BAU - Industry'!AT$40*'Others Split'!$G$8</f>
        <v>77577968978970</v>
      </c>
    </row>
    <row r="7" spans="1:35">
      <c r="A7" s="497" t="s">
        <v>38</v>
      </c>
      <c r="B7" s="16" cm="1">
        <f t="array" ref="B7">TREND($G7:$L7,$G$1:$L$1,B$1)</f>
        <v>12465197529133</v>
      </c>
      <c r="C7" s="16" cm="1">
        <f t="array" ref="C7">TREND($G7:$L7,$G$1:$L$1,C$1)</f>
        <v>12807733559161.625</v>
      </c>
      <c r="D7" s="16" cm="1">
        <f t="array" ref="D7">TREND($G7:$L7,$G$1:$L$1,D$1)</f>
        <v>13150269589190.375</v>
      </c>
      <c r="E7" s="16" cm="1">
        <f t="array" ref="E7">TREND($G7:$L7,$G$1:$L$1,E$1)</f>
        <v>13492805619219</v>
      </c>
      <c r="F7" s="16" cm="1">
        <f t="array" ref="F7">TREND($G7:$L7,$G$1:$L$1,F$1)</f>
        <v>13835341649247.625</v>
      </c>
      <c r="G7" s="16">
        <f>'KEEI BAU - Industry'!U$40*'Others Split'!$G$9</f>
        <v>14177877679276.234</v>
      </c>
      <c r="H7" s="16">
        <f>'KEEI BAU - Industry'!V$40*'Others Split'!$G$9</f>
        <v>14520413709304.871</v>
      </c>
      <c r="I7" s="16">
        <f>'KEEI BAU - Industry'!W$40*'Others Split'!$G$9</f>
        <v>14862949739333.51</v>
      </c>
      <c r="J7" s="16">
        <f>'KEEI BAU - Industry'!X$40*'Others Split'!$G$9</f>
        <v>15205485769362.146</v>
      </c>
      <c r="K7" s="16">
        <f>'KEEI BAU - Industry'!Y$40*'Others Split'!$G$9</f>
        <v>15548021799390.783</v>
      </c>
      <c r="L7" s="16">
        <f>'KEEI BAU - Industry'!Z$40*'Others Split'!$G$9</f>
        <v>15890557829419.418</v>
      </c>
      <c r="M7" s="16">
        <f>'KEEI BAU - Industry'!AA$40*'Others Split'!$G$9</f>
        <v>16493047566600.701</v>
      </c>
      <c r="N7" s="16">
        <f>'KEEI BAU - Industry'!AB$40*'Others Split'!$G$9</f>
        <v>17095537303781.98</v>
      </c>
      <c r="O7" s="16">
        <f>'KEEI BAU - Industry'!AC$40*'Others Split'!$G$9</f>
        <v>17698027040963.262</v>
      </c>
      <c r="P7" s="16">
        <f>'KEEI BAU - Industry'!AD$40*'Others Split'!$G$9</f>
        <v>18300516778144.539</v>
      </c>
      <c r="Q7" s="16">
        <f>'KEEI BAU - Industry'!AE$40*'Others Split'!$G$9</f>
        <v>18903006515325.82</v>
      </c>
      <c r="R7" s="16">
        <f>'KEEI BAU - Industry'!AF$40*'Others Split'!$G$9</f>
        <v>19505496252507.098</v>
      </c>
      <c r="S7" s="16">
        <f>'KEEI BAU - Industry'!AG$40*'Others Split'!$G$9</f>
        <v>20107985989688.379</v>
      </c>
      <c r="T7" s="16">
        <f>'KEEI BAU - Industry'!AH$40*'Others Split'!$G$9</f>
        <v>20710475726869.656</v>
      </c>
      <c r="U7" s="16">
        <f>'KEEI BAU - Industry'!AI$40*'Others Split'!$G$9</f>
        <v>21312965464050.938</v>
      </c>
      <c r="V7" s="16">
        <f>'KEEI BAU - Industry'!AJ$40*'Others Split'!$G$9</f>
        <v>21915455201232.215</v>
      </c>
      <c r="W7" s="16">
        <f>'KEEI BAU - Industry'!AK$40*'Others Split'!$G$9</f>
        <v>22215828159928.238</v>
      </c>
      <c r="X7" s="16">
        <f>'KEEI BAU - Industry'!AL$40*'Others Split'!$G$9</f>
        <v>22516201118624.262</v>
      </c>
      <c r="Y7" s="16">
        <f>'KEEI BAU - Industry'!AM$40*'Others Split'!$G$9</f>
        <v>22816574077320.281</v>
      </c>
      <c r="Z7" s="16">
        <f>'KEEI BAU - Industry'!AN$40*'Others Split'!$G$9</f>
        <v>23116947036016.305</v>
      </c>
      <c r="AA7" s="16">
        <f>'KEEI BAU - Industry'!AO$40*'Others Split'!$G$9</f>
        <v>23417319994712.324</v>
      </c>
      <c r="AB7" s="16">
        <f>'KEEI BAU - Industry'!AP$40*'Others Split'!$G$9</f>
        <v>23717692953408.344</v>
      </c>
      <c r="AC7" s="16">
        <f>'KEEI BAU - Industry'!AQ$40*'Others Split'!$G$9</f>
        <v>24018065912104.367</v>
      </c>
      <c r="AD7" s="16">
        <f>'KEEI BAU - Industry'!AR$40*'Others Split'!$G$9</f>
        <v>24318438870800.387</v>
      </c>
      <c r="AE7" s="16">
        <f>'KEEI BAU - Industry'!AS$40*'Others Split'!$G$9</f>
        <v>24618811829496.41</v>
      </c>
      <c r="AF7" s="16">
        <f>'KEEI BAU - Industry'!AT$40*'Others Split'!$G$9</f>
        <v>24919184788192.43</v>
      </c>
    </row>
    <row r="8" spans="1:35">
      <c r="A8" s="497" t="s">
        <v>40</v>
      </c>
      <c r="B8" s="16" cm="1">
        <f t="array" ref="B8">TREND($G8:$L8,$G$1:$L$1,B$1)</f>
        <v>1289661312063.5156</v>
      </c>
      <c r="C8" s="16" cm="1">
        <f t="array" ref="C8">TREND($G8:$L8,$G$1:$L$1,C$1)</f>
        <v>1325100418815.2031</v>
      </c>
      <c r="D8" s="16" cm="1">
        <f t="array" ref="D8">TREND($G8:$L8,$G$1:$L$1,D$1)</f>
        <v>1360539525566.8906</v>
      </c>
      <c r="E8" s="16" cm="1">
        <f t="array" ref="E8">TREND($G8:$L8,$G$1:$L$1,E$1)</f>
        <v>1395978632318.5625</v>
      </c>
      <c r="F8" s="16" cm="1">
        <f t="array" ref="F8">TREND($G8:$L8,$G$1:$L$1,F$1)</f>
        <v>1431417739070.25</v>
      </c>
      <c r="G8" s="16">
        <f>'KEEI BAU - Industry'!U$40*'Others Split'!$G$10</f>
        <v>1466856845821.9333</v>
      </c>
      <c r="H8" s="16">
        <f>'KEEI BAU - Industry'!V$40*'Others Split'!$G$10</f>
        <v>1502295952573.6165</v>
      </c>
      <c r="I8" s="16">
        <f>'KEEI BAU - Industry'!W$40*'Others Split'!$G$10</f>
        <v>1537735059325.2993</v>
      </c>
      <c r="J8" s="16">
        <f>'KEEI BAU - Industry'!X$40*'Others Split'!$G$10</f>
        <v>1573174166076.9824</v>
      </c>
      <c r="K8" s="16">
        <f>'KEEI BAU - Industry'!Y$40*'Others Split'!$G$10</f>
        <v>1608613272828.6653</v>
      </c>
      <c r="L8" s="16">
        <f>'KEEI BAU - Industry'!Z$40*'Others Split'!$G$10</f>
        <v>1644052379580.3479</v>
      </c>
      <c r="M8" s="16">
        <f>'KEEI BAU - Industry'!AA$40*'Others Split'!$G$10</f>
        <v>1706386546619.5813</v>
      </c>
      <c r="N8" s="16">
        <f>'KEEI BAU - Industry'!AB$40*'Others Split'!$G$10</f>
        <v>1768720713658.8142</v>
      </c>
      <c r="O8" s="16">
        <f>'KEEI BAU - Industry'!AC$40*'Others Split'!$G$10</f>
        <v>1831054880698.0474</v>
      </c>
      <c r="P8" s="16">
        <f>'KEEI BAU - Industry'!AD$40*'Others Split'!$G$10</f>
        <v>1893389047737.2803</v>
      </c>
      <c r="Q8" s="16">
        <f>'KEEI BAU - Industry'!AE$40*'Others Split'!$G$10</f>
        <v>1955723214776.5132</v>
      </c>
      <c r="R8" s="16">
        <f>'KEEI BAU - Industry'!AF$40*'Others Split'!$G$10</f>
        <v>2018057381815.7461</v>
      </c>
      <c r="S8" s="16">
        <f>'KEEI BAU - Industry'!AG$40*'Others Split'!$G$10</f>
        <v>2080391548854.979</v>
      </c>
      <c r="T8" s="16">
        <f>'KEEI BAU - Industry'!AH$40*'Others Split'!$G$10</f>
        <v>2142725715894.2122</v>
      </c>
      <c r="U8" s="16">
        <f>'KEEI BAU - Industry'!AI$40*'Others Split'!$G$10</f>
        <v>2205059882933.4448</v>
      </c>
      <c r="V8" s="16">
        <f>'KEEI BAU - Industry'!AJ$40*'Others Split'!$G$10</f>
        <v>2267394049972.6777</v>
      </c>
      <c r="W8" s="16">
        <f>'KEEI BAU - Industry'!AK$40*'Others Split'!$G$10</f>
        <v>2298470924856.9268</v>
      </c>
      <c r="X8" s="16">
        <f>'KEEI BAU - Industry'!AL$40*'Others Split'!$G$10</f>
        <v>2329547799741.1753</v>
      </c>
      <c r="Y8" s="16">
        <f>'KEEI BAU - Industry'!AM$40*'Others Split'!$G$10</f>
        <v>2360624674625.4238</v>
      </c>
      <c r="Z8" s="16">
        <f>'KEEI BAU - Industry'!AN$40*'Others Split'!$G$10</f>
        <v>2391701549509.6724</v>
      </c>
      <c r="AA8" s="16">
        <f>'KEEI BAU - Industry'!AO$40*'Others Split'!$G$10</f>
        <v>2422778424393.9209</v>
      </c>
      <c r="AB8" s="16">
        <f>'KEEI BAU - Industry'!AP$40*'Others Split'!$G$10</f>
        <v>2453855299278.1694</v>
      </c>
      <c r="AC8" s="16">
        <f>'KEEI BAU - Industry'!AQ$40*'Others Split'!$G$10</f>
        <v>2484932174162.418</v>
      </c>
      <c r="AD8" s="16">
        <f>'KEEI BAU - Industry'!AR$40*'Others Split'!$G$10</f>
        <v>2516009049046.6665</v>
      </c>
      <c r="AE8" s="16">
        <f>'KEEI BAU - Industry'!AS$40*'Others Split'!$G$10</f>
        <v>2547085923930.915</v>
      </c>
      <c r="AF8" s="16">
        <f>'KEEI BAU - Industry'!AT$40*'Others Split'!$G$10</f>
        <v>2578162798815.1631</v>
      </c>
    </row>
    <row r="9" spans="1:35">
      <c r="A9" s="497" t="s">
        <v>42</v>
      </c>
      <c r="B9" s="16" cm="1">
        <f t="array" ref="B9">TREND($G9:$L9,$G$1:$L$1,B$1)</f>
        <v>13978638961456.5</v>
      </c>
      <c r="C9" s="16" cm="1">
        <f t="array" ref="C9">TREND($G9:$L9,$G$1:$L$1,C$1)</f>
        <v>14362763439538</v>
      </c>
      <c r="D9" s="16" cm="1">
        <f t="array" ref="D9">TREND($G9:$L9,$G$1:$L$1,D$1)</f>
        <v>14746887917619.5</v>
      </c>
      <c r="E9" s="16" cm="1">
        <f t="array" ref="E9">TREND($G9:$L9,$G$1:$L$1,E$1)</f>
        <v>15131012395701</v>
      </c>
      <c r="F9" s="16" cm="1">
        <f t="array" ref="F9">TREND($G9:$L9,$G$1:$L$1,F$1)</f>
        <v>15515136873782.5</v>
      </c>
      <c r="G9" s="16">
        <f>'KEEI BAU - Industry'!U$40*'Others Split'!$G$11</f>
        <v>15899261351863.938</v>
      </c>
      <c r="H9" s="16">
        <f>'KEEI BAU - Industry'!V$40*'Others Split'!$G$11</f>
        <v>16283385829945.43</v>
      </c>
      <c r="I9" s="16">
        <f>'KEEI BAU - Industry'!W$40*'Others Split'!$G$11</f>
        <v>16667510308026.922</v>
      </c>
      <c r="J9" s="16">
        <f>'KEEI BAU - Industry'!X$40*'Others Split'!$G$11</f>
        <v>17051634786108.414</v>
      </c>
      <c r="K9" s="16">
        <f>'KEEI BAU - Industry'!Y$40*'Others Split'!$G$11</f>
        <v>17435759264189.906</v>
      </c>
      <c r="L9" s="16">
        <f>'KEEI BAU - Industry'!Z$40*'Others Split'!$G$11</f>
        <v>17819883742271.395</v>
      </c>
      <c r="M9" s="16">
        <f>'KEEI BAU - Industry'!AA$40*'Others Split'!$G$11</f>
        <v>18495523778809.645</v>
      </c>
      <c r="N9" s="16">
        <f>'KEEI BAU - Industry'!AB$40*'Others Split'!$G$11</f>
        <v>19171163815347.891</v>
      </c>
      <c r="O9" s="16">
        <f>'KEEI BAU - Industry'!AC$40*'Others Split'!$G$11</f>
        <v>19846803851886.137</v>
      </c>
      <c r="P9" s="16">
        <f>'KEEI BAU - Industry'!AD$40*'Others Split'!$G$11</f>
        <v>20522443888424.383</v>
      </c>
      <c r="Q9" s="16">
        <f>'KEEI BAU - Industry'!AE$40*'Others Split'!$G$11</f>
        <v>21198083924962.629</v>
      </c>
      <c r="R9" s="16">
        <f>'KEEI BAU - Industry'!AF$40*'Others Split'!$G$11</f>
        <v>21873723961500.875</v>
      </c>
      <c r="S9" s="16">
        <f>'KEEI BAU - Industry'!AG$40*'Others Split'!$G$11</f>
        <v>22549363998039.121</v>
      </c>
      <c r="T9" s="16">
        <f>'KEEI BAU - Industry'!AH$40*'Others Split'!$G$11</f>
        <v>23225004034577.367</v>
      </c>
      <c r="U9" s="16">
        <f>'KEEI BAU - Industry'!AI$40*'Others Split'!$G$11</f>
        <v>23900644071115.613</v>
      </c>
      <c r="V9" s="16">
        <f>'KEEI BAU - Industry'!AJ$40*'Others Split'!$G$11</f>
        <v>24576284107653.855</v>
      </c>
      <c r="W9" s="16">
        <f>'KEEI BAU - Industry'!AK$40*'Others Split'!$G$11</f>
        <v>24913126354524.23</v>
      </c>
      <c r="X9" s="16">
        <f>'KEEI BAU - Industry'!AL$40*'Others Split'!$G$11</f>
        <v>25249968601394.598</v>
      </c>
      <c r="Y9" s="16">
        <f>'KEEI BAU - Industry'!AM$40*'Others Split'!$G$11</f>
        <v>25586810848264.969</v>
      </c>
      <c r="Z9" s="16">
        <f>'KEEI BAU - Industry'!AN$40*'Others Split'!$G$11</f>
        <v>25923653095135.34</v>
      </c>
      <c r="AA9" s="16">
        <f>'KEEI BAU - Industry'!AO$40*'Others Split'!$G$11</f>
        <v>26260495342005.711</v>
      </c>
      <c r="AB9" s="16">
        <f>'KEEI BAU - Industry'!AP$40*'Others Split'!$G$11</f>
        <v>26597337588876.078</v>
      </c>
      <c r="AC9" s="16">
        <f>'KEEI BAU - Industry'!AQ$40*'Others Split'!$G$11</f>
        <v>26934179835746.449</v>
      </c>
      <c r="AD9" s="16">
        <f>'KEEI BAU - Industry'!AR$40*'Others Split'!$G$11</f>
        <v>27271022082616.82</v>
      </c>
      <c r="AE9" s="16">
        <f>'KEEI BAU - Industry'!AS$40*'Others Split'!$G$11</f>
        <v>27607864329487.191</v>
      </c>
      <c r="AF9" s="16">
        <f>'KEEI BAU - Industry'!AT$40*'Others Split'!$G$11</f>
        <v>27944706576357.555</v>
      </c>
    </row>
    <row r="10" spans="1:35">
      <c r="A10" t="s">
        <v>44</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47</v>
      </c>
      <c r="B11" s="16" cm="1">
        <f t="array" ref="B11">TREND($G11:$L11,$G$1:$L$1,B$1)</f>
        <v>24035159141964</v>
      </c>
      <c r="C11" s="16" cm="1">
        <f t="array" ref="C11">TREND($G11:$L11,$G$1:$L$1,C$1)</f>
        <v>27508958402639</v>
      </c>
      <c r="D11" s="16" cm="1">
        <f t="array" ref="D11">TREND($G11:$L11,$G$1:$L$1,D$1)</f>
        <v>30982757663313</v>
      </c>
      <c r="E11" s="16" cm="1">
        <f t="array" ref="E11">TREND($G11:$L11,$G$1:$L$1,E$1)</f>
        <v>34456556923987</v>
      </c>
      <c r="F11" s="16" cm="1">
        <f t="array" ref="F11">TREND($G11:$L11,$G$1:$L$1,F$1)</f>
        <v>37930356184661</v>
      </c>
      <c r="G11" s="16">
        <f>'KEEI BAU - Industry'!U$12*'Petrochemicals Split'!$G$6</f>
        <v>41404155445336.57</v>
      </c>
      <c r="H11" s="16">
        <f>'KEEI BAU - Industry'!V$12*'Petrochemicals Split'!$G$6</f>
        <v>44877954706010.883</v>
      </c>
      <c r="I11" s="16">
        <f>'KEEI BAU - Industry'!W$12*'Petrochemicals Split'!$G$6</f>
        <v>48351753966685.195</v>
      </c>
      <c r="J11" s="16">
        <f>'KEEI BAU - Industry'!X$12*'Petrochemicals Split'!$G$6</f>
        <v>51825553227359.508</v>
      </c>
      <c r="K11" s="16">
        <f>'KEEI BAU - Industry'!Y$12*'Petrochemicals Split'!$G$6</f>
        <v>55299352488033.82</v>
      </c>
      <c r="L11" s="16">
        <f>'KEEI BAU - Industry'!Z$12*'Petrochemicals Split'!$G$6</f>
        <v>58773151748708.133</v>
      </c>
      <c r="M11" s="16">
        <f>'KEEI BAU - Industry'!AA$12*'Petrochemicals Split'!$G$6</f>
        <v>59738862424828.875</v>
      </c>
      <c r="N11" s="16">
        <f>'KEEI BAU - Industry'!AB$12*'Petrochemicals Split'!$G$6</f>
        <v>60704573100949.609</v>
      </c>
      <c r="O11" s="16">
        <f>'KEEI BAU - Industry'!AC$12*'Petrochemicals Split'!$G$6</f>
        <v>61670283777070.352</v>
      </c>
      <c r="P11" s="16">
        <f>'KEEI BAU - Industry'!AD$12*'Petrochemicals Split'!$G$6</f>
        <v>62635994453191.086</v>
      </c>
      <c r="Q11" s="16">
        <f>'KEEI BAU - Industry'!AE$12*'Petrochemicals Split'!$G$6</f>
        <v>63601705129311.828</v>
      </c>
      <c r="R11" s="16">
        <f>'KEEI BAU - Industry'!AF$12*'Petrochemicals Split'!$G$6</f>
        <v>64567415805432.563</v>
      </c>
      <c r="S11" s="16">
        <f>'KEEI BAU - Industry'!AG$12*'Petrochemicals Split'!$G$6</f>
        <v>65533126481553.305</v>
      </c>
      <c r="T11" s="16">
        <f>'KEEI BAU - Industry'!AH$12*'Petrochemicals Split'!$G$6</f>
        <v>66498837157674.039</v>
      </c>
      <c r="U11" s="16">
        <f>'KEEI BAU - Industry'!AI$12*'Petrochemicals Split'!$G$6</f>
        <v>67464547833794.781</v>
      </c>
      <c r="V11" s="16">
        <f>'KEEI BAU - Industry'!AJ$12*'Petrochemicals Split'!$G$6</f>
        <v>68430258509915.516</v>
      </c>
      <c r="W11" s="16">
        <f>'KEEI BAU - Industry'!AK$12*'Petrochemicals Split'!$G$6</f>
        <v>69077284662916.414</v>
      </c>
      <c r="X11" s="16">
        <f>'KEEI BAU - Industry'!AL$12*'Petrochemicals Split'!$G$6</f>
        <v>69724310815917.305</v>
      </c>
      <c r="Y11" s="16">
        <f>'KEEI BAU - Industry'!AM$12*'Petrochemicals Split'!$G$6</f>
        <v>70371336968918.203</v>
      </c>
      <c r="Z11" s="16">
        <f>'KEEI BAU - Industry'!AN$12*'Petrochemicals Split'!$G$6</f>
        <v>71018363121919.094</v>
      </c>
      <c r="AA11" s="16">
        <f>'KEEI BAU - Industry'!AO$12*'Petrochemicals Split'!$G$6</f>
        <v>71665389274919.984</v>
      </c>
      <c r="AB11" s="16">
        <f>'KEEI BAU - Industry'!AP$12*'Petrochemicals Split'!$G$6</f>
        <v>72312415427920.891</v>
      </c>
      <c r="AC11" s="16">
        <f>'KEEI BAU - Industry'!AQ$12*'Petrochemicals Split'!$G$6</f>
        <v>72959441580921.781</v>
      </c>
      <c r="AD11" s="16">
        <f>'KEEI BAU - Industry'!AR$12*'Petrochemicals Split'!$G$6</f>
        <v>73606467733922.672</v>
      </c>
      <c r="AE11" s="16">
        <f>'KEEI BAU - Industry'!AS$12*'Petrochemicals Split'!$G$6</f>
        <v>74253493886923.563</v>
      </c>
      <c r="AF11" s="16">
        <f>'KEEI BAU - Industry'!AT$12*'Petrochemicals Split'!$G$6</f>
        <v>74900520039924.469</v>
      </c>
    </row>
    <row r="12" spans="1:35">
      <c r="A12" t="s">
        <v>51</v>
      </c>
      <c r="B12" s="16" cm="1">
        <f t="array" ref="B12">TREND($G12:$L12,$G$1:$L$1,B$1)</f>
        <v>25314731950666</v>
      </c>
      <c r="C12" s="16" cm="1">
        <f t="array" ref="C12">TREND($G12:$L12,$G$1:$L$1,C$1)</f>
        <v>28973467747461</v>
      </c>
      <c r="D12" s="16" cm="1">
        <f t="array" ref="D12">TREND($G12:$L12,$G$1:$L$1,D$1)</f>
        <v>32632203544257</v>
      </c>
      <c r="E12" s="16" cm="1">
        <f t="array" ref="E12">TREND($G12:$L12,$G$1:$L$1,E$1)</f>
        <v>36290939341053</v>
      </c>
      <c r="F12" s="16" cm="1">
        <f t="array" ref="F12">TREND($G12:$L12,$G$1:$L$1,F$1)</f>
        <v>39949675137849</v>
      </c>
      <c r="G12" s="16">
        <f>'KEEI BAU - Industry'!U$12*'Petrochemicals Split'!$G$7</f>
        <v>43608410934643.43</v>
      </c>
      <c r="H12" s="16">
        <f>'KEEI BAU - Industry'!V$12*'Petrochemicals Split'!$G$7</f>
        <v>47267146731439.117</v>
      </c>
      <c r="I12" s="16">
        <f>'KEEI BAU - Industry'!W$12*'Petrochemicals Split'!$G$7</f>
        <v>50925882528234.805</v>
      </c>
      <c r="J12" s="16">
        <f>'KEEI BAU - Industry'!X$12*'Petrochemicals Split'!$G$7</f>
        <v>54584618325030.492</v>
      </c>
      <c r="K12" s="16">
        <f>'KEEI BAU - Industry'!Y$12*'Petrochemicals Split'!$G$7</f>
        <v>58243354121826.18</v>
      </c>
      <c r="L12" s="16">
        <f>'KEEI BAU - Industry'!Z$12*'Petrochemicals Split'!$G$7</f>
        <v>61902089918621.867</v>
      </c>
      <c r="M12" s="16">
        <f>'KEEI BAU - Industry'!AA$12*'Petrochemicals Split'!$G$7</f>
        <v>62919212658001.125</v>
      </c>
      <c r="N12" s="16">
        <f>'KEEI BAU - Industry'!AB$12*'Petrochemicals Split'!$G$7</f>
        <v>63936335397380.391</v>
      </c>
      <c r="O12" s="16">
        <f>'KEEI BAU - Industry'!AC$12*'Petrochemicals Split'!$G$7</f>
        <v>64953458136759.648</v>
      </c>
      <c r="P12" s="16">
        <f>'KEEI BAU - Industry'!AD$12*'Petrochemicals Split'!$G$7</f>
        <v>65970580876138.914</v>
      </c>
      <c r="Q12" s="16">
        <f>'KEEI BAU - Industry'!AE$12*'Petrochemicals Split'!$G$7</f>
        <v>66987703615518.172</v>
      </c>
      <c r="R12" s="16">
        <f>'KEEI BAU - Industry'!AF$12*'Petrochemicals Split'!$G$7</f>
        <v>68004826354897.438</v>
      </c>
      <c r="S12" s="16">
        <f>'KEEI BAU - Industry'!AG$12*'Petrochemicals Split'!$G$7</f>
        <v>69021949094276.695</v>
      </c>
      <c r="T12" s="16">
        <f>'KEEI BAU - Industry'!AH$12*'Petrochemicals Split'!$G$7</f>
        <v>70039071833655.961</v>
      </c>
      <c r="U12" s="16">
        <f>'KEEI BAU - Industry'!AI$12*'Petrochemicals Split'!$G$7</f>
        <v>71056194573035.219</v>
      </c>
      <c r="V12" s="16">
        <f>'KEEI BAU - Industry'!AJ$12*'Petrochemicals Split'!$G$7</f>
        <v>72073317312414.484</v>
      </c>
      <c r="W12" s="16">
        <f>'KEEI BAU - Industry'!AK$12*'Petrochemicals Split'!$G$7</f>
        <v>72754789547798.594</v>
      </c>
      <c r="X12" s="16">
        <f>'KEEI BAU - Industry'!AL$12*'Petrochemicals Split'!$G$7</f>
        <v>73436261783182.688</v>
      </c>
      <c r="Y12" s="16">
        <f>'KEEI BAU - Industry'!AM$12*'Petrochemicals Split'!$G$7</f>
        <v>74117734018566.797</v>
      </c>
      <c r="Z12" s="16">
        <f>'KEEI BAU - Industry'!AN$12*'Petrochemicals Split'!$G$7</f>
        <v>74799206253950.906</v>
      </c>
      <c r="AA12" s="16">
        <f>'KEEI BAU - Industry'!AO$12*'Petrochemicals Split'!$G$7</f>
        <v>75480678489335.016</v>
      </c>
      <c r="AB12" s="16">
        <f>'KEEI BAU - Industry'!AP$12*'Petrochemicals Split'!$G$7</f>
        <v>76162150724719.109</v>
      </c>
      <c r="AC12" s="16">
        <f>'KEEI BAU - Industry'!AQ$12*'Petrochemicals Split'!$G$7</f>
        <v>76843622960103.219</v>
      </c>
      <c r="AD12" s="16">
        <f>'KEEI BAU - Industry'!AR$12*'Petrochemicals Split'!$G$7</f>
        <v>77525095195487.328</v>
      </c>
      <c r="AE12" s="16">
        <f>'KEEI BAU - Industry'!AS$12*'Petrochemicals Split'!$G$7</f>
        <v>78206567430871.438</v>
      </c>
      <c r="AF12" s="16">
        <f>'KEEI BAU - Industry'!AT$12*'Petrochemicals Split'!$G$7</f>
        <v>78888039666255.531</v>
      </c>
    </row>
    <row r="13" spans="1:35">
      <c r="A13" s="497" t="s">
        <v>53</v>
      </c>
      <c r="B13" s="16" cm="1">
        <f t="array" ref="B13">TREND($G13:$L13,$G$1:$L$1,B$1)</f>
        <v>11191506536178.75</v>
      </c>
      <c r="C13" s="16" cm="1">
        <f t="array" ref="C13">TREND($G13:$L13,$G$1:$L$1,C$1)</f>
        <v>11499042314090.25</v>
      </c>
      <c r="D13" s="16" cm="1">
        <f t="array" ref="D13">TREND($G13:$L13,$G$1:$L$1,D$1)</f>
        <v>11806578092001.75</v>
      </c>
      <c r="E13" s="16" cm="1">
        <f t="array" ref="E13">TREND($G13:$L13,$G$1:$L$1,E$1)</f>
        <v>12114113869913.25</v>
      </c>
      <c r="F13" s="16" cm="1">
        <f t="array" ref="F13">TREND($G13:$L13,$G$1:$L$1,F$1)</f>
        <v>12421649647824.75</v>
      </c>
      <c r="G13" s="16">
        <f>'KEEI BAU - Industry'!U$40*'Others Split'!$G$12</f>
        <v>12729185425736.139</v>
      </c>
      <c r="H13" s="16">
        <f>'KEEI BAU - Industry'!V$40*'Others Split'!$G$12</f>
        <v>13036721203647.619</v>
      </c>
      <c r="I13" s="16">
        <f>'KEEI BAU - Industry'!W$40*'Others Split'!$G$12</f>
        <v>13344256981559.102</v>
      </c>
      <c r="J13" s="16">
        <f>'KEEI BAU - Industry'!X$40*'Others Split'!$G$12</f>
        <v>13651792759470.582</v>
      </c>
      <c r="K13" s="16">
        <f>'KEEI BAU - Industry'!Y$40*'Others Split'!$G$12</f>
        <v>13959328537382.064</v>
      </c>
      <c r="L13" s="16">
        <f>'KEEI BAU - Industry'!Z$40*'Others Split'!$G$12</f>
        <v>14266864315293.543</v>
      </c>
      <c r="M13" s="16">
        <f>'KEEI BAU - Industry'!AA$40*'Others Split'!$G$12</f>
        <v>14807791790841.85</v>
      </c>
      <c r="N13" s="16">
        <f>'KEEI BAU - Industry'!AB$40*'Others Split'!$G$12</f>
        <v>15348719266390.152</v>
      </c>
      <c r="O13" s="16">
        <f>'KEEI BAU - Industry'!AC$40*'Others Split'!$G$12</f>
        <v>15889646741938.457</v>
      </c>
      <c r="P13" s="16">
        <f>'KEEI BAU - Industry'!AD$40*'Others Split'!$G$12</f>
        <v>16430574217486.762</v>
      </c>
      <c r="Q13" s="16">
        <f>'KEEI BAU - Industry'!AE$40*'Others Split'!$G$12</f>
        <v>16971501693035.064</v>
      </c>
      <c r="R13" s="16">
        <f>'KEEI BAU - Industry'!AF$40*'Others Split'!$G$12</f>
        <v>17512429168583.369</v>
      </c>
      <c r="S13" s="16">
        <f>'KEEI BAU - Industry'!AG$40*'Others Split'!$G$12</f>
        <v>18053356644131.672</v>
      </c>
      <c r="T13" s="16">
        <f>'KEEI BAU - Industry'!AH$40*'Others Split'!$G$12</f>
        <v>18594284119679.977</v>
      </c>
      <c r="U13" s="16">
        <f>'KEEI BAU - Industry'!AI$40*'Others Split'!$G$12</f>
        <v>19135211595228.281</v>
      </c>
      <c r="V13" s="16">
        <f>'KEEI BAU - Industry'!AJ$40*'Others Split'!$G$12</f>
        <v>19676139070776.582</v>
      </c>
      <c r="W13" s="16">
        <f>'KEEI BAU - Industry'!AK$40*'Others Split'!$G$12</f>
        <v>19945819990206.961</v>
      </c>
      <c r="X13" s="16">
        <f>'KEEI BAU - Industry'!AL$40*'Others Split'!$G$12</f>
        <v>20215500909637.34</v>
      </c>
      <c r="Y13" s="16">
        <f>'KEEI BAU - Industry'!AM$40*'Others Split'!$G$12</f>
        <v>20485181829067.715</v>
      </c>
      <c r="Z13" s="16">
        <f>'KEEI BAU - Industry'!AN$40*'Others Split'!$G$12</f>
        <v>20754862748498.094</v>
      </c>
      <c r="AA13" s="16">
        <f>'KEEI BAU - Industry'!AO$40*'Others Split'!$G$12</f>
        <v>21024543667928.473</v>
      </c>
      <c r="AB13" s="16">
        <f>'KEEI BAU - Industry'!AP$40*'Others Split'!$G$12</f>
        <v>21294224587358.848</v>
      </c>
      <c r="AC13" s="16">
        <f>'KEEI BAU - Industry'!AQ$40*'Others Split'!$G$12</f>
        <v>21563905506789.227</v>
      </c>
      <c r="AD13" s="16">
        <f>'KEEI BAU - Industry'!AR$40*'Others Split'!$G$12</f>
        <v>21833586426219.602</v>
      </c>
      <c r="AE13" s="16">
        <f>'KEEI BAU - Industry'!AS$40*'Others Split'!$G$12</f>
        <v>22103267345649.98</v>
      </c>
      <c r="AF13" s="16">
        <f>'KEEI BAU - Industry'!AT$40*'Others Split'!$G$12</f>
        <v>22372948265080.355</v>
      </c>
    </row>
    <row r="14" spans="1:35">
      <c r="A14" s="497" t="s">
        <v>56</v>
      </c>
      <c r="B14" s="16" cm="1">
        <f t="array" ref="B14">TREND($G14:$L14,$G$1:$L$1,B$1)</f>
        <v>17384952112226</v>
      </c>
      <c r="C14" s="16" cm="1">
        <f t="array" ref="C14">TREND($G14:$L14,$G$1:$L$1,C$1)</f>
        <v>17862679999396.875</v>
      </c>
      <c r="D14" s="16" cm="1">
        <f t="array" ref="D14">TREND($G14:$L14,$G$1:$L$1,D$1)</f>
        <v>18340407886567.75</v>
      </c>
      <c r="E14" s="16" cm="1">
        <f t="array" ref="E14">TREND($G14:$L14,$G$1:$L$1,E$1)</f>
        <v>18818135773738.5</v>
      </c>
      <c r="F14" s="16" cm="1">
        <f t="array" ref="F14">TREND($G14:$L14,$G$1:$L$1,F$1)</f>
        <v>19295863660909.375</v>
      </c>
      <c r="G14" s="16">
        <f>'KEEI BAU - Industry'!U$40*'Others Split'!$G$13</f>
        <v>19773591548080.238</v>
      </c>
      <c r="H14" s="16">
        <f>'KEEI BAU - Industry'!V$40*'Others Split'!$G$13</f>
        <v>20251319435251.078</v>
      </c>
      <c r="I14" s="16">
        <f>'KEEI BAU - Industry'!W$40*'Others Split'!$G$13</f>
        <v>20729047322421.914</v>
      </c>
      <c r="J14" s="16">
        <f>'KEEI BAU - Industry'!X$40*'Others Split'!$G$13</f>
        <v>21206775209592.754</v>
      </c>
      <c r="K14" s="16">
        <f>'KEEI BAU - Industry'!Y$40*'Others Split'!$G$13</f>
        <v>21684503096763.594</v>
      </c>
      <c r="L14" s="16">
        <f>'KEEI BAU - Industry'!Z$40*'Others Split'!$G$13</f>
        <v>22162230983934.426</v>
      </c>
      <c r="M14" s="16">
        <f>'KEEI BAU - Industry'!AA$40*'Others Split'!$G$13</f>
        <v>23002510907660.012</v>
      </c>
      <c r="N14" s="16">
        <f>'KEEI BAU - Industry'!AB$40*'Others Split'!$G$13</f>
        <v>23842790831385.59</v>
      </c>
      <c r="O14" s="16">
        <f>'KEEI BAU - Industry'!AC$40*'Others Split'!$G$13</f>
        <v>24683070755111.168</v>
      </c>
      <c r="P14" s="16">
        <f>'KEEI BAU - Industry'!AD$40*'Others Split'!$G$13</f>
        <v>25523350678836.75</v>
      </c>
      <c r="Q14" s="16">
        <f>'KEEI BAU - Industry'!AE$40*'Others Split'!$G$13</f>
        <v>26363630602562.328</v>
      </c>
      <c r="R14" s="16">
        <f>'KEEI BAU - Industry'!AF$40*'Others Split'!$G$13</f>
        <v>27203910526287.91</v>
      </c>
      <c r="S14" s="16">
        <f>'KEEI BAU - Industry'!AG$40*'Others Split'!$G$13</f>
        <v>28044190450013.488</v>
      </c>
      <c r="T14" s="16">
        <f>'KEEI BAU - Industry'!AH$40*'Others Split'!$G$13</f>
        <v>28884470373739.066</v>
      </c>
      <c r="U14" s="16">
        <f>'KEEI BAU - Industry'!AI$40*'Others Split'!$G$13</f>
        <v>29724750297464.648</v>
      </c>
      <c r="V14" s="16">
        <f>'KEEI BAU - Industry'!AJ$40*'Others Split'!$G$13</f>
        <v>30565030221190.223</v>
      </c>
      <c r="W14" s="16">
        <f>'KEEI BAU - Industry'!AK$40*'Others Split'!$G$13</f>
        <v>30983954148431.129</v>
      </c>
      <c r="X14" s="16">
        <f>'KEEI BAU - Industry'!AL$40*'Others Split'!$G$13</f>
        <v>31402878075672.027</v>
      </c>
      <c r="Y14" s="16">
        <f>'KEEI BAU - Industry'!AM$40*'Others Split'!$G$13</f>
        <v>31821802002912.93</v>
      </c>
      <c r="Z14" s="16">
        <f>'KEEI BAU - Industry'!AN$40*'Others Split'!$G$13</f>
        <v>32240725930153.828</v>
      </c>
      <c r="AA14" s="16">
        <f>'KEEI BAU - Industry'!AO$40*'Others Split'!$G$13</f>
        <v>32659649857394.73</v>
      </c>
      <c r="AB14" s="16">
        <f>'KEEI BAU - Industry'!AP$40*'Others Split'!$G$13</f>
        <v>33078573784635.629</v>
      </c>
      <c r="AC14" s="16">
        <f>'KEEI BAU - Industry'!AQ$40*'Others Split'!$G$13</f>
        <v>33497497711876.531</v>
      </c>
      <c r="AD14" s="16">
        <f>'KEEI BAU - Industry'!AR$40*'Others Split'!$G$13</f>
        <v>33916421639117.43</v>
      </c>
      <c r="AE14" s="16">
        <f>'KEEI BAU - Industry'!AS$40*'Others Split'!$G$13</f>
        <v>34335345566358.332</v>
      </c>
      <c r="AF14" s="16">
        <f>'KEEI BAU - Industry'!AT$40*'Others Split'!$G$13</f>
        <v>34754269493599.227</v>
      </c>
    </row>
    <row r="15" spans="1:35">
      <c r="A15" t="s">
        <v>58</v>
      </c>
      <c r="B15" s="16" cm="1">
        <f t="array" ref="B15">TREND($G15:$L15,$G$1:$L$1,B$1)</f>
        <v>83805870615690</v>
      </c>
      <c r="C15" s="16" cm="1">
        <f t="array" ref="C15">TREND($G15:$L15,$G$1:$L$1,C$1)</f>
        <v>84225098252110</v>
      </c>
      <c r="D15" s="16" cm="1">
        <f t="array" ref="D15">TREND($G15:$L15,$G$1:$L$1,D$1)</f>
        <v>84644325888530</v>
      </c>
      <c r="E15" s="16" cm="1">
        <f t="array" ref="E15">TREND($G15:$L15,$G$1:$L$1,E$1)</f>
        <v>85063553524950</v>
      </c>
      <c r="F15" s="16" cm="1">
        <f t="array" ref="F15">TREND($G15:$L15,$G$1:$L$1,F$1)</f>
        <v>85482781161370</v>
      </c>
      <c r="G15" s="16">
        <f>'KEEI BAU - Industry'!U26</f>
        <v>85902008797790</v>
      </c>
      <c r="H15" s="16">
        <f>'KEEI BAU - Industry'!V26</f>
        <v>86321236434210</v>
      </c>
      <c r="I15" s="16">
        <f>'KEEI BAU - Industry'!W26</f>
        <v>86740464070630</v>
      </c>
      <c r="J15" s="16">
        <f>'KEEI BAU - Industry'!X26</f>
        <v>87159691707050</v>
      </c>
      <c r="K15" s="16">
        <f>'KEEI BAU - Industry'!Y26</f>
        <v>87578919343470</v>
      </c>
      <c r="L15" s="16">
        <f>'KEEI BAU - Industry'!Z26</f>
        <v>87998146979890</v>
      </c>
      <c r="M15" s="16">
        <f>'KEEI BAU - Industry'!AA26</f>
        <v>87891073975453</v>
      </c>
      <c r="N15" s="16">
        <f>'KEEI BAU - Industry'!AB26</f>
        <v>87784000971016</v>
      </c>
      <c r="O15" s="16">
        <f>'KEEI BAU - Industry'!AC26</f>
        <v>87676927966579</v>
      </c>
      <c r="P15" s="16">
        <f>'KEEI BAU - Industry'!AD26</f>
        <v>87569854962142</v>
      </c>
      <c r="Q15" s="16">
        <f>'KEEI BAU - Industry'!AE26</f>
        <v>87462781957705</v>
      </c>
      <c r="R15" s="16">
        <f>'KEEI BAU - Industry'!AF26</f>
        <v>87355708953268</v>
      </c>
      <c r="S15" s="16">
        <f>'KEEI BAU - Industry'!AG26</f>
        <v>87248635948831</v>
      </c>
      <c r="T15" s="16">
        <f>'KEEI BAU - Industry'!AH26</f>
        <v>87141562944394</v>
      </c>
      <c r="U15" s="16">
        <f>'KEEI BAU - Industry'!AI26</f>
        <v>87034489939957</v>
      </c>
      <c r="V15" s="16">
        <f>'KEEI BAU - Industry'!AJ26</f>
        <v>86927416935520</v>
      </c>
      <c r="W15" s="16">
        <f>'KEEI BAU - Industry'!AK26</f>
        <v>86277047575236</v>
      </c>
      <c r="X15" s="16">
        <f>'KEEI BAU - Industry'!AL26</f>
        <v>85626678214952</v>
      </c>
      <c r="Y15" s="16">
        <f>'KEEI BAU - Industry'!AM26</f>
        <v>84976308854668</v>
      </c>
      <c r="Z15" s="16">
        <f>'KEEI BAU - Industry'!AN26</f>
        <v>84325939494384</v>
      </c>
      <c r="AA15" s="16">
        <f>'KEEI BAU - Industry'!AO26</f>
        <v>83675570134100</v>
      </c>
      <c r="AB15" s="16">
        <f>'KEEI BAU - Industry'!AP26</f>
        <v>83025200773816</v>
      </c>
      <c r="AC15" s="16">
        <f>'KEEI BAU - Industry'!AQ26</f>
        <v>82374831413532</v>
      </c>
      <c r="AD15" s="16">
        <f>'KEEI BAU - Industry'!AR26</f>
        <v>81724462053248</v>
      </c>
      <c r="AE15" s="16">
        <f>'KEEI BAU - Industry'!AS26</f>
        <v>81074092692964</v>
      </c>
      <c r="AF15" s="16">
        <f>'KEEI BAU - Industry'!AT26</f>
        <v>80423723332680</v>
      </c>
    </row>
    <row r="16" spans="1:35">
      <c r="A16" t="s">
        <v>61</v>
      </c>
      <c r="B16" s="16" cm="1">
        <f t="array" ref="B16">TREND($G16:$L16,$G$1:$L$1,B$1)</f>
        <v>6355679785363.875</v>
      </c>
      <c r="C16" s="16" cm="1">
        <f t="array" ref="C16">TREND($G16:$L16,$G$1:$L$1,C$1)</f>
        <v>6893628603388.125</v>
      </c>
      <c r="D16" s="16" cm="1">
        <f t="array" ref="D16">TREND($G16:$L16,$G$1:$L$1,D$1)</f>
        <v>7431577421412.375</v>
      </c>
      <c r="E16" s="16" cm="1">
        <f t="array" ref="E16">TREND($G16:$L16,$G$1:$L$1,E$1)</f>
        <v>7969526239436.625</v>
      </c>
      <c r="F16" s="16" cm="1">
        <f t="array" ref="F16">TREND($G16:$L16,$G$1:$L$1,F$1)</f>
        <v>8507475057460.875</v>
      </c>
      <c r="G16" s="16">
        <f>'KEEI BAU - Industry'!U$19*'Non-ferrous Metals Split'!$G$6</f>
        <v>9045423875485.1621</v>
      </c>
      <c r="H16" s="16">
        <f>'KEEI BAU - Industry'!V$19*'Non-ferrous Metals Split'!$G$6</f>
        <v>9583372693509.4023</v>
      </c>
      <c r="I16" s="16">
        <f>'KEEI BAU - Industry'!W$19*'Non-ferrous Metals Split'!$G$6</f>
        <v>10121321511533.641</v>
      </c>
      <c r="J16" s="16">
        <f>'KEEI BAU - Industry'!X$19*'Non-ferrous Metals Split'!$G$6</f>
        <v>10659270329557.881</v>
      </c>
      <c r="K16" s="16">
        <f>'KEEI BAU - Industry'!Y$19*'Non-ferrous Metals Split'!$G$6</f>
        <v>11197219147582.119</v>
      </c>
      <c r="L16" s="16">
        <f>'KEEI BAU - Industry'!Z$19*'Non-ferrous Metals Split'!$G$6</f>
        <v>11735167965606.359</v>
      </c>
      <c r="M16" s="16">
        <f>'KEEI BAU - Industry'!AA$19*'Non-ferrous Metals Split'!$G$6</f>
        <v>11767630394280.234</v>
      </c>
      <c r="N16" s="16">
        <f>'KEEI BAU - Industry'!AB$19*'Non-ferrous Metals Split'!$G$6</f>
        <v>11800092822954.111</v>
      </c>
      <c r="O16" s="16">
        <f>'KEEI BAU - Industry'!AC$19*'Non-ferrous Metals Split'!$G$6</f>
        <v>11832555251627.988</v>
      </c>
      <c r="P16" s="16">
        <f>'KEEI BAU - Industry'!AD$19*'Non-ferrous Metals Split'!$G$6</f>
        <v>11865017680301.865</v>
      </c>
      <c r="Q16" s="16">
        <f>'KEEI BAU - Industry'!AE$19*'Non-ferrous Metals Split'!$G$6</f>
        <v>11897480108975.742</v>
      </c>
      <c r="R16" s="16">
        <f>'KEEI BAU - Industry'!AF$19*'Non-ferrous Metals Split'!$G$6</f>
        <v>11929942537649.617</v>
      </c>
      <c r="S16" s="16">
        <f>'KEEI BAU - Industry'!AG$19*'Non-ferrous Metals Split'!$G$6</f>
        <v>11962404966323.494</v>
      </c>
      <c r="T16" s="16">
        <f>'KEEI BAU - Industry'!AH$19*'Non-ferrous Metals Split'!$G$6</f>
        <v>11994867394997.371</v>
      </c>
      <c r="U16" s="16">
        <f>'KEEI BAU - Industry'!AI$19*'Non-ferrous Metals Split'!$G$6</f>
        <v>12027329823671.248</v>
      </c>
      <c r="V16" s="16">
        <f>'KEEI BAU - Industry'!AJ$19*'Non-ferrous Metals Split'!$G$6</f>
        <v>12059792252345.123</v>
      </c>
      <c r="W16" s="16">
        <f>'KEEI BAU - Industry'!AK$19*'Non-ferrous Metals Split'!$G$6</f>
        <v>11926696294782.23</v>
      </c>
      <c r="X16" s="16">
        <f>'KEEI BAU - Industry'!AL$19*'Non-ferrous Metals Split'!$G$6</f>
        <v>11793600337219.336</v>
      </c>
      <c r="Y16" s="16">
        <f>'KEEI BAU - Industry'!AM$19*'Non-ferrous Metals Split'!$G$6</f>
        <v>11660504379656.443</v>
      </c>
      <c r="Z16" s="16">
        <f>'KEEI BAU - Industry'!AN$19*'Non-ferrous Metals Split'!$G$6</f>
        <v>11527408422093.549</v>
      </c>
      <c r="AA16" s="16">
        <f>'KEEI BAU - Industry'!AO$19*'Non-ferrous Metals Split'!$G$6</f>
        <v>11394312464530.656</v>
      </c>
      <c r="AB16" s="16">
        <f>'KEEI BAU - Industry'!AP$19*'Non-ferrous Metals Split'!$G$6</f>
        <v>11261216506967.762</v>
      </c>
      <c r="AC16" s="16">
        <f>'KEEI BAU - Industry'!AQ$19*'Non-ferrous Metals Split'!$G$6</f>
        <v>11128120549404.867</v>
      </c>
      <c r="AD16" s="16">
        <f>'KEEI BAU - Industry'!AR$19*'Non-ferrous Metals Split'!$G$6</f>
        <v>10995024591841.975</v>
      </c>
      <c r="AE16" s="16">
        <f>'KEEI BAU - Industry'!AS$19*'Non-ferrous Metals Split'!$G$6</f>
        <v>10861928634279.08</v>
      </c>
      <c r="AF16" s="16">
        <f>'KEEI BAU - Industry'!AT$19*'Non-ferrous Metals Split'!$G$6</f>
        <v>10728832676716.188</v>
      </c>
    </row>
    <row r="17" spans="1:33">
      <c r="A17" t="s">
        <v>65</v>
      </c>
      <c r="B17" s="16" cm="1">
        <f t="array" ref="B17">TREND($G17:$L17,$G$1:$L$1,B$1)</f>
        <v>9172738477166</v>
      </c>
      <c r="C17" s="16" cm="1">
        <f t="array" ref="C17">TREND($G17:$L17,$G$1:$L$1,C$1)</f>
        <v>9949124951701.75</v>
      </c>
      <c r="D17" s="16" cm="1">
        <f t="array" ref="D17">TREND($G17:$L17,$G$1:$L$1,D$1)</f>
        <v>10725511426237.5</v>
      </c>
      <c r="E17" s="16" cm="1">
        <f t="array" ref="E17">TREND($G17:$L17,$G$1:$L$1,E$1)</f>
        <v>11501897900773.25</v>
      </c>
      <c r="F17" s="16" cm="1">
        <f t="array" ref="F17">TREND($G17:$L17,$G$1:$L$1,F$1)</f>
        <v>12278284375309</v>
      </c>
      <c r="G17" s="16">
        <f>'KEEI BAU - Industry'!U$19*'Non-ferrous Metals Split'!$G$7</f>
        <v>13054670849844.838</v>
      </c>
      <c r="H17" s="16">
        <f>'KEEI BAU - Industry'!V$19*'Non-ferrous Metals Split'!$G$7</f>
        <v>13831057324380.598</v>
      </c>
      <c r="I17" s="16">
        <f>'KEEI BAU - Industry'!W$19*'Non-ferrous Metals Split'!$G$7</f>
        <v>14607443798916.359</v>
      </c>
      <c r="J17" s="16">
        <f>'KEEI BAU - Industry'!X$19*'Non-ferrous Metals Split'!$G$7</f>
        <v>15383830273452.119</v>
      </c>
      <c r="K17" s="16">
        <f>'KEEI BAU - Industry'!Y$19*'Non-ferrous Metals Split'!$G$7</f>
        <v>16160216747987.881</v>
      </c>
      <c r="L17" s="16">
        <f>'KEEI BAU - Industry'!Z$19*'Non-ferrous Metals Split'!$G$7</f>
        <v>16936603222523.641</v>
      </c>
      <c r="M17" s="16">
        <f>'KEEI BAU - Industry'!AA$19*'Non-ferrous Metals Split'!$G$7</f>
        <v>16983454130469.766</v>
      </c>
      <c r="N17" s="16">
        <f>'KEEI BAU - Industry'!AB$19*'Non-ferrous Metals Split'!$G$7</f>
        <v>17030305038415.889</v>
      </c>
      <c r="O17" s="16">
        <f>'KEEI BAU - Industry'!AC$19*'Non-ferrous Metals Split'!$G$7</f>
        <v>17077155946362.012</v>
      </c>
      <c r="P17" s="16">
        <f>'KEEI BAU - Industry'!AD$19*'Non-ferrous Metals Split'!$G$7</f>
        <v>17124006854308.135</v>
      </c>
      <c r="Q17" s="16">
        <f>'KEEI BAU - Industry'!AE$19*'Non-ferrous Metals Split'!$G$7</f>
        <v>17170857762254.258</v>
      </c>
      <c r="R17" s="16">
        <f>'KEEI BAU - Industry'!AF$19*'Non-ferrous Metals Split'!$G$7</f>
        <v>17217708670200.383</v>
      </c>
      <c r="S17" s="16">
        <f>'KEEI BAU - Industry'!AG$19*'Non-ferrous Metals Split'!$G$7</f>
        <v>17264559578146.506</v>
      </c>
      <c r="T17" s="16">
        <f>'KEEI BAU - Industry'!AH$19*'Non-ferrous Metals Split'!$G$7</f>
        <v>17311410486092.629</v>
      </c>
      <c r="U17" s="16">
        <f>'KEEI BAU - Industry'!AI$19*'Non-ferrous Metals Split'!$G$7</f>
        <v>17358261394038.752</v>
      </c>
      <c r="V17" s="16">
        <f>'KEEI BAU - Industry'!AJ$19*'Non-ferrous Metals Split'!$G$7</f>
        <v>17405112301984.877</v>
      </c>
      <c r="W17" s="16">
        <f>'KEEI BAU - Industry'!AK$19*'Non-ferrous Metals Split'!$G$7</f>
        <v>17213023579405.77</v>
      </c>
      <c r="X17" s="16">
        <f>'KEEI BAU - Industry'!AL$19*'Non-ferrous Metals Split'!$G$7</f>
        <v>17020934856826.664</v>
      </c>
      <c r="Y17" s="16">
        <f>'KEEI BAU - Industry'!AM$19*'Non-ferrous Metals Split'!$G$7</f>
        <v>16828846134247.557</v>
      </c>
      <c r="Z17" s="16">
        <f>'KEEI BAU - Industry'!AN$19*'Non-ferrous Metals Split'!$G$7</f>
        <v>16636757411668.451</v>
      </c>
      <c r="AA17" s="16">
        <f>'KEEI BAU - Industry'!AO$19*'Non-ferrous Metals Split'!$G$7</f>
        <v>16444668689089.344</v>
      </c>
      <c r="AB17" s="16">
        <f>'KEEI BAU - Industry'!AP$19*'Non-ferrous Metals Split'!$G$7</f>
        <v>16252579966510.238</v>
      </c>
      <c r="AC17" s="16">
        <f>'KEEI BAU - Industry'!AQ$19*'Non-ferrous Metals Split'!$G$7</f>
        <v>16060491243931.133</v>
      </c>
      <c r="AD17" s="16">
        <f>'KEEI BAU - Industry'!AR$19*'Non-ferrous Metals Split'!$G$7</f>
        <v>15868402521352.025</v>
      </c>
      <c r="AE17" s="16">
        <f>'KEEI BAU - Industry'!AS$19*'Non-ferrous Metals Split'!$G$7</f>
        <v>15676313798772.92</v>
      </c>
      <c r="AF17" s="16">
        <f>'KEEI BAU - Industry'!AT$19*'Non-ferrous Metals Split'!$G$7</f>
        <v>15484225076193.813</v>
      </c>
    </row>
    <row r="18" spans="1:33">
      <c r="A18" t="s">
        <v>67</v>
      </c>
      <c r="B18" s="16" cm="1">
        <f t="array" ref="B18">TREND($G18:$L18,$G$1:$L$1,B$1)</f>
        <v>50627259609195.031</v>
      </c>
      <c r="C18" s="16" cm="1">
        <f t="array" ref="C18">TREND($G18:$L18,$G$1:$L$1,C$1)</f>
        <v>50700012468321.906</v>
      </c>
      <c r="D18" s="16" cm="1">
        <f t="array" ref="D18">TREND($G18:$L18,$G$1:$L$1,D$1)</f>
        <v>50772765327448.75</v>
      </c>
      <c r="E18" s="16" cm="1">
        <f t="array" ref="E18">TREND($G18:$L18,$G$1:$L$1,E$1)</f>
        <v>50845518186575.594</v>
      </c>
      <c r="F18" s="16" cm="1">
        <f t="array" ref="F18">TREND($G18:$L18,$G$1:$L$1,F$1)</f>
        <v>50918271045702.469</v>
      </c>
      <c r="G18" s="16">
        <f>'KEEI BAU - Industry'!U$33*'Machinery Split'!$G6</f>
        <v>50991023904829.297</v>
      </c>
      <c r="H18" s="16">
        <f>'KEEI BAU - Industry'!V$33*'Machinery Split'!$G6</f>
        <v>51063776763956.148</v>
      </c>
      <c r="I18" s="16">
        <f>'KEEI BAU - Industry'!W$33*'Machinery Split'!$G6</f>
        <v>51136529623083.008</v>
      </c>
      <c r="J18" s="16">
        <f>'KEEI BAU - Industry'!X$33*'Machinery Split'!$G6</f>
        <v>51209282482209.859</v>
      </c>
      <c r="K18" s="16">
        <f>'KEEI BAU - Industry'!Y$33*'Machinery Split'!$G6</f>
        <v>51282035341336.711</v>
      </c>
      <c r="L18" s="16">
        <f>'KEEI BAU - Industry'!Z$33*'Machinery Split'!$G6</f>
        <v>51354788200463.563</v>
      </c>
      <c r="M18" s="16">
        <f>'KEEI BAU - Industry'!AA$33*'Machinery Split'!$G6</f>
        <v>51521828765018.82</v>
      </c>
      <c r="N18" s="16">
        <f>'KEEI BAU - Industry'!AB$33*'Machinery Split'!$G6</f>
        <v>51688869329574.078</v>
      </c>
      <c r="O18" s="16">
        <f>'KEEI BAU - Industry'!AC$33*'Machinery Split'!$G6</f>
        <v>51855909894129.336</v>
      </c>
      <c r="P18" s="16">
        <f>'KEEI BAU - Industry'!AD$33*'Machinery Split'!$G6</f>
        <v>52022950458684.594</v>
      </c>
      <c r="Q18" s="16">
        <f>'KEEI BAU - Industry'!AE$33*'Machinery Split'!$G6</f>
        <v>52189991023239.844</v>
      </c>
      <c r="R18" s="16">
        <f>'KEEI BAU - Industry'!AF$33*'Machinery Split'!$G6</f>
        <v>52357031587795.102</v>
      </c>
      <c r="S18" s="16">
        <f>'KEEI BAU - Industry'!AG$33*'Machinery Split'!$G6</f>
        <v>52524072152350.359</v>
      </c>
      <c r="T18" s="16">
        <f>'KEEI BAU - Industry'!AH$33*'Machinery Split'!$G6</f>
        <v>52691112716905.617</v>
      </c>
      <c r="U18" s="16">
        <f>'KEEI BAU - Industry'!AI$33*'Machinery Split'!$G6</f>
        <v>52858153281460.875</v>
      </c>
      <c r="V18" s="16">
        <f>'KEEI BAU - Industry'!AJ$33*'Machinery Split'!$G6</f>
        <v>53025193846016.141</v>
      </c>
      <c r="W18" s="16">
        <f>'KEEI BAU - Industry'!AK$33*'Machinery Split'!$G6</f>
        <v>52782781319405.453</v>
      </c>
      <c r="X18" s="16">
        <f>'KEEI BAU - Industry'!AL$33*'Machinery Split'!$G6</f>
        <v>52540368792794.773</v>
      </c>
      <c r="Y18" s="16">
        <f>'KEEI BAU - Industry'!AM$33*'Machinery Split'!$G6</f>
        <v>52297956266184.102</v>
      </c>
      <c r="Z18" s="16">
        <f>'KEEI BAU - Industry'!AN$33*'Machinery Split'!$G6</f>
        <v>52055543739573.422</v>
      </c>
      <c r="AA18" s="16">
        <f>'KEEI BAU - Industry'!AO$33*'Machinery Split'!$G6</f>
        <v>51813131212962.742</v>
      </c>
      <c r="AB18" s="16">
        <f>'KEEI BAU - Industry'!AP$33*'Machinery Split'!$G6</f>
        <v>51570718686352.07</v>
      </c>
      <c r="AC18" s="16">
        <f>'KEEI BAU - Industry'!AQ$33*'Machinery Split'!$G6</f>
        <v>51328306159741.391</v>
      </c>
      <c r="AD18" s="16">
        <f>'KEEI BAU - Industry'!AR$33*'Machinery Split'!$G6</f>
        <v>51085893633130.711</v>
      </c>
      <c r="AE18" s="16">
        <f>'KEEI BAU - Industry'!AS$33*'Machinery Split'!$G6</f>
        <v>50843481106520.039</v>
      </c>
      <c r="AF18" s="16">
        <f>'KEEI BAU - Industry'!AT$33*'Machinery Split'!$G6</f>
        <v>50601068579909.359</v>
      </c>
    </row>
    <row r="19" spans="1:33">
      <c r="A19" t="s">
        <v>71</v>
      </c>
      <c r="B19" s="16" cm="1">
        <f t="array" ref="B19">TREND($G19:$L19,$G$1:$L$1,B$1)</f>
        <v>7449057026691.3867</v>
      </c>
      <c r="C19" s="16" cm="1">
        <f t="array" ref="C19">TREND($G19:$L19,$G$1:$L$1,C$1)</f>
        <v>7459761540439.0039</v>
      </c>
      <c r="D19" s="16" cm="1">
        <f t="array" ref="D19">TREND($G19:$L19,$G$1:$L$1,D$1)</f>
        <v>7470466054186.6211</v>
      </c>
      <c r="E19" s="16" cm="1">
        <f t="array" ref="E19">TREND($G19:$L19,$G$1:$L$1,E$1)</f>
        <v>7481170567934.2383</v>
      </c>
      <c r="F19" s="16" cm="1">
        <f t="array" ref="F19">TREND($G19:$L19,$G$1:$L$1,F$1)</f>
        <v>7491875081681.8555</v>
      </c>
      <c r="G19" s="16">
        <f>'KEEI BAU - Industry'!U$33*'Machinery Split'!$G7</f>
        <v>7502579595429.4697</v>
      </c>
      <c r="H19" s="16">
        <f>'KEEI BAU - Industry'!V$33*'Machinery Split'!$G7</f>
        <v>7513284109177.0859</v>
      </c>
      <c r="I19" s="16">
        <f>'KEEI BAU - Industry'!W$33*'Machinery Split'!$G7</f>
        <v>7523988622924.7031</v>
      </c>
      <c r="J19" s="16">
        <f>'KEEI BAU - Industry'!X$33*'Machinery Split'!$G7</f>
        <v>7534693136672.3193</v>
      </c>
      <c r="K19" s="16">
        <f>'KEEI BAU - Industry'!Y$33*'Machinery Split'!$G7</f>
        <v>7545397650419.9355</v>
      </c>
      <c r="L19" s="16">
        <f>'KEEI BAU - Industry'!Z$33*'Machinery Split'!$G7</f>
        <v>7556102164167.5527</v>
      </c>
      <c r="M19" s="16">
        <f>'KEEI BAU - Industry'!AA$33*'Machinery Split'!$G7</f>
        <v>7580679727732.0801</v>
      </c>
      <c r="N19" s="16">
        <f>'KEEI BAU - Industry'!AB$33*'Machinery Split'!$G7</f>
        <v>7605257291296.6074</v>
      </c>
      <c r="O19" s="16">
        <f>'KEEI BAU - Industry'!AC$33*'Machinery Split'!$G7</f>
        <v>7629834854861.1348</v>
      </c>
      <c r="P19" s="16">
        <f>'KEEI BAU - Industry'!AD$33*'Machinery Split'!$G7</f>
        <v>7654412418425.6621</v>
      </c>
      <c r="Q19" s="16">
        <f>'KEEI BAU - Industry'!AE$33*'Machinery Split'!$G7</f>
        <v>7678989981990.1904</v>
      </c>
      <c r="R19" s="16">
        <f>'KEEI BAU - Industry'!AF$33*'Machinery Split'!$G7</f>
        <v>7703567545554.7178</v>
      </c>
      <c r="S19" s="16">
        <f>'KEEI BAU - Industry'!AG$33*'Machinery Split'!$G7</f>
        <v>7728145109119.2451</v>
      </c>
      <c r="T19" s="16">
        <f>'KEEI BAU - Industry'!AH$33*'Machinery Split'!$G7</f>
        <v>7752722672683.7725</v>
      </c>
      <c r="U19" s="16">
        <f>'KEEI BAU - Industry'!AI$33*'Machinery Split'!$G7</f>
        <v>7777300236248.2998</v>
      </c>
      <c r="V19" s="16">
        <f>'KEEI BAU - Industry'!AJ$33*'Machinery Split'!$G7</f>
        <v>7801877799812.8291</v>
      </c>
      <c r="W19" s="16">
        <f>'KEEI BAU - Industry'!AK$33*'Machinery Split'!$G7</f>
        <v>7766210360005.7695</v>
      </c>
      <c r="X19" s="16">
        <f>'KEEI BAU - Industry'!AL$33*'Machinery Split'!$G7</f>
        <v>7730542920198.7109</v>
      </c>
      <c r="Y19" s="16">
        <f>'KEEI BAU - Industry'!AM$33*'Machinery Split'!$G7</f>
        <v>7694875480391.6533</v>
      </c>
      <c r="Z19" s="16">
        <f>'KEEI BAU - Industry'!AN$33*'Machinery Split'!$G7</f>
        <v>7659208040584.5947</v>
      </c>
      <c r="AA19" s="16">
        <f>'KEEI BAU - Industry'!AO$33*'Machinery Split'!$G7</f>
        <v>7623540600777.5361</v>
      </c>
      <c r="AB19" s="16">
        <f>'KEEI BAU - Industry'!AP$33*'Machinery Split'!$G7</f>
        <v>7587873160970.4785</v>
      </c>
      <c r="AC19" s="16">
        <f>'KEEI BAU - Industry'!AQ$33*'Machinery Split'!$G7</f>
        <v>7552205721163.4199</v>
      </c>
      <c r="AD19" s="16">
        <f>'KEEI BAU - Industry'!AR$33*'Machinery Split'!$G7</f>
        <v>7516538281356.3613</v>
      </c>
      <c r="AE19" s="16">
        <f>'KEEI BAU - Industry'!AS$33*'Machinery Split'!$G7</f>
        <v>7480870841549.3037</v>
      </c>
      <c r="AF19" s="16">
        <f>'KEEI BAU - Industry'!AT$33*'Machinery Split'!$G7</f>
        <v>7445203401742.2451</v>
      </c>
    </row>
    <row r="20" spans="1:33">
      <c r="A20" t="s">
        <v>73</v>
      </c>
      <c r="B20" s="16" cm="1">
        <f t="array" ref="B20">TREND($G20:$L20,$G$1:$L$1,B$1)</f>
        <v>5919299428888.2188</v>
      </c>
      <c r="C20" s="16" cm="1">
        <f t="array" ref="C20">TREND($G20:$L20,$G$1:$L$1,C$1)</f>
        <v>5927805636034.4043</v>
      </c>
      <c r="D20" s="16" cm="1">
        <f t="array" ref="D20">TREND($G20:$L20,$G$1:$L$1,D$1)</f>
        <v>5936311843180.5918</v>
      </c>
      <c r="E20" s="16" cm="1">
        <f t="array" ref="E20">TREND($G20:$L20,$G$1:$L$1,E$1)</f>
        <v>5944818050326.7773</v>
      </c>
      <c r="F20" s="16" cm="1">
        <f t="array" ref="F20">TREND($G20:$L20,$G$1:$L$1,F$1)</f>
        <v>5953324257472.9648</v>
      </c>
      <c r="G20" s="16">
        <f>'KEEI BAU - Industry'!U$33*'Machinery Split'!$G8</f>
        <v>5961830464619.1504</v>
      </c>
      <c r="H20" s="16">
        <f>'KEEI BAU - Industry'!V$33*'Machinery Split'!$G8</f>
        <v>5970336671765.3369</v>
      </c>
      <c r="I20" s="16">
        <f>'KEEI BAU - Industry'!W$33*'Machinery Split'!$G8</f>
        <v>5978842878911.5234</v>
      </c>
      <c r="J20" s="16">
        <f>'KEEI BAU - Industry'!X$33*'Machinery Split'!$G8</f>
        <v>5987349086057.71</v>
      </c>
      <c r="K20" s="16">
        <f>'KEEI BAU - Industry'!Y$33*'Machinery Split'!$G8</f>
        <v>5995855293203.8965</v>
      </c>
      <c r="L20" s="16">
        <f>'KEEI BAU - Industry'!Z$33*'Machinery Split'!$G8</f>
        <v>6004361500350.083</v>
      </c>
      <c r="M20" s="16">
        <f>'KEEI BAU - Industry'!AA$33*'Machinery Split'!$G8</f>
        <v>6023891751957.7266</v>
      </c>
      <c r="N20" s="16">
        <f>'KEEI BAU - Industry'!AB$33*'Machinery Split'!$G8</f>
        <v>6043422003565.3711</v>
      </c>
      <c r="O20" s="16">
        <f>'KEEI BAU - Industry'!AC$33*'Machinery Split'!$G8</f>
        <v>6062952255173.0146</v>
      </c>
      <c r="P20" s="16">
        <f>'KEEI BAU - Industry'!AD$33*'Machinery Split'!$G8</f>
        <v>6082482506780.6592</v>
      </c>
      <c r="Q20" s="16">
        <f>'KEEI BAU - Industry'!AE$33*'Machinery Split'!$G8</f>
        <v>6102012758388.3027</v>
      </c>
      <c r="R20" s="16">
        <f>'KEEI BAU - Industry'!AF$33*'Machinery Split'!$G8</f>
        <v>6121543009995.9473</v>
      </c>
      <c r="S20" s="16">
        <f>'KEEI BAU - Industry'!AG$33*'Machinery Split'!$G8</f>
        <v>6141073261603.5908</v>
      </c>
      <c r="T20" s="16">
        <f>'KEEI BAU - Industry'!AH$33*'Machinery Split'!$G8</f>
        <v>6160603513211.2354</v>
      </c>
      <c r="U20" s="16">
        <f>'KEEI BAU - Industry'!AI$33*'Machinery Split'!$G8</f>
        <v>6180133764818.8799</v>
      </c>
      <c r="V20" s="16">
        <f>'KEEI BAU - Industry'!AJ$33*'Machinery Split'!$G8</f>
        <v>6199664016426.5244</v>
      </c>
      <c r="W20" s="16">
        <f>'KEEI BAU - Industry'!AK$33*'Machinery Split'!$G8</f>
        <v>6171321334215.4307</v>
      </c>
      <c r="X20" s="16">
        <f>'KEEI BAU - Industry'!AL$33*'Machinery Split'!$G8</f>
        <v>6142978652004.3369</v>
      </c>
      <c r="Y20" s="16">
        <f>'KEEI BAU - Industry'!AM$33*'Machinery Split'!$G8</f>
        <v>6114635969793.2441</v>
      </c>
      <c r="Z20" s="16">
        <f>'KEEI BAU - Industry'!AN$33*'Machinery Split'!$G8</f>
        <v>6086293287582.1504</v>
      </c>
      <c r="AA20" s="16">
        <f>'KEEI BAU - Industry'!AO$33*'Machinery Split'!$G8</f>
        <v>6057950605371.0576</v>
      </c>
      <c r="AB20" s="16">
        <f>'KEEI BAU - Industry'!AP$33*'Machinery Split'!$G8</f>
        <v>6029607923159.9639</v>
      </c>
      <c r="AC20" s="16">
        <f>'KEEI BAU - Industry'!AQ$33*'Machinery Split'!$G8</f>
        <v>6001265240948.8711</v>
      </c>
      <c r="AD20" s="16">
        <f>'KEEI BAU - Industry'!AR$33*'Machinery Split'!$G8</f>
        <v>5972922558737.7773</v>
      </c>
      <c r="AE20" s="16">
        <f>'KEEI BAU - Industry'!AS$33*'Machinery Split'!$G8</f>
        <v>5944579876526.6846</v>
      </c>
      <c r="AF20" s="16">
        <f>'KEEI BAU - Industry'!AT$33*'Machinery Split'!$G8</f>
        <v>5916237194315.5918</v>
      </c>
    </row>
    <row r="21" spans="1:33">
      <c r="A21" t="s">
        <v>75</v>
      </c>
      <c r="B21" s="16" cm="1">
        <f t="array" ref="B21">TREND($G21:$L21,$G$1:$L$1,B$1)</f>
        <v>31099018701927.297</v>
      </c>
      <c r="C21" s="16" cm="1">
        <f t="array" ref="C21">TREND($G21:$L21,$G$1:$L$1,C$1)</f>
        <v>31143708905269.719</v>
      </c>
      <c r="D21" s="16" cm="1">
        <f t="array" ref="D21">TREND($G21:$L21,$G$1:$L$1,D$1)</f>
        <v>31188399108612.156</v>
      </c>
      <c r="E21" s="16" cm="1">
        <f t="array" ref="E21">TREND($G21:$L21,$G$1:$L$1,E$1)</f>
        <v>31233089311954.578</v>
      </c>
      <c r="F21" s="16" cm="1">
        <f t="array" ref="F21">TREND($G21:$L21,$G$1:$L$1,F$1)</f>
        <v>31277779515297</v>
      </c>
      <c r="G21" s="16">
        <f>'KEEI BAU - Industry'!U$33*'Machinery Split'!$G9</f>
        <v>31322469718639.422</v>
      </c>
      <c r="H21" s="16">
        <f>'KEEI BAU - Industry'!V$33*'Machinery Split'!$G9</f>
        <v>31367159921981.848</v>
      </c>
      <c r="I21" s="16">
        <f>'KEEI BAU - Industry'!W$33*'Machinery Split'!$G9</f>
        <v>31411850125324.273</v>
      </c>
      <c r="J21" s="16">
        <f>'KEEI BAU - Industry'!X$33*'Machinery Split'!$G9</f>
        <v>31456540328666.699</v>
      </c>
      <c r="K21" s="16">
        <f>'KEEI BAU - Industry'!Y$33*'Machinery Split'!$G9</f>
        <v>31501230532009.125</v>
      </c>
      <c r="L21" s="16">
        <f>'KEEI BAU - Industry'!Z$33*'Machinery Split'!$G9</f>
        <v>31545920735351.551</v>
      </c>
      <c r="M21" s="16">
        <f>'KEEI BAU - Industry'!AA$33*'Machinery Split'!$G9</f>
        <v>31648529442225.762</v>
      </c>
      <c r="N21" s="16">
        <f>'KEEI BAU - Industry'!AB$33*'Machinery Split'!$G9</f>
        <v>31751138149099.973</v>
      </c>
      <c r="O21" s="16">
        <f>'KEEI BAU - Industry'!AC$33*'Machinery Split'!$G9</f>
        <v>31853746855974.184</v>
      </c>
      <c r="P21" s="16">
        <f>'KEEI BAU - Industry'!AD$33*'Machinery Split'!$G9</f>
        <v>31956355562848.391</v>
      </c>
      <c r="Q21" s="16">
        <f>'KEEI BAU - Industry'!AE$33*'Machinery Split'!$G9</f>
        <v>32058964269722.602</v>
      </c>
      <c r="R21" s="16">
        <f>'KEEI BAU - Industry'!AF$33*'Machinery Split'!$G9</f>
        <v>32161572976596.813</v>
      </c>
      <c r="S21" s="16">
        <f>'KEEI BAU - Industry'!AG$33*'Machinery Split'!$G9</f>
        <v>32264181683471.02</v>
      </c>
      <c r="T21" s="16">
        <f>'KEEI BAU - Industry'!AH$33*'Machinery Split'!$G9</f>
        <v>32366790390345.23</v>
      </c>
      <c r="U21" s="16">
        <f>'KEEI BAU - Industry'!AI$33*'Machinery Split'!$G9</f>
        <v>32469399097219.441</v>
      </c>
      <c r="V21" s="16">
        <f>'KEEI BAU - Industry'!AJ$33*'Machinery Split'!$G9</f>
        <v>32572007804093.656</v>
      </c>
      <c r="W21" s="16">
        <f>'KEEI BAU - Industry'!AK$33*'Machinery Split'!$G9</f>
        <v>32423100046556.688</v>
      </c>
      <c r="X21" s="16">
        <f>'KEEI BAU - Industry'!AL$33*'Machinery Split'!$G9</f>
        <v>32274192289019.723</v>
      </c>
      <c r="Y21" s="16">
        <f>'KEEI BAU - Industry'!AM$33*'Machinery Split'!$G9</f>
        <v>32125284531482.762</v>
      </c>
      <c r="Z21" s="16">
        <f>'KEEI BAU - Industry'!AN$33*'Machinery Split'!$G9</f>
        <v>31976376773945.797</v>
      </c>
      <c r="AA21" s="16">
        <f>'KEEI BAU - Industry'!AO$33*'Machinery Split'!$G9</f>
        <v>31827469016408.836</v>
      </c>
      <c r="AB21" s="16">
        <f>'KEEI BAU - Industry'!AP$33*'Machinery Split'!$G9</f>
        <v>31678561258871.871</v>
      </c>
      <c r="AC21" s="16">
        <f>'KEEI BAU - Industry'!AQ$33*'Machinery Split'!$G9</f>
        <v>31529653501334.91</v>
      </c>
      <c r="AD21" s="16">
        <f>'KEEI BAU - Industry'!AR$33*'Machinery Split'!$G9</f>
        <v>31380745743797.945</v>
      </c>
      <c r="AE21" s="16">
        <f>'KEEI BAU - Industry'!AS$33*'Machinery Split'!$G9</f>
        <v>31231837986260.984</v>
      </c>
      <c r="AF21" s="16">
        <f>'KEEI BAU - Industry'!AT$33*'Machinery Split'!$G9</f>
        <v>31082930228724.02</v>
      </c>
    </row>
    <row r="22" spans="1:33">
      <c r="A22" t="s">
        <v>78</v>
      </c>
      <c r="B22" s="16" cm="1">
        <f t="array" ref="B22">TREND($G22:$L22,$G$1:$L$1,B$1)</f>
        <v>3463516460308.0605</v>
      </c>
      <c r="C22" s="16" cm="1">
        <f t="array" ref="C22">TREND($G22:$L22,$G$1:$L$1,C$1)</f>
        <v>3468493635194.9785</v>
      </c>
      <c r="D22" s="16" cm="1">
        <f t="array" ref="D22">TREND($G22:$L22,$G$1:$L$1,D$1)</f>
        <v>3473470810081.8945</v>
      </c>
      <c r="E22" s="16" cm="1">
        <f t="array" ref="E22">TREND($G22:$L22,$G$1:$L$1,E$1)</f>
        <v>3478447984968.8125</v>
      </c>
      <c r="F22" s="16" cm="1">
        <f t="array" ref="F22">TREND($G22:$L22,$G$1:$L$1,F$1)</f>
        <v>3483425159855.7305</v>
      </c>
      <c r="G22" s="16">
        <f>'KEEI BAU - Industry'!U$33*'Machinery Split'!$G10</f>
        <v>3488402334742.6489</v>
      </c>
      <c r="H22" s="16">
        <f>'KEEI BAU - Industry'!V$33*'Machinery Split'!$G10</f>
        <v>3493379509629.5659</v>
      </c>
      <c r="I22" s="16">
        <f>'KEEI BAU - Industry'!W$33*'Machinery Split'!$G10</f>
        <v>3498356684516.4834</v>
      </c>
      <c r="J22" s="16">
        <f>'KEEI BAU - Industry'!X$33*'Machinery Split'!$G10</f>
        <v>3503333859403.4009</v>
      </c>
      <c r="K22" s="16">
        <f>'KEEI BAU - Industry'!Y$33*'Machinery Split'!$G10</f>
        <v>3508311034290.3184</v>
      </c>
      <c r="L22" s="16">
        <f>'KEEI BAU - Industry'!Z$33*'Machinery Split'!$G10</f>
        <v>3513288209177.2354</v>
      </c>
      <c r="M22" s="16">
        <f>'KEEI BAU - Industry'!AA$33*'Machinery Split'!$G10</f>
        <v>3524715802717.5977</v>
      </c>
      <c r="N22" s="16">
        <f>'KEEI BAU - Industry'!AB$33*'Machinery Split'!$G10</f>
        <v>3536143396257.96</v>
      </c>
      <c r="O22" s="16">
        <f>'KEEI BAU - Industry'!AC$33*'Machinery Split'!$G10</f>
        <v>3547570989798.3223</v>
      </c>
      <c r="P22" s="16">
        <f>'KEEI BAU - Industry'!AD$33*'Machinery Split'!$G10</f>
        <v>3558998583338.6846</v>
      </c>
      <c r="Q22" s="16">
        <f>'KEEI BAU - Industry'!AE$33*'Machinery Split'!$G10</f>
        <v>3570426176879.0469</v>
      </c>
      <c r="R22" s="16">
        <f>'KEEI BAU - Industry'!AF$33*'Machinery Split'!$G10</f>
        <v>3581853770419.4092</v>
      </c>
      <c r="S22" s="16">
        <f>'KEEI BAU - Industry'!AG$33*'Machinery Split'!$G10</f>
        <v>3593281363959.7715</v>
      </c>
      <c r="T22" s="16">
        <f>'KEEI BAU - Industry'!AH$33*'Machinery Split'!$G10</f>
        <v>3604708957500.1338</v>
      </c>
      <c r="U22" s="16">
        <f>'KEEI BAU - Industry'!AI$33*'Machinery Split'!$G10</f>
        <v>3616136551040.4961</v>
      </c>
      <c r="V22" s="16">
        <f>'KEEI BAU - Industry'!AJ$33*'Machinery Split'!$G10</f>
        <v>3627564144580.8589</v>
      </c>
      <c r="W22" s="16">
        <f>'KEEI BAU - Industry'!AK$33*'Machinery Split'!$G10</f>
        <v>3610980197857.6499</v>
      </c>
      <c r="X22" s="16">
        <f>'KEEI BAU - Industry'!AL$33*'Machinery Split'!$G10</f>
        <v>3594396251134.4409</v>
      </c>
      <c r="Y22" s="16">
        <f>'KEEI BAU - Industry'!AM$33*'Machinery Split'!$G10</f>
        <v>3577812304411.2324</v>
      </c>
      <c r="Z22" s="16">
        <f>'KEEI BAU - Industry'!AN$33*'Machinery Split'!$G10</f>
        <v>3561228357688.0239</v>
      </c>
      <c r="AA22" s="16">
        <f>'KEEI BAU - Industry'!AO$33*'Machinery Split'!$G10</f>
        <v>3544644410964.8149</v>
      </c>
      <c r="AB22" s="16">
        <f>'KEEI BAU - Industry'!AP$33*'Machinery Split'!$G10</f>
        <v>3528060464241.6064</v>
      </c>
      <c r="AC22" s="16">
        <f>'KEEI BAU - Industry'!AQ$33*'Machinery Split'!$G10</f>
        <v>3511476517518.3975</v>
      </c>
      <c r="AD22" s="16">
        <f>'KEEI BAU - Industry'!AR$33*'Machinery Split'!$G10</f>
        <v>3494892570795.189</v>
      </c>
      <c r="AE22" s="16">
        <f>'KEEI BAU - Industry'!AS$33*'Machinery Split'!$G10</f>
        <v>3478308624071.9805</v>
      </c>
      <c r="AF22" s="16">
        <f>'KEEI BAU - Industry'!AT$33*'Machinery Split'!$G10</f>
        <v>3461724677348.7715</v>
      </c>
    </row>
    <row r="23" spans="1:33">
      <c r="A23" s="497" t="s">
        <v>80</v>
      </c>
      <c r="B23" s="16" cm="1">
        <f t="array" ref="B23">TREND($G23:$L23,$G$1:$L$1,B$1)</f>
        <v>18265186571352.875</v>
      </c>
      <c r="C23" s="16" cm="1">
        <f t="array" ref="C23">TREND($G23:$L23,$G$1:$L$1,C$1)</f>
        <v>18767102764920</v>
      </c>
      <c r="D23" s="16" cm="1">
        <f t="array" ref="D23">TREND($G23:$L23,$G$1:$L$1,D$1)</f>
        <v>19269018958487</v>
      </c>
      <c r="E23" s="16" cm="1">
        <f t="array" ref="E23">TREND($G23:$L23,$G$1:$L$1,E$1)</f>
        <v>19770935152054</v>
      </c>
      <c r="F23" s="16" cm="1">
        <f t="array" ref="F23">TREND($G23:$L23,$G$1:$L$1,F$1)</f>
        <v>20272851345621</v>
      </c>
      <c r="G23" s="16">
        <f>'KEEI BAU - Industry'!U$40*'Others Split'!$G$14</f>
        <v>20774767539188.082</v>
      </c>
      <c r="H23" s="16">
        <f>'KEEI BAU - Industry'!V$40*'Others Split'!$G$14</f>
        <v>21276683732755.109</v>
      </c>
      <c r="I23" s="16">
        <f>'KEEI BAU - Industry'!W$40*'Others Split'!$G$14</f>
        <v>21778599926322.141</v>
      </c>
      <c r="J23" s="16">
        <f>'KEEI BAU - Industry'!X$40*'Others Split'!$G$14</f>
        <v>22280516119889.172</v>
      </c>
      <c r="K23" s="16">
        <f>'KEEI BAU - Industry'!Y$40*'Others Split'!$G$14</f>
        <v>22782432313456.203</v>
      </c>
      <c r="L23" s="16">
        <f>'KEEI BAU - Industry'!Z$40*'Others Split'!$G$14</f>
        <v>23284348507023.227</v>
      </c>
      <c r="M23" s="16">
        <f>'KEEI BAU - Industry'!AA$40*'Others Split'!$G$14</f>
        <v>24167173462762.77</v>
      </c>
      <c r="N23" s="16">
        <f>'KEEI BAU - Industry'!AB$40*'Others Split'!$G$14</f>
        <v>25049998418502.305</v>
      </c>
      <c r="O23" s="16">
        <f>'KEEI BAU - Industry'!AC$40*'Others Split'!$G$14</f>
        <v>25932823374241.84</v>
      </c>
      <c r="P23" s="16">
        <f>'KEEI BAU - Industry'!AD$40*'Others Split'!$G$14</f>
        <v>26815648329981.379</v>
      </c>
      <c r="Q23" s="16">
        <f>'KEEI BAU - Industry'!AE$40*'Others Split'!$G$14</f>
        <v>27698473285720.914</v>
      </c>
      <c r="R23" s="16">
        <f>'KEEI BAU - Industry'!AF$40*'Others Split'!$G$14</f>
        <v>28581298241460.449</v>
      </c>
      <c r="S23" s="16">
        <f>'KEEI BAU - Industry'!AG$40*'Others Split'!$G$14</f>
        <v>29464123197199.988</v>
      </c>
      <c r="T23" s="16">
        <f>'KEEI BAU - Industry'!AH$40*'Others Split'!$G$14</f>
        <v>30346948152939.523</v>
      </c>
      <c r="U23" s="16">
        <f>'KEEI BAU - Industry'!AI$40*'Others Split'!$G$14</f>
        <v>31229773108679.059</v>
      </c>
      <c r="V23" s="16">
        <f>'KEEI BAU - Industry'!AJ$40*'Others Split'!$G$14</f>
        <v>32112598064418.594</v>
      </c>
      <c r="W23" s="16">
        <f>'KEEI BAU - Industry'!AK$40*'Others Split'!$G$14</f>
        <v>32552732937432.012</v>
      </c>
      <c r="X23" s="16">
        <f>'KEEI BAU - Industry'!AL$40*'Others Split'!$G$14</f>
        <v>32992867810445.43</v>
      </c>
      <c r="Y23" s="16">
        <f>'KEEI BAU - Industry'!AM$40*'Others Split'!$G$14</f>
        <v>33433002683458.844</v>
      </c>
      <c r="Z23" s="16">
        <f>'KEEI BAU - Industry'!AN$40*'Others Split'!$G$14</f>
        <v>33873137556472.262</v>
      </c>
      <c r="AA23" s="16">
        <f>'KEEI BAU - Industry'!AO$40*'Others Split'!$G$14</f>
        <v>34313272429485.676</v>
      </c>
      <c r="AB23" s="16">
        <f>'KEEI BAU - Industry'!AP$40*'Others Split'!$G$14</f>
        <v>34753407302499.094</v>
      </c>
      <c r="AC23" s="16">
        <f>'KEEI BAU - Industry'!AQ$40*'Others Split'!$G$14</f>
        <v>35193542175512.508</v>
      </c>
      <c r="AD23" s="16">
        <f>'KEEI BAU - Industry'!AR$40*'Others Split'!$G$14</f>
        <v>35633677048525.922</v>
      </c>
      <c r="AE23" s="16">
        <f>'KEEI BAU - Industry'!AS$40*'Others Split'!$G$14</f>
        <v>36073811921539.336</v>
      </c>
      <c r="AF23" s="16">
        <f>'KEEI BAU - Industry'!AT$40*'Others Split'!$G$14</f>
        <v>36513946794552.75</v>
      </c>
    </row>
    <row r="24" spans="1:33">
      <c r="A24" s="390" t="s">
        <v>82</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390" t="s">
        <v>85</v>
      </c>
      <c r="B25" s="449">
        <f>'Water and Waste'!E48</f>
        <v>5506553237775.4502</v>
      </c>
      <c r="C25" s="449">
        <f>'Water and Waste'!F48</f>
        <v>5512059791013.2246</v>
      </c>
      <c r="D25" s="449">
        <f>'Water and Waste'!G48</f>
        <v>5517571850804.2373</v>
      </c>
      <c r="E25" s="449">
        <f>'Water and Waste'!H48</f>
        <v>5523089422655.041</v>
      </c>
      <c r="F25" s="449">
        <f>'Water and Waste'!I48</f>
        <v>5528612512077.6953</v>
      </c>
      <c r="G25" s="449">
        <f>'Water and Waste'!J48</f>
        <v>5534141124589.7725</v>
      </c>
      <c r="H25" s="449">
        <f>'Water and Waste'!K48</f>
        <v>5539675265714.3613</v>
      </c>
      <c r="I25" s="449">
        <f>'Water and Waste'!L48</f>
        <v>5545214940980.0752</v>
      </c>
      <c r="J25" s="449">
        <f>'Water and Waste'!M48</f>
        <v>5550760155921.0547</v>
      </c>
      <c r="K25" s="449">
        <f>'Water and Waste'!N48</f>
        <v>5556310916076.9756</v>
      </c>
      <c r="L25" s="449">
        <f>'Water and Waste'!O48</f>
        <v>5561867226993.0518</v>
      </c>
      <c r="M25" s="449">
        <f>'Water and Waste'!P48</f>
        <v>5567429094220.0439</v>
      </c>
      <c r="N25" s="449">
        <f>'Water and Waste'!Q48</f>
        <v>5572996523314.2637</v>
      </c>
      <c r="O25" s="449">
        <f>'Water and Waste'!R48</f>
        <v>5578569519837.5771</v>
      </c>
      <c r="P25" s="449">
        <f>'Water and Waste'!S48</f>
        <v>5584148089357.4141</v>
      </c>
      <c r="Q25" s="449">
        <f>'Water and Waste'!T48</f>
        <v>5589732237446.7705</v>
      </c>
      <c r="R25" s="449">
        <f>'Water and Waste'!U48</f>
        <v>5595321969684.2168</v>
      </c>
      <c r="S25" s="449">
        <f>'Water and Waste'!V48</f>
        <v>5600917291653.9004</v>
      </c>
      <c r="T25" s="449">
        <f>'Water and Waste'!W48</f>
        <v>5606518208945.5537</v>
      </c>
      <c r="U25" s="449">
        <f>'Water and Waste'!X48</f>
        <v>5612124727154.499</v>
      </c>
      <c r="V25" s="449">
        <f>'Water and Waste'!Y48</f>
        <v>5617736851881.6533</v>
      </c>
      <c r="W25" s="449">
        <f>'Water and Waste'!Z48</f>
        <v>5589648167622.2451</v>
      </c>
      <c r="X25" s="449">
        <f>'Water and Waste'!AA48</f>
        <v>5561699926784.1338</v>
      </c>
      <c r="Y25" s="449">
        <f>'Water and Waste'!AB48</f>
        <v>5533891427150.2129</v>
      </c>
      <c r="Z25" s="449">
        <f>'Water and Waste'!AC48</f>
        <v>5506221970014.4619</v>
      </c>
      <c r="AA25" s="449">
        <f>'Water and Waste'!AD48</f>
        <v>5478690860164.3896</v>
      </c>
      <c r="AB25" s="449">
        <f>'Water and Waste'!AE48</f>
        <v>5451297405863.5674</v>
      </c>
      <c r="AC25" s="449">
        <f>'Water and Waste'!AF48</f>
        <v>5424040918834.25</v>
      </c>
      <c r="AD25" s="449">
        <f>'Water and Waste'!AG48</f>
        <v>5396920714240.0791</v>
      </c>
      <c r="AE25" s="449">
        <f>'Water and Waste'!AH48</f>
        <v>5369936110668.8789</v>
      </c>
      <c r="AF25" s="449">
        <f>'Water and Waste'!AI48</f>
        <v>5343086430115.5342</v>
      </c>
    </row>
    <row r="26" spans="1:33">
      <c r="A26" s="497" t="s">
        <v>89</v>
      </c>
      <c r="B26" s="16" cm="1">
        <f t="array" ref="B26">TREND($G26:$L26,$G$1:$L$1,B$1)</f>
        <v>6209480391.4169312</v>
      </c>
      <c r="C26" s="16" cm="1">
        <f t="array" ref="C26">TREND($G26:$L26,$G$1:$L$1,C$1)</f>
        <v>6380113127.6287231</v>
      </c>
      <c r="D26" s="16" cm="1">
        <f t="array" ref="D26">TREND($G26:$L26,$G$1:$L$1,D$1)</f>
        <v>6550745863.8405762</v>
      </c>
      <c r="E26" s="16" cm="1">
        <f t="array" ref="E26">TREND($G26:$L26,$G$1:$L$1,E$1)</f>
        <v>6721378600.0523682</v>
      </c>
      <c r="F26" s="16" cm="1">
        <f t="array" ref="F26">TREND($G26:$L26,$G$1:$L$1,F$1)</f>
        <v>6892011336.2641602</v>
      </c>
      <c r="G26" s="16">
        <f>'KEEI BAU - Industry'!U$40*'Others Split'!$G$15</f>
        <v>7062644072.475976</v>
      </c>
      <c r="H26" s="16">
        <f>'KEEI BAU - Industry'!V$40*'Others Split'!$G$15</f>
        <v>7233276808.6877832</v>
      </c>
      <c r="I26" s="16">
        <f>'KEEI BAU - Industry'!W$40*'Others Split'!$G$15</f>
        <v>7403909544.8995895</v>
      </c>
      <c r="J26" s="16">
        <f>'KEEI BAU - Industry'!X$40*'Others Split'!$G$15</f>
        <v>7574542281.1113968</v>
      </c>
      <c r="K26" s="16">
        <f>'KEEI BAU - Industry'!Y$40*'Others Split'!$G$15</f>
        <v>7745175017.323204</v>
      </c>
      <c r="L26" s="16">
        <f>'KEEI BAU - Industry'!Z$40*'Others Split'!$G$15</f>
        <v>7915807753.5350094</v>
      </c>
      <c r="M26" s="16">
        <f>'KEEI BAU - Industry'!AA$40*'Others Split'!$G$15</f>
        <v>8215935224.4646511</v>
      </c>
      <c r="N26" s="16">
        <f>'KEEI BAU - Industry'!AB$40*'Others Split'!$G$15</f>
        <v>8516062695.3942909</v>
      </c>
      <c r="O26" s="16">
        <f>'KEEI BAU - Industry'!AC$40*'Others Split'!$G$15</f>
        <v>8816190166.3239307</v>
      </c>
      <c r="P26" s="16">
        <f>'KEEI BAU - Industry'!AD$40*'Others Split'!$G$15</f>
        <v>9116317637.2535725</v>
      </c>
      <c r="Q26" s="16">
        <f>'KEEI BAU - Industry'!AE$40*'Others Split'!$G$15</f>
        <v>9416445108.1832123</v>
      </c>
      <c r="R26" s="16">
        <f>'KEEI BAU - Industry'!AF$40*'Others Split'!$G$15</f>
        <v>9716572579.1128521</v>
      </c>
      <c r="S26" s="16">
        <f>'KEEI BAU - Industry'!AG$40*'Others Split'!$G$15</f>
        <v>10016700050.042492</v>
      </c>
      <c r="T26" s="16">
        <f>'KEEI BAU - Industry'!AH$40*'Others Split'!$G$15</f>
        <v>10316827520.972132</v>
      </c>
      <c r="U26" s="16">
        <f>'KEEI BAU - Industry'!AI$40*'Others Split'!$G$15</f>
        <v>10616954991.901773</v>
      </c>
      <c r="V26" s="16">
        <f>'KEEI BAU - Industry'!AJ$40*'Others Split'!$G$15</f>
        <v>10917082462.831411</v>
      </c>
      <c r="W26" s="16">
        <f>'KEEI BAU - Industry'!AK$40*'Others Split'!$G$15</f>
        <v>11066711860.422239</v>
      </c>
      <c r="X26" s="16">
        <f>'KEEI BAU - Industry'!AL$40*'Others Split'!$G$15</f>
        <v>11216341258.013065</v>
      </c>
      <c r="Y26" s="16">
        <f>'KEEI BAU - Industry'!AM$40*'Others Split'!$G$15</f>
        <v>11365970655.603891</v>
      </c>
      <c r="Z26" s="16">
        <f>'KEEI BAU - Industry'!AN$40*'Others Split'!$G$15</f>
        <v>11515600053.194719</v>
      </c>
      <c r="AA26" s="16">
        <f>'KEEI BAU - Industry'!AO$40*'Others Split'!$G$15</f>
        <v>11665229450.785545</v>
      </c>
      <c r="AB26" s="16">
        <f>'KEEI BAU - Industry'!AP$40*'Others Split'!$G$15</f>
        <v>11814858848.376371</v>
      </c>
      <c r="AC26" s="16">
        <f>'KEEI BAU - Industry'!AQ$40*'Others Split'!$G$15</f>
        <v>11964488245.967197</v>
      </c>
      <c r="AD26" s="16">
        <f>'KEEI BAU - Industry'!AR$40*'Others Split'!$G$15</f>
        <v>12114117643.558023</v>
      </c>
      <c r="AE26" s="16">
        <f>'KEEI BAU - Industry'!AS$40*'Others Split'!$G$15</f>
        <v>12263747041.148851</v>
      </c>
      <c r="AF26" s="16">
        <f>'KEEI BAU - Industry'!AT$40*'Others Split'!$G$15</f>
        <v>12413376438.739676</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6"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13" sqref="B13"/>
    </sheetView>
  </sheetViews>
  <sheetFormatPr defaultColWidth="9.08984375" defaultRowHeight="14.5"/>
  <cols>
    <col min="1" max="1" width="39.6328125" customWidth="1"/>
    <col min="2" max="2" width="22.6328125" customWidth="1"/>
    <col min="3" max="16" width="11.453125" customWidth="1"/>
    <col min="17" max="17" width="13.36328125" customWidth="1"/>
    <col min="18" max="33" width="11.453125"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s="497" t="s">
        <v>25</v>
      </c>
      <c r="B2" s="16">
        <f>'KEEI BAU - Industry'!P42*'Others Split'!$H$6</f>
        <v>0</v>
      </c>
      <c r="C2" s="16">
        <f>'KEEI BAU - Industry'!Q42*'Others Split'!$H$6</f>
        <v>0</v>
      </c>
      <c r="D2" s="16">
        <f>'KEEI BAU - Industry'!R42*'Others Split'!$H$6</f>
        <v>0</v>
      </c>
      <c r="E2" s="16">
        <f>'KEEI BAU - Industry'!S42*'Others Split'!$H$6</f>
        <v>0</v>
      </c>
      <c r="F2" s="16">
        <f>'KEEI BAU - Industry'!T42*'Others Split'!$H$6</f>
        <v>0</v>
      </c>
      <c r="G2" s="16">
        <f>'KEEI BAU - Industry'!U42*'Others Split'!$H$6</f>
        <v>0</v>
      </c>
      <c r="H2" s="16">
        <f>'KEEI BAU - Industry'!V42*'Others Split'!$H$6</f>
        <v>0</v>
      </c>
      <c r="I2" s="16">
        <f>'KEEI BAU - Industry'!W42*'Others Split'!$H$6</f>
        <v>0</v>
      </c>
      <c r="J2" s="16">
        <f>'KEEI BAU - Industry'!X42*'Others Split'!$H$6</f>
        <v>0</v>
      </c>
      <c r="K2" s="16">
        <f>'KEEI BAU - Industry'!Y42*'Others Split'!$H$6</f>
        <v>0</v>
      </c>
      <c r="L2" s="16">
        <f>'KEEI BAU - Industry'!Z42*'Others Split'!$H$6</f>
        <v>0</v>
      </c>
      <c r="M2" s="16">
        <f>'KEEI BAU - Industry'!AA42*'Others Split'!$H$6</f>
        <v>0</v>
      </c>
      <c r="N2" s="16">
        <f>'KEEI BAU - Industry'!AB42*'Others Split'!$H$6</f>
        <v>0</v>
      </c>
      <c r="O2" s="16">
        <f>'KEEI BAU - Industry'!AC42*'Others Split'!$H$6</f>
        <v>0</v>
      </c>
      <c r="P2" s="16">
        <f>'KEEI BAU - Industry'!AD42*'Others Split'!$H$6</f>
        <v>0</v>
      </c>
      <c r="Q2" s="16">
        <f>'KEEI BAU - Industry'!AE42*'Others Split'!$H$6</f>
        <v>0</v>
      </c>
      <c r="R2" s="16">
        <f>'KEEI BAU - Industry'!AF42*'Others Split'!$H$6</f>
        <v>0</v>
      </c>
      <c r="S2" s="16">
        <f>'KEEI BAU - Industry'!AG42*'Others Split'!$H$6</f>
        <v>0</v>
      </c>
      <c r="T2" s="16">
        <f>'KEEI BAU - Industry'!AH42*'Others Split'!$H$6</f>
        <v>0</v>
      </c>
      <c r="U2" s="16">
        <f>'KEEI BAU - Industry'!AI42*'Others Split'!$H$6</f>
        <v>0</v>
      </c>
      <c r="V2" s="16">
        <f>'KEEI BAU - Industry'!AJ42*'Others Split'!$H$6</f>
        <v>0</v>
      </c>
      <c r="W2" s="16">
        <f>'KEEI BAU - Industry'!AK42*'Others Split'!$H$6</f>
        <v>0</v>
      </c>
      <c r="X2" s="16">
        <f>'KEEI BAU - Industry'!AL42*'Others Split'!$H$6</f>
        <v>0</v>
      </c>
      <c r="Y2" s="16">
        <f>'KEEI BAU - Industry'!AM42*'Others Split'!$H$6</f>
        <v>0</v>
      </c>
      <c r="Z2" s="16">
        <f>'KEEI BAU - Industry'!AN42*'Others Split'!$H$6</f>
        <v>0</v>
      </c>
      <c r="AA2" s="16">
        <f>'KEEI BAU - Industry'!AO42*'Others Split'!$H$6</f>
        <v>0</v>
      </c>
      <c r="AB2" s="16">
        <f>'KEEI BAU - Industry'!AP42*'Others Split'!$H$6</f>
        <v>0</v>
      </c>
      <c r="AC2" s="16">
        <f>'KEEI BAU - Industry'!AQ42*'Others Split'!$H$6</f>
        <v>0</v>
      </c>
      <c r="AD2" s="16">
        <f>'KEEI BAU - Industry'!AR42*'Others Split'!$H$6</f>
        <v>0</v>
      </c>
      <c r="AE2" s="16">
        <f>'KEEI BAU - Industry'!AS42*'Others Split'!$H$6</f>
        <v>0</v>
      </c>
      <c r="AF2" s="16">
        <f>'KEEI BAU - Industry'!AT42*'Others Split'!$H$6</f>
        <v>0</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s="497" t="s">
        <v>34</v>
      </c>
      <c r="B5" s="16">
        <f>'KEEI BAU - Industry'!P$42*'Others Split'!$H$7</f>
        <v>0</v>
      </c>
      <c r="C5" s="16">
        <f>'KEEI BAU - Industry'!Q$42*'Others Split'!$H$7</f>
        <v>0</v>
      </c>
      <c r="D5" s="16">
        <f>'KEEI BAU - Industry'!R$42*'Others Split'!$H$7</f>
        <v>0</v>
      </c>
      <c r="E5" s="16">
        <f>'KEEI BAU - Industry'!S$42*'Others Split'!$H$7</f>
        <v>0</v>
      </c>
      <c r="F5" s="16">
        <f>'KEEI BAU - Industry'!T$42*'Others Split'!$H$7</f>
        <v>0</v>
      </c>
      <c r="G5" s="16">
        <f>'KEEI BAU - Industry'!U$42*'Others Split'!$H$7</f>
        <v>0</v>
      </c>
      <c r="H5" s="16">
        <f>'KEEI BAU - Industry'!V$42*'Others Split'!$H$7</f>
        <v>0</v>
      </c>
      <c r="I5" s="16">
        <f>'KEEI BAU - Industry'!W$42*'Others Split'!$H$7</f>
        <v>0</v>
      </c>
      <c r="J5" s="16">
        <f>'KEEI BAU - Industry'!X$42*'Others Split'!$H$7</f>
        <v>0</v>
      </c>
      <c r="K5" s="16">
        <f>'KEEI BAU - Industry'!Y$42*'Others Split'!$H$7</f>
        <v>0</v>
      </c>
      <c r="L5" s="16">
        <f>'KEEI BAU - Industry'!Z$42*'Others Split'!$H$7</f>
        <v>0</v>
      </c>
      <c r="M5" s="16">
        <f>'KEEI BAU - Industry'!AA$42*'Others Split'!$H$7</f>
        <v>0</v>
      </c>
      <c r="N5" s="16">
        <f>'KEEI BAU - Industry'!AB$42*'Others Split'!$H$7</f>
        <v>0</v>
      </c>
      <c r="O5" s="16">
        <f>'KEEI BAU - Industry'!AC$42*'Others Split'!$H$7</f>
        <v>0</v>
      </c>
      <c r="P5" s="16">
        <f>'KEEI BAU - Industry'!AD$42*'Others Split'!$H$7</f>
        <v>0</v>
      </c>
      <c r="Q5" s="16">
        <f>'KEEI BAU - Industry'!AE$42*'Others Split'!$H$7</f>
        <v>0</v>
      </c>
      <c r="R5" s="16">
        <f>'KEEI BAU - Industry'!AF$42*'Others Split'!$H$7</f>
        <v>0</v>
      </c>
      <c r="S5" s="16">
        <f>'KEEI BAU - Industry'!AG$42*'Others Split'!$H$7</f>
        <v>0</v>
      </c>
      <c r="T5" s="16">
        <f>'KEEI BAU - Industry'!AH$42*'Others Split'!$H$7</f>
        <v>0</v>
      </c>
      <c r="U5" s="16">
        <f>'KEEI BAU - Industry'!AI$42*'Others Split'!$H$7</f>
        <v>0</v>
      </c>
      <c r="V5" s="16">
        <f>'KEEI BAU - Industry'!AJ$42*'Others Split'!$H$7</f>
        <v>0</v>
      </c>
      <c r="W5" s="16">
        <f>'KEEI BAU - Industry'!AK$42*'Others Split'!$H$7</f>
        <v>0</v>
      </c>
      <c r="X5" s="16">
        <f>'KEEI BAU - Industry'!AL$42*'Others Split'!$H$7</f>
        <v>0</v>
      </c>
      <c r="Y5" s="16">
        <f>'KEEI BAU - Industry'!AM$42*'Others Split'!$H$7</f>
        <v>0</v>
      </c>
      <c r="Z5" s="16">
        <f>'KEEI BAU - Industry'!AN$42*'Others Split'!$H$7</f>
        <v>0</v>
      </c>
      <c r="AA5" s="16">
        <f>'KEEI BAU - Industry'!AO$42*'Others Split'!$H$7</f>
        <v>0</v>
      </c>
      <c r="AB5" s="16">
        <f>'KEEI BAU - Industry'!AP$42*'Others Split'!$H$7</f>
        <v>0</v>
      </c>
      <c r="AC5" s="16">
        <f>'KEEI BAU - Industry'!AQ$42*'Others Split'!$H$7</f>
        <v>0</v>
      </c>
      <c r="AD5" s="16">
        <f>'KEEI BAU - Industry'!AR$42*'Others Split'!$H$7</f>
        <v>0</v>
      </c>
      <c r="AE5" s="16">
        <f>'KEEI BAU - Industry'!AS$42*'Others Split'!$H$7</f>
        <v>0</v>
      </c>
      <c r="AF5" s="16">
        <f>'KEEI BAU - Industry'!AT$42*'Others Split'!$H$7</f>
        <v>0</v>
      </c>
    </row>
    <row r="6" spans="1:35">
      <c r="A6" s="497" t="s">
        <v>36</v>
      </c>
      <c r="B6" s="16">
        <f>'KEEI BAU - Industry'!P$42*'Others Split'!$H$8</f>
        <v>0</v>
      </c>
      <c r="C6" s="16">
        <f>'KEEI BAU - Industry'!Q$42*'Others Split'!$H$8</f>
        <v>0</v>
      </c>
      <c r="D6" s="16">
        <f>'KEEI BAU - Industry'!R$42*'Others Split'!$H$8</f>
        <v>0</v>
      </c>
      <c r="E6" s="16">
        <f>'KEEI BAU - Industry'!S$42*'Others Split'!$H$8</f>
        <v>0</v>
      </c>
      <c r="F6" s="16">
        <f>'KEEI BAU - Industry'!T$42*'Others Split'!$H$8</f>
        <v>0</v>
      </c>
      <c r="G6" s="16">
        <f>'KEEI BAU - Industry'!U$42*'Others Split'!$H$8</f>
        <v>0</v>
      </c>
      <c r="H6" s="16">
        <f>'KEEI BAU - Industry'!V$42*'Others Split'!$H$8</f>
        <v>0</v>
      </c>
      <c r="I6" s="16">
        <f>'KEEI BAU - Industry'!W$42*'Others Split'!$H$8</f>
        <v>0</v>
      </c>
      <c r="J6" s="16">
        <f>'KEEI BAU - Industry'!X$42*'Others Split'!$H$8</f>
        <v>0</v>
      </c>
      <c r="K6" s="16">
        <f>'KEEI BAU - Industry'!Y$42*'Others Split'!$H$8</f>
        <v>0</v>
      </c>
      <c r="L6" s="16">
        <f>'KEEI BAU - Industry'!Z$42*'Others Split'!$H$8</f>
        <v>0</v>
      </c>
      <c r="M6" s="16">
        <f>'KEEI BAU - Industry'!AA$42*'Others Split'!$H$8</f>
        <v>0</v>
      </c>
      <c r="N6" s="16">
        <f>'KEEI BAU - Industry'!AB$42*'Others Split'!$H$8</f>
        <v>0</v>
      </c>
      <c r="O6" s="16">
        <f>'KEEI BAU - Industry'!AC$42*'Others Split'!$H$8</f>
        <v>0</v>
      </c>
      <c r="P6" s="16">
        <f>'KEEI BAU - Industry'!AD$42*'Others Split'!$H$8</f>
        <v>0</v>
      </c>
      <c r="Q6" s="16">
        <f>'KEEI BAU - Industry'!AE$42*'Others Split'!$H$8</f>
        <v>0</v>
      </c>
      <c r="R6" s="16">
        <f>'KEEI BAU - Industry'!AF$42*'Others Split'!$H$8</f>
        <v>0</v>
      </c>
      <c r="S6" s="16">
        <f>'KEEI BAU - Industry'!AG$42*'Others Split'!$H$8</f>
        <v>0</v>
      </c>
      <c r="T6" s="16">
        <f>'KEEI BAU - Industry'!AH$42*'Others Split'!$H$8</f>
        <v>0</v>
      </c>
      <c r="U6" s="16">
        <f>'KEEI BAU - Industry'!AI$42*'Others Split'!$H$8</f>
        <v>0</v>
      </c>
      <c r="V6" s="16">
        <f>'KEEI BAU - Industry'!AJ$42*'Others Split'!$H$8</f>
        <v>0</v>
      </c>
      <c r="W6" s="16">
        <f>'KEEI BAU - Industry'!AK$42*'Others Split'!$H$8</f>
        <v>0</v>
      </c>
      <c r="X6" s="16">
        <f>'KEEI BAU - Industry'!AL$42*'Others Split'!$H$8</f>
        <v>0</v>
      </c>
      <c r="Y6" s="16">
        <f>'KEEI BAU - Industry'!AM$42*'Others Split'!$H$8</f>
        <v>0</v>
      </c>
      <c r="Z6" s="16">
        <f>'KEEI BAU - Industry'!AN$42*'Others Split'!$H$8</f>
        <v>0</v>
      </c>
      <c r="AA6" s="16">
        <f>'KEEI BAU - Industry'!AO$42*'Others Split'!$H$8</f>
        <v>0</v>
      </c>
      <c r="AB6" s="16">
        <f>'KEEI BAU - Industry'!AP$42*'Others Split'!$H$8</f>
        <v>0</v>
      </c>
      <c r="AC6" s="16">
        <f>'KEEI BAU - Industry'!AQ$42*'Others Split'!$H$8</f>
        <v>0</v>
      </c>
      <c r="AD6" s="16">
        <f>'KEEI BAU - Industry'!AR$42*'Others Split'!$H$8</f>
        <v>0</v>
      </c>
      <c r="AE6" s="16">
        <f>'KEEI BAU - Industry'!AS$42*'Others Split'!$H$8</f>
        <v>0</v>
      </c>
      <c r="AF6" s="16">
        <f>'KEEI BAU - Industry'!AT$42*'Others Split'!$H$8</f>
        <v>0</v>
      </c>
    </row>
    <row r="7" spans="1:35">
      <c r="A7" s="497" t="s">
        <v>38</v>
      </c>
      <c r="B7" s="16">
        <f>'KEEI BAU - Industry'!P$42*'Others Split'!$H$9</f>
        <v>0</v>
      </c>
      <c r="C7" s="16">
        <f>'KEEI BAU - Industry'!Q$42*'Others Split'!$H$9</f>
        <v>0</v>
      </c>
      <c r="D7" s="16">
        <f>'KEEI BAU - Industry'!R$42*'Others Split'!$H$9</f>
        <v>0</v>
      </c>
      <c r="E7" s="16">
        <f>'KEEI BAU - Industry'!S$42*'Others Split'!$H$9</f>
        <v>0</v>
      </c>
      <c r="F7" s="16">
        <f>'KEEI BAU - Industry'!T$42*'Others Split'!$H$9</f>
        <v>0</v>
      </c>
      <c r="G7" s="16">
        <f>'KEEI BAU - Industry'!U$42*'Others Split'!$H$9</f>
        <v>0</v>
      </c>
      <c r="H7" s="16">
        <f>'KEEI BAU - Industry'!V$42*'Others Split'!$H$9</f>
        <v>0</v>
      </c>
      <c r="I7" s="16">
        <f>'KEEI BAU - Industry'!W$42*'Others Split'!$H$9</f>
        <v>0</v>
      </c>
      <c r="J7" s="16">
        <f>'KEEI BAU - Industry'!X$42*'Others Split'!$H$9</f>
        <v>0</v>
      </c>
      <c r="K7" s="16">
        <f>'KEEI BAU - Industry'!Y$42*'Others Split'!$H$9</f>
        <v>0</v>
      </c>
      <c r="L7" s="16">
        <f>'KEEI BAU - Industry'!Z$42*'Others Split'!$H$9</f>
        <v>0</v>
      </c>
      <c r="M7" s="16">
        <f>'KEEI BAU - Industry'!AA$42*'Others Split'!$H$9</f>
        <v>0</v>
      </c>
      <c r="N7" s="16">
        <f>'KEEI BAU - Industry'!AB$42*'Others Split'!$H$9</f>
        <v>0</v>
      </c>
      <c r="O7" s="16">
        <f>'KEEI BAU - Industry'!AC$42*'Others Split'!$H$9</f>
        <v>0</v>
      </c>
      <c r="P7" s="16">
        <f>'KEEI BAU - Industry'!AD$42*'Others Split'!$H$9</f>
        <v>0</v>
      </c>
      <c r="Q7" s="16">
        <f>'KEEI BAU - Industry'!AE$42*'Others Split'!$H$9</f>
        <v>0</v>
      </c>
      <c r="R7" s="16">
        <f>'KEEI BAU - Industry'!AF$42*'Others Split'!$H$9</f>
        <v>0</v>
      </c>
      <c r="S7" s="16">
        <f>'KEEI BAU - Industry'!AG$42*'Others Split'!$H$9</f>
        <v>0</v>
      </c>
      <c r="T7" s="16">
        <f>'KEEI BAU - Industry'!AH$42*'Others Split'!$H$9</f>
        <v>0</v>
      </c>
      <c r="U7" s="16">
        <f>'KEEI BAU - Industry'!AI$42*'Others Split'!$H$9</f>
        <v>0</v>
      </c>
      <c r="V7" s="16">
        <f>'KEEI BAU - Industry'!AJ$42*'Others Split'!$H$9</f>
        <v>0</v>
      </c>
      <c r="W7" s="16">
        <f>'KEEI BAU - Industry'!AK$42*'Others Split'!$H$9</f>
        <v>0</v>
      </c>
      <c r="X7" s="16">
        <f>'KEEI BAU - Industry'!AL$42*'Others Split'!$H$9</f>
        <v>0</v>
      </c>
      <c r="Y7" s="16">
        <f>'KEEI BAU - Industry'!AM$42*'Others Split'!$H$9</f>
        <v>0</v>
      </c>
      <c r="Z7" s="16">
        <f>'KEEI BAU - Industry'!AN$42*'Others Split'!$H$9</f>
        <v>0</v>
      </c>
      <c r="AA7" s="16">
        <f>'KEEI BAU - Industry'!AO$42*'Others Split'!$H$9</f>
        <v>0</v>
      </c>
      <c r="AB7" s="16">
        <f>'KEEI BAU - Industry'!AP$42*'Others Split'!$H$9</f>
        <v>0</v>
      </c>
      <c r="AC7" s="16">
        <f>'KEEI BAU - Industry'!AQ$42*'Others Split'!$H$9</f>
        <v>0</v>
      </c>
      <c r="AD7" s="16">
        <f>'KEEI BAU - Industry'!AR$42*'Others Split'!$H$9</f>
        <v>0</v>
      </c>
      <c r="AE7" s="16">
        <f>'KEEI BAU - Industry'!AS$42*'Others Split'!$H$9</f>
        <v>0</v>
      </c>
      <c r="AF7" s="16">
        <f>'KEEI BAU - Industry'!AT$42*'Others Split'!$H$9</f>
        <v>0</v>
      </c>
    </row>
    <row r="8" spans="1:35">
      <c r="A8" s="497" t="s">
        <v>40</v>
      </c>
      <c r="B8" s="16">
        <f>'KEEI BAU - Industry'!P$42*'Others Split'!$H$10</f>
        <v>0</v>
      </c>
      <c r="C8" s="16">
        <f>'KEEI BAU - Industry'!Q$42*'Others Split'!$H$10</f>
        <v>0</v>
      </c>
      <c r="D8" s="16">
        <f>'KEEI BAU - Industry'!R$42*'Others Split'!$H$10</f>
        <v>0</v>
      </c>
      <c r="E8" s="16">
        <f>'KEEI BAU - Industry'!S$42*'Others Split'!$H$10</f>
        <v>0</v>
      </c>
      <c r="F8" s="16">
        <f>'KEEI BAU - Industry'!T$42*'Others Split'!$H$10</f>
        <v>0</v>
      </c>
      <c r="G8" s="16">
        <f>'KEEI BAU - Industry'!U$42*'Others Split'!$H$10</f>
        <v>0</v>
      </c>
      <c r="H8" s="16">
        <f>'KEEI BAU - Industry'!V$42*'Others Split'!$H$10</f>
        <v>0</v>
      </c>
      <c r="I8" s="16">
        <f>'KEEI BAU - Industry'!W$42*'Others Split'!$H$10</f>
        <v>0</v>
      </c>
      <c r="J8" s="16">
        <f>'KEEI BAU - Industry'!X$42*'Others Split'!$H$10</f>
        <v>0</v>
      </c>
      <c r="K8" s="16">
        <f>'KEEI BAU - Industry'!Y$42*'Others Split'!$H$10</f>
        <v>0</v>
      </c>
      <c r="L8" s="16">
        <f>'KEEI BAU - Industry'!Z$42*'Others Split'!$H$10</f>
        <v>0</v>
      </c>
      <c r="M8" s="16">
        <f>'KEEI BAU - Industry'!AA$42*'Others Split'!$H$10</f>
        <v>0</v>
      </c>
      <c r="N8" s="16">
        <f>'KEEI BAU - Industry'!AB$42*'Others Split'!$H$10</f>
        <v>0</v>
      </c>
      <c r="O8" s="16">
        <f>'KEEI BAU - Industry'!AC$42*'Others Split'!$H$10</f>
        <v>0</v>
      </c>
      <c r="P8" s="16">
        <f>'KEEI BAU - Industry'!AD$42*'Others Split'!$H$10</f>
        <v>0</v>
      </c>
      <c r="Q8" s="16">
        <f>'KEEI BAU - Industry'!AE$42*'Others Split'!$H$10</f>
        <v>0</v>
      </c>
      <c r="R8" s="16">
        <f>'KEEI BAU - Industry'!AF$42*'Others Split'!$H$10</f>
        <v>0</v>
      </c>
      <c r="S8" s="16">
        <f>'KEEI BAU - Industry'!AG$42*'Others Split'!$H$10</f>
        <v>0</v>
      </c>
      <c r="T8" s="16">
        <f>'KEEI BAU - Industry'!AH$42*'Others Split'!$H$10</f>
        <v>0</v>
      </c>
      <c r="U8" s="16">
        <f>'KEEI BAU - Industry'!AI$42*'Others Split'!$H$10</f>
        <v>0</v>
      </c>
      <c r="V8" s="16">
        <f>'KEEI BAU - Industry'!AJ$42*'Others Split'!$H$10</f>
        <v>0</v>
      </c>
      <c r="W8" s="16">
        <f>'KEEI BAU - Industry'!AK$42*'Others Split'!$H$10</f>
        <v>0</v>
      </c>
      <c r="X8" s="16">
        <f>'KEEI BAU - Industry'!AL$42*'Others Split'!$H$10</f>
        <v>0</v>
      </c>
      <c r="Y8" s="16">
        <f>'KEEI BAU - Industry'!AM$42*'Others Split'!$H$10</f>
        <v>0</v>
      </c>
      <c r="Z8" s="16">
        <f>'KEEI BAU - Industry'!AN$42*'Others Split'!$H$10</f>
        <v>0</v>
      </c>
      <c r="AA8" s="16">
        <f>'KEEI BAU - Industry'!AO$42*'Others Split'!$H$10</f>
        <v>0</v>
      </c>
      <c r="AB8" s="16">
        <f>'KEEI BAU - Industry'!AP$42*'Others Split'!$H$10</f>
        <v>0</v>
      </c>
      <c r="AC8" s="16">
        <f>'KEEI BAU - Industry'!AQ$42*'Others Split'!$H$10</f>
        <v>0</v>
      </c>
      <c r="AD8" s="16">
        <f>'KEEI BAU - Industry'!AR$42*'Others Split'!$H$10</f>
        <v>0</v>
      </c>
      <c r="AE8" s="16">
        <f>'KEEI BAU - Industry'!AS$42*'Others Split'!$H$10</f>
        <v>0</v>
      </c>
      <c r="AF8" s="16">
        <f>'KEEI BAU - Industry'!AT$42*'Others Split'!$H$10</f>
        <v>0</v>
      </c>
    </row>
    <row r="9" spans="1:35">
      <c r="A9" s="497" t="s">
        <v>42</v>
      </c>
      <c r="B9" s="16">
        <f>'KEEI BAU - Industry'!P$42*'Others Split'!$H$11</f>
        <v>0</v>
      </c>
      <c r="C9" s="16">
        <f>'KEEI BAU - Industry'!Q$42*'Others Split'!$H$11</f>
        <v>0</v>
      </c>
      <c r="D9" s="16">
        <f>'KEEI BAU - Industry'!R$42*'Others Split'!$H$11</f>
        <v>0</v>
      </c>
      <c r="E9" s="16">
        <f>'KEEI BAU - Industry'!S$42*'Others Split'!$H$11</f>
        <v>0</v>
      </c>
      <c r="F9" s="16">
        <f>'KEEI BAU - Industry'!T$42*'Others Split'!$H$11</f>
        <v>0</v>
      </c>
      <c r="G9" s="16">
        <f>'KEEI BAU - Industry'!U$42*'Others Split'!$H$11</f>
        <v>0</v>
      </c>
      <c r="H9" s="16">
        <f>'KEEI BAU - Industry'!V$42*'Others Split'!$H$11</f>
        <v>0</v>
      </c>
      <c r="I9" s="16">
        <f>'KEEI BAU - Industry'!W$42*'Others Split'!$H$11</f>
        <v>0</v>
      </c>
      <c r="J9" s="16">
        <f>'KEEI BAU - Industry'!X$42*'Others Split'!$H$11</f>
        <v>0</v>
      </c>
      <c r="K9" s="16">
        <f>'KEEI BAU - Industry'!Y$42*'Others Split'!$H$11</f>
        <v>0</v>
      </c>
      <c r="L9" s="16">
        <f>'KEEI BAU - Industry'!Z$42*'Others Split'!$H$11</f>
        <v>0</v>
      </c>
      <c r="M9" s="16">
        <f>'KEEI BAU - Industry'!AA$42*'Others Split'!$H$11</f>
        <v>0</v>
      </c>
      <c r="N9" s="16">
        <f>'KEEI BAU - Industry'!AB$42*'Others Split'!$H$11</f>
        <v>0</v>
      </c>
      <c r="O9" s="16">
        <f>'KEEI BAU - Industry'!AC$42*'Others Split'!$H$11</f>
        <v>0</v>
      </c>
      <c r="P9" s="16">
        <f>'KEEI BAU - Industry'!AD$42*'Others Split'!$H$11</f>
        <v>0</v>
      </c>
      <c r="Q9" s="16">
        <f>'KEEI BAU - Industry'!AE$42*'Others Split'!$H$11</f>
        <v>0</v>
      </c>
      <c r="R9" s="16">
        <f>'KEEI BAU - Industry'!AF$42*'Others Split'!$H$11</f>
        <v>0</v>
      </c>
      <c r="S9" s="16">
        <f>'KEEI BAU - Industry'!AG$42*'Others Split'!$H$11</f>
        <v>0</v>
      </c>
      <c r="T9" s="16">
        <f>'KEEI BAU - Industry'!AH$42*'Others Split'!$H$11</f>
        <v>0</v>
      </c>
      <c r="U9" s="16">
        <f>'KEEI BAU - Industry'!AI$42*'Others Split'!$H$11</f>
        <v>0</v>
      </c>
      <c r="V9" s="16">
        <f>'KEEI BAU - Industry'!AJ$42*'Others Split'!$H$11</f>
        <v>0</v>
      </c>
      <c r="W9" s="16">
        <f>'KEEI BAU - Industry'!AK$42*'Others Split'!$H$11</f>
        <v>0</v>
      </c>
      <c r="X9" s="16">
        <f>'KEEI BAU - Industry'!AL$42*'Others Split'!$H$11</f>
        <v>0</v>
      </c>
      <c r="Y9" s="16">
        <f>'KEEI BAU - Industry'!AM$42*'Others Split'!$H$11</f>
        <v>0</v>
      </c>
      <c r="Z9" s="16">
        <f>'KEEI BAU - Industry'!AN$42*'Others Split'!$H$11</f>
        <v>0</v>
      </c>
      <c r="AA9" s="16">
        <f>'KEEI BAU - Industry'!AO$42*'Others Split'!$H$11</f>
        <v>0</v>
      </c>
      <c r="AB9" s="16">
        <f>'KEEI BAU - Industry'!AP$42*'Others Split'!$H$11</f>
        <v>0</v>
      </c>
      <c r="AC9" s="16">
        <f>'KEEI BAU - Industry'!AQ$42*'Others Split'!$H$11</f>
        <v>0</v>
      </c>
      <c r="AD9" s="16">
        <f>'KEEI BAU - Industry'!AR$42*'Others Split'!$H$11</f>
        <v>0</v>
      </c>
      <c r="AE9" s="16">
        <f>'KEEI BAU - Industry'!AS$42*'Others Split'!$H$11</f>
        <v>0</v>
      </c>
      <c r="AF9" s="16">
        <f>'KEEI BAU - Industry'!AT$42*'Others Split'!$H$11</f>
        <v>0</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27</v>
      </c>
      <c r="AE10" s="16">
        <v>28</v>
      </c>
      <c r="AF10" s="16">
        <v>29</v>
      </c>
    </row>
    <row r="11" spans="1:35">
      <c r="A11" t="s">
        <v>47</v>
      </c>
      <c r="B11" s="16">
        <f>'KEEI BAU - Industry'!P$14*'Petrochemicals Split'!$H$6</f>
        <v>50289138547292.078</v>
      </c>
      <c r="C11" s="16">
        <f>'KEEI BAU - Industry'!Q$14*'Petrochemicals Split'!$H$6</f>
        <v>52803595474656.68</v>
      </c>
      <c r="D11" s="16">
        <f>'KEEI BAU - Industry'!R$14*'Petrochemicals Split'!$H$6</f>
        <v>55318052402021.281</v>
      </c>
      <c r="E11" s="16">
        <f>'KEEI BAU - Industry'!S$14*'Petrochemicals Split'!$H$6</f>
        <v>57832509329385.875</v>
      </c>
      <c r="F11" s="16">
        <f>'KEEI BAU - Industry'!T$14*'Petrochemicals Split'!$H$6</f>
        <v>61242483810652.172</v>
      </c>
      <c r="G11" s="16">
        <f>'KEEI BAU - Industry'!U$14*'Petrochemicals Split'!$H$6</f>
        <v>64652458291918.453</v>
      </c>
      <c r="H11" s="16">
        <f>'KEEI BAU - Industry'!V$14*'Petrochemicals Split'!$H$6</f>
        <v>68062432773184.734</v>
      </c>
      <c r="I11" s="16">
        <f>'KEEI BAU - Industry'!W$14*'Petrochemicals Split'!$H$6</f>
        <v>71472407254451.016</v>
      </c>
      <c r="J11" s="16">
        <f>'KEEI BAU - Industry'!X$14*'Petrochemicals Split'!$H$6</f>
        <v>74882381735717.297</v>
      </c>
      <c r="K11" s="16">
        <f>'KEEI BAU - Industry'!Y$14*'Petrochemicals Split'!$H$6</f>
        <v>78292356216983.578</v>
      </c>
      <c r="L11" s="16">
        <f>'KEEI BAU - Industry'!Z$14*'Petrochemicals Split'!$H$6</f>
        <v>81702330698249.875</v>
      </c>
      <c r="M11" s="16">
        <f>'KEEI BAU - Industry'!AA$14*'Petrochemicals Split'!$H$6</f>
        <v>83471460545684.969</v>
      </c>
      <c r="N11" s="16">
        <f>'KEEI BAU - Industry'!AB$14*'Petrochemicals Split'!$H$6</f>
        <v>85240590393120.063</v>
      </c>
      <c r="O11" s="16">
        <f>'KEEI BAU - Industry'!AC$14*'Petrochemicals Split'!$H$6</f>
        <v>87009720240555.156</v>
      </c>
      <c r="P11" s="16">
        <f>'KEEI BAU - Industry'!AD$14*'Petrochemicals Split'!$H$6</f>
        <v>88778850087990.25</v>
      </c>
      <c r="Q11" s="16">
        <f>'KEEI BAU - Industry'!AE$14*'Petrochemicals Split'!$H$6</f>
        <v>90547979935425.344</v>
      </c>
      <c r="R11" s="16">
        <f>'KEEI BAU - Industry'!AF$14*'Petrochemicals Split'!$H$6</f>
        <v>92317109782860.438</v>
      </c>
      <c r="S11" s="16">
        <f>'KEEI BAU - Industry'!AG$14*'Petrochemicals Split'!$H$6</f>
        <v>94086239630295.531</v>
      </c>
      <c r="T11" s="16">
        <f>'KEEI BAU - Industry'!AH$14*'Petrochemicals Split'!$H$6</f>
        <v>95855369477730.641</v>
      </c>
      <c r="U11" s="16">
        <f>'KEEI BAU - Industry'!AI$14*'Petrochemicals Split'!$H$6</f>
        <v>97624499325165.734</v>
      </c>
      <c r="V11" s="16">
        <f>'KEEI BAU - Industry'!AJ$14*'Petrochemicals Split'!$H$6</f>
        <v>99393629172600.828</v>
      </c>
      <c r="W11" s="16">
        <f>'KEEI BAU - Industry'!AK$14*'Petrochemicals Split'!$H$6</f>
        <v>100825050936360.67</v>
      </c>
      <c r="X11" s="16">
        <f>'KEEI BAU - Industry'!AL$14*'Petrochemicals Split'!$H$6</f>
        <v>102256472700120.53</v>
      </c>
      <c r="Y11" s="16">
        <f>'KEEI BAU - Industry'!AM$14*'Petrochemicals Split'!$H$6</f>
        <v>103687894463880.38</v>
      </c>
      <c r="Z11" s="16">
        <f>'KEEI BAU - Industry'!AN$14*'Petrochemicals Split'!$H$6</f>
        <v>105119316227640.22</v>
      </c>
      <c r="AA11" s="16">
        <f>'KEEI BAU - Industry'!AO$14*'Petrochemicals Split'!$H$6</f>
        <v>106550737991400.08</v>
      </c>
      <c r="AB11" s="16">
        <f>'KEEI BAU - Industry'!AP$14*'Petrochemicals Split'!$H$6</f>
        <v>107982159755159.92</v>
      </c>
      <c r="AC11" s="16">
        <f>'KEEI BAU - Industry'!AQ$14*'Petrochemicals Split'!$H$6</f>
        <v>109413581518919.78</v>
      </c>
      <c r="AD11" s="16">
        <f>'KEEI BAU - Industry'!AR$14*'Petrochemicals Split'!$H$6</f>
        <v>110845003282679.63</v>
      </c>
      <c r="AE11" s="16">
        <f>'KEEI BAU - Industry'!AS$14*'Petrochemicals Split'!$H$6</f>
        <v>112276425046439.47</v>
      </c>
      <c r="AF11" s="16">
        <f>'KEEI BAU - Industry'!AT$14*'Petrochemicals Split'!$H$6</f>
        <v>113707846810199.33</v>
      </c>
    </row>
    <row r="12" spans="1:35">
      <c r="A12" t="s">
        <v>51</v>
      </c>
      <c r="B12" s="16">
        <f>'KEEI BAU - Industry'!P$14*'Petrochemicals Split'!$H$7</f>
        <v>1678338968507.9272</v>
      </c>
      <c r="C12" s="16">
        <f>'KEEI BAU - Industry'!Q$14*'Petrochemicals Split'!$H$7</f>
        <v>1762255916933.3237</v>
      </c>
      <c r="D12" s="16">
        <f>'KEEI BAU - Industry'!R$14*'Petrochemicals Split'!$H$7</f>
        <v>1846172865358.72</v>
      </c>
      <c r="E12" s="16">
        <f>'KEEI BAU - Industry'!S$14*'Petrochemicals Split'!$H$7</f>
        <v>1930089813784.1162</v>
      </c>
      <c r="F12" s="16">
        <f>'KEEI BAU - Industry'!T$14*'Petrochemicals Split'!$H$7</f>
        <v>2043893573777.8333</v>
      </c>
      <c r="G12" s="16">
        <f>'KEEI BAU - Industry'!U$14*'Petrochemicals Split'!$H$7</f>
        <v>2157697333771.5503</v>
      </c>
      <c r="H12" s="16">
        <f>'KEEI BAU - Industry'!V$14*'Petrochemicals Split'!$H$7</f>
        <v>2271501093765.2671</v>
      </c>
      <c r="I12" s="16">
        <f>'KEEI BAU - Industry'!W$14*'Petrochemicals Split'!$H$7</f>
        <v>2385304853758.9844</v>
      </c>
      <c r="J12" s="16">
        <f>'KEEI BAU - Industry'!X$14*'Petrochemicals Split'!$H$7</f>
        <v>2499108613752.7012</v>
      </c>
      <c r="K12" s="16">
        <f>'KEEI BAU - Industry'!Y$14*'Petrochemicals Split'!$H$7</f>
        <v>2612912373746.418</v>
      </c>
      <c r="L12" s="16">
        <f>'KEEI BAU - Industry'!Z$14*'Petrochemicals Split'!$H$7</f>
        <v>2726716133740.1353</v>
      </c>
      <c r="M12" s="16">
        <f>'KEEI BAU - Industry'!AA$14*'Petrochemicals Split'!$H$7</f>
        <v>2785758695396.0396</v>
      </c>
      <c r="N12" s="16">
        <f>'KEEI BAU - Industry'!AB$14*'Petrochemicals Split'!$H$7</f>
        <v>2844801257051.9438</v>
      </c>
      <c r="O12" s="16">
        <f>'KEEI BAU - Industry'!AC$14*'Petrochemicals Split'!$H$7</f>
        <v>2903843818707.8481</v>
      </c>
      <c r="P12" s="16">
        <f>'KEEI BAU - Industry'!AD$14*'Petrochemicals Split'!$H$7</f>
        <v>2962886380363.7524</v>
      </c>
      <c r="Q12" s="16">
        <f>'KEEI BAU - Industry'!AE$14*'Petrochemicals Split'!$H$7</f>
        <v>3021928942019.6567</v>
      </c>
      <c r="R12" s="16">
        <f>'KEEI BAU - Industry'!AF$14*'Petrochemicals Split'!$H$7</f>
        <v>3080971503675.561</v>
      </c>
      <c r="S12" s="16">
        <f>'KEEI BAU - Industry'!AG$14*'Petrochemicals Split'!$H$7</f>
        <v>3140014065331.4653</v>
      </c>
      <c r="T12" s="16">
        <f>'KEEI BAU - Industry'!AH$14*'Petrochemicals Split'!$H$7</f>
        <v>3199056626987.3696</v>
      </c>
      <c r="U12" s="16">
        <f>'KEEI BAU - Industry'!AI$14*'Petrochemicals Split'!$H$7</f>
        <v>3258099188643.2739</v>
      </c>
      <c r="V12" s="16">
        <f>'KEEI BAU - Industry'!AJ$14*'Petrochemicals Split'!$H$7</f>
        <v>3317141750299.1782</v>
      </c>
      <c r="W12" s="16">
        <f>'KEEI BAU - Industry'!AK$14*'Petrochemicals Split'!$H$7</f>
        <v>3364913714502.3286</v>
      </c>
      <c r="X12" s="16">
        <f>'KEEI BAU - Industry'!AL$14*'Petrochemicals Split'!$H$7</f>
        <v>3412685678705.4785</v>
      </c>
      <c r="Y12" s="16">
        <f>'KEEI BAU - Industry'!AM$14*'Petrochemicals Split'!$H$7</f>
        <v>3460457642908.6289</v>
      </c>
      <c r="Z12" s="16">
        <f>'KEEI BAU - Industry'!AN$14*'Petrochemicals Split'!$H$7</f>
        <v>3508229607111.7793</v>
      </c>
      <c r="AA12" s="16">
        <f>'KEEI BAU - Industry'!AO$14*'Petrochemicals Split'!$H$7</f>
        <v>3556001571314.9297</v>
      </c>
      <c r="AB12" s="16">
        <f>'KEEI BAU - Industry'!AP$14*'Petrochemicals Split'!$H$7</f>
        <v>3603773535518.0801</v>
      </c>
      <c r="AC12" s="16">
        <f>'KEEI BAU - Industry'!AQ$14*'Petrochemicals Split'!$H$7</f>
        <v>3651545499721.2305</v>
      </c>
      <c r="AD12" s="16">
        <f>'KEEI BAU - Industry'!AR$14*'Petrochemicals Split'!$H$7</f>
        <v>3699317463924.3809</v>
      </c>
      <c r="AE12" s="16">
        <f>'KEEI BAU - Industry'!AS$14*'Petrochemicals Split'!$H$7</f>
        <v>3747089428127.5308</v>
      </c>
      <c r="AF12" s="16">
        <f>'KEEI BAU - Industry'!AT$14*'Petrochemicals Split'!$H$7</f>
        <v>3794861392330.6812</v>
      </c>
    </row>
    <row r="13" spans="1:35">
      <c r="A13" s="497" t="s">
        <v>53</v>
      </c>
      <c r="B13" s="16">
        <f>'KEEI BAU - Industry'!P$42*'Others Split'!$H$12</f>
        <v>0</v>
      </c>
      <c r="C13" s="16">
        <f>'KEEI BAU - Industry'!Q$42*'Others Split'!$H$12</f>
        <v>0</v>
      </c>
      <c r="D13" s="16">
        <f>'KEEI BAU - Industry'!R$42*'Others Split'!$H$12</f>
        <v>0</v>
      </c>
      <c r="E13" s="16">
        <f>'KEEI BAU - Industry'!S$42*'Others Split'!$H$12</f>
        <v>0</v>
      </c>
      <c r="F13" s="16">
        <f>'KEEI BAU - Industry'!T$42*'Others Split'!$H$12</f>
        <v>0</v>
      </c>
      <c r="G13" s="16">
        <f>'KEEI BAU - Industry'!U$42*'Others Split'!$H$12</f>
        <v>0</v>
      </c>
      <c r="H13" s="16">
        <f>'KEEI BAU - Industry'!V$42*'Others Split'!$H$12</f>
        <v>0</v>
      </c>
      <c r="I13" s="16">
        <f>'KEEI BAU - Industry'!W$42*'Others Split'!$H$12</f>
        <v>0</v>
      </c>
      <c r="J13" s="16">
        <f>'KEEI BAU - Industry'!X$42*'Others Split'!$H$12</f>
        <v>0</v>
      </c>
      <c r="K13" s="16">
        <f>'KEEI BAU - Industry'!Y$42*'Others Split'!$H$12</f>
        <v>0</v>
      </c>
      <c r="L13" s="16">
        <f>'KEEI BAU - Industry'!Z$42*'Others Split'!$H$12</f>
        <v>0</v>
      </c>
      <c r="M13" s="16">
        <f>'KEEI BAU - Industry'!AA$42*'Others Split'!$H$12</f>
        <v>0</v>
      </c>
      <c r="N13" s="16">
        <f>'KEEI BAU - Industry'!AB$42*'Others Split'!$H$12</f>
        <v>0</v>
      </c>
      <c r="O13" s="16">
        <f>'KEEI BAU - Industry'!AC$42*'Others Split'!$H$12</f>
        <v>0</v>
      </c>
      <c r="P13" s="16">
        <f>'KEEI BAU - Industry'!AD$42*'Others Split'!$H$12</f>
        <v>0</v>
      </c>
      <c r="Q13" s="16">
        <f>'KEEI BAU - Industry'!AE$42*'Others Split'!$H$12</f>
        <v>0</v>
      </c>
      <c r="R13" s="16">
        <f>'KEEI BAU - Industry'!AF$42*'Others Split'!$H$12</f>
        <v>0</v>
      </c>
      <c r="S13" s="16">
        <f>'KEEI BAU - Industry'!AG$42*'Others Split'!$H$12</f>
        <v>0</v>
      </c>
      <c r="T13" s="16">
        <f>'KEEI BAU - Industry'!AH$42*'Others Split'!$H$12</f>
        <v>0</v>
      </c>
      <c r="U13" s="16">
        <f>'KEEI BAU - Industry'!AI$42*'Others Split'!$H$12</f>
        <v>0</v>
      </c>
      <c r="V13" s="16">
        <f>'KEEI BAU - Industry'!AJ$42*'Others Split'!$H$12</f>
        <v>0</v>
      </c>
      <c r="W13" s="16">
        <f>'KEEI BAU - Industry'!AK$42*'Others Split'!$H$12</f>
        <v>0</v>
      </c>
      <c r="X13" s="16">
        <f>'KEEI BAU - Industry'!AL$42*'Others Split'!$H$12</f>
        <v>0</v>
      </c>
      <c r="Y13" s="16">
        <f>'KEEI BAU - Industry'!AM$42*'Others Split'!$H$12</f>
        <v>0</v>
      </c>
      <c r="Z13" s="16">
        <f>'KEEI BAU - Industry'!AN$42*'Others Split'!$H$12</f>
        <v>0</v>
      </c>
      <c r="AA13" s="16">
        <f>'KEEI BAU - Industry'!AO$42*'Others Split'!$H$12</f>
        <v>0</v>
      </c>
      <c r="AB13" s="16">
        <f>'KEEI BAU - Industry'!AP$42*'Others Split'!$H$12</f>
        <v>0</v>
      </c>
      <c r="AC13" s="16">
        <f>'KEEI BAU - Industry'!AQ$42*'Others Split'!$H$12</f>
        <v>0</v>
      </c>
      <c r="AD13" s="16">
        <f>'KEEI BAU - Industry'!AR$42*'Others Split'!$H$12</f>
        <v>0</v>
      </c>
      <c r="AE13" s="16">
        <f>'KEEI BAU - Industry'!AS$42*'Others Split'!$H$12</f>
        <v>0</v>
      </c>
      <c r="AF13" s="16">
        <f>'KEEI BAU - Industry'!AT$42*'Others Split'!$H$12</f>
        <v>0</v>
      </c>
    </row>
    <row r="14" spans="1:35">
      <c r="A14" s="497" t="s">
        <v>56</v>
      </c>
      <c r="B14" s="16">
        <f>'KEEI BAU - Industry'!P$42*'Others Split'!$H$13</f>
        <v>0</v>
      </c>
      <c r="C14" s="16">
        <f>'KEEI BAU - Industry'!Q$42*'Others Split'!$H$13</f>
        <v>0</v>
      </c>
      <c r="D14" s="16">
        <f>'KEEI BAU - Industry'!R$42*'Others Split'!$H$13</f>
        <v>0</v>
      </c>
      <c r="E14" s="16">
        <f>'KEEI BAU - Industry'!S$42*'Others Split'!$H$13</f>
        <v>0</v>
      </c>
      <c r="F14" s="16">
        <f>'KEEI BAU - Industry'!T$42*'Others Split'!$H$13</f>
        <v>0</v>
      </c>
      <c r="G14" s="16">
        <f>'KEEI BAU - Industry'!U$42*'Others Split'!$H$13</f>
        <v>0</v>
      </c>
      <c r="H14" s="16">
        <f>'KEEI BAU - Industry'!V$42*'Others Split'!$H$13</f>
        <v>0</v>
      </c>
      <c r="I14" s="16">
        <f>'KEEI BAU - Industry'!W$42*'Others Split'!$H$13</f>
        <v>0</v>
      </c>
      <c r="J14" s="16">
        <f>'KEEI BAU - Industry'!X$42*'Others Split'!$H$13</f>
        <v>0</v>
      </c>
      <c r="K14" s="16">
        <f>'KEEI BAU - Industry'!Y$42*'Others Split'!$H$13</f>
        <v>0</v>
      </c>
      <c r="L14" s="16">
        <f>'KEEI BAU - Industry'!Z$42*'Others Split'!$H$13</f>
        <v>0</v>
      </c>
      <c r="M14" s="16">
        <f>'KEEI BAU - Industry'!AA$42*'Others Split'!$H$13</f>
        <v>0</v>
      </c>
      <c r="N14" s="16">
        <f>'KEEI BAU - Industry'!AB$42*'Others Split'!$H$13</f>
        <v>0</v>
      </c>
      <c r="O14" s="16">
        <f>'KEEI BAU - Industry'!AC$42*'Others Split'!$H$13</f>
        <v>0</v>
      </c>
      <c r="P14" s="16">
        <f>'KEEI BAU - Industry'!AD$42*'Others Split'!$H$13</f>
        <v>0</v>
      </c>
      <c r="Q14" s="16">
        <f>'KEEI BAU - Industry'!AE$42*'Others Split'!$H$13</f>
        <v>0</v>
      </c>
      <c r="R14" s="16">
        <f>'KEEI BAU - Industry'!AF$42*'Others Split'!$H$13</f>
        <v>0</v>
      </c>
      <c r="S14" s="16">
        <f>'KEEI BAU - Industry'!AG$42*'Others Split'!$H$13</f>
        <v>0</v>
      </c>
      <c r="T14" s="16">
        <f>'KEEI BAU - Industry'!AH$42*'Others Split'!$H$13</f>
        <v>0</v>
      </c>
      <c r="U14" s="16">
        <f>'KEEI BAU - Industry'!AI$42*'Others Split'!$H$13</f>
        <v>0</v>
      </c>
      <c r="V14" s="16">
        <f>'KEEI BAU - Industry'!AJ$42*'Others Split'!$H$13</f>
        <v>0</v>
      </c>
      <c r="W14" s="16">
        <f>'KEEI BAU - Industry'!AK$42*'Others Split'!$H$13</f>
        <v>0</v>
      </c>
      <c r="X14" s="16">
        <f>'KEEI BAU - Industry'!AL$42*'Others Split'!$H$13</f>
        <v>0</v>
      </c>
      <c r="Y14" s="16">
        <f>'KEEI BAU - Industry'!AM$42*'Others Split'!$H$13</f>
        <v>0</v>
      </c>
      <c r="Z14" s="16">
        <f>'KEEI BAU - Industry'!AN$42*'Others Split'!$H$13</f>
        <v>0</v>
      </c>
      <c r="AA14" s="16">
        <f>'KEEI BAU - Industry'!AO$42*'Others Split'!$H$13</f>
        <v>0</v>
      </c>
      <c r="AB14" s="16">
        <f>'KEEI BAU - Industry'!AP$42*'Others Split'!$H$13</f>
        <v>0</v>
      </c>
      <c r="AC14" s="16">
        <f>'KEEI BAU - Industry'!AQ$42*'Others Split'!$H$13</f>
        <v>0</v>
      </c>
      <c r="AD14" s="16">
        <f>'KEEI BAU - Industry'!AR$42*'Others Split'!$H$13</f>
        <v>0</v>
      </c>
      <c r="AE14" s="16">
        <f>'KEEI BAU - Industry'!AS$42*'Others Split'!$H$13</f>
        <v>0</v>
      </c>
      <c r="AF14" s="16">
        <f>'KEEI BAU - Industry'!AT$42*'Others Split'!$H$13</f>
        <v>0</v>
      </c>
    </row>
    <row r="15" spans="1:35">
      <c r="A15" t="s">
        <v>58</v>
      </c>
      <c r="B15" s="16">
        <f>'KEEI BAU - Industry'!P28</f>
        <v>413808712800</v>
      </c>
      <c r="C15" s="16">
        <f>'KEEI BAU - Industry'!Q28</f>
        <v>434499148440</v>
      </c>
      <c r="D15" s="16">
        <f>'KEEI BAU - Industry'!R28</f>
        <v>455189584080</v>
      </c>
      <c r="E15" s="16">
        <f>'KEEI BAU - Industry'!S28</f>
        <v>475880019720</v>
      </c>
      <c r="F15" s="16">
        <f>'KEEI BAU - Industry'!T28</f>
        <v>481545258050</v>
      </c>
      <c r="G15" s="16">
        <f>'KEEI BAU - Industry'!U28</f>
        <v>487210496380</v>
      </c>
      <c r="H15" s="16">
        <f>'KEEI BAU - Industry'!V28</f>
        <v>492875734710</v>
      </c>
      <c r="I15" s="16">
        <f>'KEEI BAU - Industry'!W28</f>
        <v>498540973040</v>
      </c>
      <c r="J15" s="16">
        <f>'KEEI BAU - Industry'!X28</f>
        <v>504206211370</v>
      </c>
      <c r="K15" s="16">
        <f>'KEEI BAU - Industry'!Y28</f>
        <v>509871449700</v>
      </c>
      <c r="L15" s="16">
        <f>'KEEI BAU - Industry'!Z28</f>
        <v>515536688030</v>
      </c>
      <c r="M15" s="16">
        <f>'KEEI BAU - Industry'!AA28</f>
        <v>515536688030</v>
      </c>
      <c r="N15" s="16">
        <f>'KEEI BAU - Industry'!AB28</f>
        <v>515536688030</v>
      </c>
      <c r="O15" s="16">
        <f>'KEEI BAU - Industry'!AC28</f>
        <v>515536688030</v>
      </c>
      <c r="P15" s="16">
        <f>'KEEI BAU - Industry'!AD28</f>
        <v>515536688030</v>
      </c>
      <c r="Q15" s="16">
        <f>'KEEI BAU - Industry'!AE28</f>
        <v>515536688030</v>
      </c>
      <c r="R15" s="16">
        <f>'KEEI BAU - Industry'!AF28</f>
        <v>515536688030</v>
      </c>
      <c r="S15" s="16">
        <f>'KEEI BAU - Industry'!AG28</f>
        <v>515536688030</v>
      </c>
      <c r="T15" s="16">
        <f>'KEEI BAU - Industry'!AH28</f>
        <v>515536688030</v>
      </c>
      <c r="U15" s="16">
        <f>'KEEI BAU - Industry'!AI28</f>
        <v>515536688030</v>
      </c>
      <c r="V15" s="16">
        <f>'KEEI BAU - Industry'!AJ28</f>
        <v>515536688030</v>
      </c>
      <c r="W15" s="16">
        <f>'KEEI BAU - Industry'!AK28</f>
        <v>515536688030</v>
      </c>
      <c r="X15" s="16">
        <f>'KEEI BAU - Industry'!AL28</f>
        <v>515536688030</v>
      </c>
      <c r="Y15" s="16">
        <f>'KEEI BAU - Industry'!AM28</f>
        <v>515536688030</v>
      </c>
      <c r="Z15" s="16">
        <f>'KEEI BAU - Industry'!AN28</f>
        <v>515536688030</v>
      </c>
      <c r="AA15" s="16">
        <f>'KEEI BAU - Industry'!AO28</f>
        <v>515536688030</v>
      </c>
      <c r="AB15" s="16">
        <f>'KEEI BAU - Industry'!AP28</f>
        <v>515536688030</v>
      </c>
      <c r="AC15" s="16">
        <f>'KEEI BAU - Industry'!AQ28</f>
        <v>515536688030</v>
      </c>
      <c r="AD15" s="16">
        <f>'KEEI BAU - Industry'!AR28</f>
        <v>515536688030</v>
      </c>
      <c r="AE15" s="16">
        <f>'KEEI BAU - Industry'!AS28</f>
        <v>515536688030</v>
      </c>
      <c r="AF15" s="16">
        <f>'KEEI BAU - Industry'!AT28</f>
        <v>515536688030</v>
      </c>
    </row>
    <row r="16" spans="1:35">
      <c r="A16" t="s">
        <v>61</v>
      </c>
      <c r="B16" s="16">
        <f>'KEEI BAU - Industry'!P$21*'Non-ferrous Metals Split'!$H$6</f>
        <v>20572360474586.078</v>
      </c>
      <c r="C16" s="16">
        <f>'KEEI BAU - Industry'!Q$21*'Non-ferrous Metals Split'!$H$6</f>
        <v>21600978498315.383</v>
      </c>
      <c r="D16" s="16">
        <f>'KEEI BAU - Industry'!R$21*'Non-ferrous Metals Split'!$H$6</f>
        <v>22629596522044.688</v>
      </c>
      <c r="E16" s="16">
        <f>'KEEI BAU - Industry'!S$21*'Non-ferrous Metals Split'!$H$6</f>
        <v>23658214545773.988</v>
      </c>
      <c r="F16" s="16">
        <f>'KEEI BAU - Industry'!T$21*'Non-ferrous Metals Split'!$H$6</f>
        <v>23901174387065.637</v>
      </c>
      <c r="G16" s="16">
        <f>'KEEI BAU - Industry'!U$21*'Non-ferrous Metals Split'!$H$6</f>
        <v>24144134228357.281</v>
      </c>
      <c r="H16" s="16">
        <f>'KEEI BAU - Industry'!V$21*'Non-ferrous Metals Split'!$H$6</f>
        <v>24387094069648.926</v>
      </c>
      <c r="I16" s="16">
        <f>'KEEI BAU - Industry'!W$21*'Non-ferrous Metals Split'!$H$6</f>
        <v>24630053910940.574</v>
      </c>
      <c r="J16" s="16">
        <f>'KEEI BAU - Industry'!X$21*'Non-ferrous Metals Split'!$H$6</f>
        <v>24873013752232.219</v>
      </c>
      <c r="K16" s="16">
        <f>'KEEI BAU - Industry'!Y$21*'Non-ferrous Metals Split'!$H$6</f>
        <v>25115973593523.863</v>
      </c>
      <c r="L16" s="16">
        <f>'KEEI BAU - Industry'!Z$21*'Non-ferrous Metals Split'!$H$6</f>
        <v>25358933434815.508</v>
      </c>
      <c r="M16" s="16">
        <f>'KEEI BAU - Industry'!AA$21*'Non-ferrous Metals Split'!$H$6</f>
        <v>25380192420928.527</v>
      </c>
      <c r="N16" s="16">
        <f>'KEEI BAU - Industry'!AB$21*'Non-ferrous Metals Split'!$H$6</f>
        <v>25401451407041.547</v>
      </c>
      <c r="O16" s="16">
        <f>'KEEI BAU - Industry'!AC$21*'Non-ferrous Metals Split'!$H$6</f>
        <v>25422710393154.566</v>
      </c>
      <c r="P16" s="16">
        <f>'KEEI BAU - Industry'!AD$21*'Non-ferrous Metals Split'!$H$6</f>
        <v>25443969379267.586</v>
      </c>
      <c r="Q16" s="16">
        <f>'KEEI BAU - Industry'!AE$21*'Non-ferrous Metals Split'!$H$6</f>
        <v>25465228365380.605</v>
      </c>
      <c r="R16" s="16">
        <f>'KEEI BAU - Industry'!AF$21*'Non-ferrous Metals Split'!$H$6</f>
        <v>25486487351493.625</v>
      </c>
      <c r="S16" s="16">
        <f>'KEEI BAU - Industry'!AG$21*'Non-ferrous Metals Split'!$H$6</f>
        <v>25507746337606.641</v>
      </c>
      <c r="T16" s="16">
        <f>'KEEI BAU - Industry'!AH$21*'Non-ferrous Metals Split'!$H$6</f>
        <v>25529005323719.66</v>
      </c>
      <c r="U16" s="16">
        <f>'KEEI BAU - Industry'!AI$21*'Non-ferrous Metals Split'!$H$6</f>
        <v>25550264309832.68</v>
      </c>
      <c r="V16" s="16">
        <f>'KEEI BAU - Industry'!AJ$21*'Non-ferrous Metals Split'!$H$6</f>
        <v>25571523295945.699</v>
      </c>
      <c r="W16" s="16">
        <f>'KEEI BAU - Industry'!AK$21*'Non-ferrous Metals Split'!$H$6</f>
        <v>25516857331655.078</v>
      </c>
      <c r="X16" s="16">
        <f>'KEEI BAU - Industry'!AL$21*'Non-ferrous Metals Split'!$H$6</f>
        <v>25462191367364.457</v>
      </c>
      <c r="Y16" s="16">
        <f>'KEEI BAU - Industry'!AM$21*'Non-ferrous Metals Split'!$H$6</f>
        <v>25407525403073.84</v>
      </c>
      <c r="Z16" s="16">
        <f>'KEEI BAU - Industry'!AN$21*'Non-ferrous Metals Split'!$H$6</f>
        <v>25352859438783.219</v>
      </c>
      <c r="AA16" s="16">
        <f>'KEEI BAU - Industry'!AO$21*'Non-ferrous Metals Split'!$H$6</f>
        <v>25298193474492.598</v>
      </c>
      <c r="AB16" s="16">
        <f>'KEEI BAU - Industry'!AP$21*'Non-ferrous Metals Split'!$H$6</f>
        <v>25243527510201.977</v>
      </c>
      <c r="AC16" s="16">
        <f>'KEEI BAU - Industry'!AQ$21*'Non-ferrous Metals Split'!$H$6</f>
        <v>25188861545911.355</v>
      </c>
      <c r="AD16" s="16">
        <f>'KEEI BAU - Industry'!AR$21*'Non-ferrous Metals Split'!$H$6</f>
        <v>25134195581620.738</v>
      </c>
      <c r="AE16" s="16">
        <f>'KEEI BAU - Industry'!AS$21*'Non-ferrous Metals Split'!$H$6</f>
        <v>25079529617330.117</v>
      </c>
      <c r="AF16" s="16">
        <f>'KEEI BAU - Industry'!AT$21*'Non-ferrous Metals Split'!$H$6</f>
        <v>25024863653039.496</v>
      </c>
    </row>
    <row r="17" spans="1:32">
      <c r="A17" t="s">
        <v>65</v>
      </c>
      <c r="B17" s="16">
        <f>'KEEI BAU - Industry'!P$21*'Non-ferrous Metals Split'!$H$7</f>
        <v>6290721798013.9219</v>
      </c>
      <c r="C17" s="16">
        <f>'KEEI BAU - Industry'!Q$21*'Non-ferrous Metals Split'!$H$7</f>
        <v>6605257887914.6182</v>
      </c>
      <c r="D17" s="16">
        <f>'KEEI BAU - Industry'!R$21*'Non-ferrous Metals Split'!$H$7</f>
        <v>6919793977815.3135</v>
      </c>
      <c r="E17" s="16">
        <f>'KEEI BAU - Industry'!S$21*'Non-ferrous Metals Split'!$H$7</f>
        <v>7234330067716.0098</v>
      </c>
      <c r="F17" s="16">
        <f>'KEEI BAU - Industry'!T$21*'Non-ferrous Metals Split'!$H$7</f>
        <v>7308623572904.3643</v>
      </c>
      <c r="G17" s="16">
        <f>'KEEI BAU - Industry'!U$21*'Non-ferrous Metals Split'!$H$7</f>
        <v>7382917078092.7188</v>
      </c>
      <c r="H17" s="16">
        <f>'KEEI BAU - Industry'!V$21*'Non-ferrous Metals Split'!$H$7</f>
        <v>7457210583281.0732</v>
      </c>
      <c r="I17" s="16">
        <f>'KEEI BAU - Industry'!W$21*'Non-ferrous Metals Split'!$H$7</f>
        <v>7531504088469.4277</v>
      </c>
      <c r="J17" s="16">
        <f>'KEEI BAU - Industry'!X$21*'Non-ferrous Metals Split'!$H$7</f>
        <v>7605797593657.7822</v>
      </c>
      <c r="K17" s="16">
        <f>'KEEI BAU - Industry'!Y$21*'Non-ferrous Metals Split'!$H$7</f>
        <v>7680091098846.1367</v>
      </c>
      <c r="L17" s="16">
        <f>'KEEI BAU - Industry'!Z$21*'Non-ferrous Metals Split'!$H$7</f>
        <v>7754384604034.4912</v>
      </c>
      <c r="M17" s="16">
        <f>'KEEI BAU - Industry'!AA$21*'Non-ferrous Metals Split'!$H$7</f>
        <v>7760885285738.4717</v>
      </c>
      <c r="N17" s="16">
        <f>'KEEI BAU - Industry'!AB$21*'Non-ferrous Metals Split'!$H$7</f>
        <v>7767385967442.4531</v>
      </c>
      <c r="O17" s="16">
        <f>'KEEI BAU - Industry'!AC$21*'Non-ferrous Metals Split'!$H$7</f>
        <v>7773886649146.4336</v>
      </c>
      <c r="P17" s="16">
        <f>'KEEI BAU - Industry'!AD$21*'Non-ferrous Metals Split'!$H$7</f>
        <v>7780387330850.415</v>
      </c>
      <c r="Q17" s="16">
        <f>'KEEI BAU - Industry'!AE$21*'Non-ferrous Metals Split'!$H$7</f>
        <v>7786888012554.3955</v>
      </c>
      <c r="R17" s="16">
        <f>'KEEI BAU - Industry'!AF$21*'Non-ferrous Metals Split'!$H$7</f>
        <v>7793388694258.377</v>
      </c>
      <c r="S17" s="16">
        <f>'KEEI BAU - Industry'!AG$21*'Non-ferrous Metals Split'!$H$7</f>
        <v>7799889375962.3584</v>
      </c>
      <c r="T17" s="16">
        <f>'KEEI BAU - Industry'!AH$21*'Non-ferrous Metals Split'!$H$7</f>
        <v>7806390057666.3389</v>
      </c>
      <c r="U17" s="16">
        <f>'KEEI BAU - Industry'!AI$21*'Non-ferrous Metals Split'!$H$7</f>
        <v>7812890739370.3203</v>
      </c>
      <c r="V17" s="16">
        <f>'KEEI BAU - Industry'!AJ$21*'Non-ferrous Metals Split'!$H$7</f>
        <v>7819391421074.3008</v>
      </c>
      <c r="W17" s="16">
        <f>'KEEI BAU - Industry'!AK$21*'Non-ferrous Metals Split'!$H$7</f>
        <v>7802675382406.9209</v>
      </c>
      <c r="X17" s="16">
        <f>'KEEI BAU - Industry'!AL$21*'Non-ferrous Metals Split'!$H$7</f>
        <v>7785959343739.541</v>
      </c>
      <c r="Y17" s="16">
        <f>'KEEI BAU - Industry'!AM$21*'Non-ferrous Metals Split'!$H$7</f>
        <v>7769243305072.1621</v>
      </c>
      <c r="Z17" s="16">
        <f>'KEEI BAU - Industry'!AN$21*'Non-ferrous Metals Split'!$H$7</f>
        <v>7752527266404.7822</v>
      </c>
      <c r="AA17" s="16">
        <f>'KEEI BAU - Industry'!AO$21*'Non-ferrous Metals Split'!$H$7</f>
        <v>7735811227737.4023</v>
      </c>
      <c r="AB17" s="16">
        <f>'KEEI BAU - Industry'!AP$21*'Non-ferrous Metals Split'!$H$7</f>
        <v>7719095189070.0225</v>
      </c>
      <c r="AC17" s="16">
        <f>'KEEI BAU - Industry'!AQ$21*'Non-ferrous Metals Split'!$H$7</f>
        <v>7702379150402.6426</v>
      </c>
      <c r="AD17" s="16">
        <f>'KEEI BAU - Industry'!AR$21*'Non-ferrous Metals Split'!$H$7</f>
        <v>7685663111735.2627</v>
      </c>
      <c r="AE17" s="16">
        <f>'KEEI BAU - Industry'!AS$21*'Non-ferrous Metals Split'!$H$7</f>
        <v>7668947073067.8838</v>
      </c>
      <c r="AF17" s="16">
        <f>'KEEI BAU - Industry'!AT$21*'Non-ferrous Metals Split'!$H$7</f>
        <v>7652231034400.5039</v>
      </c>
    </row>
    <row r="18" spans="1:32">
      <c r="A18" t="s">
        <v>67</v>
      </c>
      <c r="B18" s="16">
        <f>'KEEI BAU - Industry'!P$35*'Machinery Split'!$H6</f>
        <v>13933715251312.5</v>
      </c>
      <c r="C18" s="16">
        <f>'KEEI BAU - Industry'!Q$35*'Machinery Split'!$H6</f>
        <v>14630401013878.125</v>
      </c>
      <c r="D18" s="16">
        <f>'KEEI BAU - Industry'!R$35*'Machinery Split'!$H6</f>
        <v>15327086776443.75</v>
      </c>
      <c r="E18" s="16">
        <f>'KEEI BAU - Industry'!S$35*'Machinery Split'!$H6</f>
        <v>16023772539009.375</v>
      </c>
      <c r="F18" s="16">
        <f>'KEEI BAU - Industry'!T$35*'Machinery Split'!$H6</f>
        <v>16608000241790.625</v>
      </c>
      <c r="G18" s="16">
        <f>'KEEI BAU - Industry'!U$35*'Machinery Split'!$H6</f>
        <v>17192227944571.875</v>
      </c>
      <c r="H18" s="16">
        <f>'KEEI BAU - Industry'!V$35*'Machinery Split'!$H6</f>
        <v>17776455647353.125</v>
      </c>
      <c r="I18" s="16">
        <f>'KEEI BAU - Industry'!W$35*'Machinery Split'!$H6</f>
        <v>18360683350134.375</v>
      </c>
      <c r="J18" s="16">
        <f>'KEEI BAU - Industry'!X$35*'Machinery Split'!$H6</f>
        <v>18944911052915.625</v>
      </c>
      <c r="K18" s="16">
        <f>'KEEI BAU - Industry'!Y$35*'Machinery Split'!$H6</f>
        <v>19529138755696.875</v>
      </c>
      <c r="L18" s="16">
        <f>'KEEI BAU - Industry'!Z$35*'Machinery Split'!$H6</f>
        <v>20113366458478.125</v>
      </c>
      <c r="M18" s="16">
        <f>'KEEI BAU - Industry'!AA$35*'Machinery Split'!$H6</f>
        <v>20306692716489.375</v>
      </c>
      <c r="N18" s="16">
        <f>'KEEI BAU - Industry'!AB$35*'Machinery Split'!$H6</f>
        <v>20500018974500.625</v>
      </c>
      <c r="O18" s="16">
        <f>'KEEI BAU - Industry'!AC$35*'Machinery Split'!$H6</f>
        <v>20693345232511.875</v>
      </c>
      <c r="P18" s="16">
        <f>'KEEI BAU - Industry'!AD$35*'Machinery Split'!$H6</f>
        <v>20886671490523.125</v>
      </c>
      <c r="Q18" s="16">
        <f>'KEEI BAU - Industry'!AE$35*'Machinery Split'!$H6</f>
        <v>21079997748534.375</v>
      </c>
      <c r="R18" s="16">
        <f>'KEEI BAU - Industry'!AF$35*'Machinery Split'!$H6</f>
        <v>21273324006545.625</v>
      </c>
      <c r="S18" s="16">
        <f>'KEEI BAU - Industry'!AG$35*'Machinery Split'!$H6</f>
        <v>21466650264556.875</v>
      </c>
      <c r="T18" s="16">
        <f>'KEEI BAU - Industry'!AH$35*'Machinery Split'!$H6</f>
        <v>21659976522568.125</v>
      </c>
      <c r="U18" s="16">
        <f>'KEEI BAU - Industry'!AI$35*'Machinery Split'!$H6</f>
        <v>21853302780579.375</v>
      </c>
      <c r="V18" s="16">
        <f>'KEEI BAU - Industry'!AJ$35*'Machinery Split'!$H6</f>
        <v>22046629038590.625</v>
      </c>
      <c r="W18" s="16">
        <f>'KEEI BAU - Industry'!AK$35*'Machinery Split'!$H6</f>
        <v>22102396228401.563</v>
      </c>
      <c r="X18" s="16">
        <f>'KEEI BAU - Industry'!AL$35*'Machinery Split'!$H6</f>
        <v>22158163418212.5</v>
      </c>
      <c r="Y18" s="16">
        <f>'KEEI BAU - Industry'!AM$35*'Machinery Split'!$H6</f>
        <v>22213930608023.438</v>
      </c>
      <c r="Z18" s="16">
        <f>'KEEI BAU - Industry'!AN$35*'Machinery Split'!$H6</f>
        <v>22269697797834.375</v>
      </c>
      <c r="AA18" s="16">
        <f>'KEEI BAU - Industry'!AO$35*'Machinery Split'!$H6</f>
        <v>22325464987645.313</v>
      </c>
      <c r="AB18" s="16">
        <f>'KEEI BAU - Industry'!AP$35*'Machinery Split'!$H6</f>
        <v>22381232177456.25</v>
      </c>
      <c r="AC18" s="16">
        <f>'KEEI BAU - Industry'!AQ$35*'Machinery Split'!$H6</f>
        <v>22436999367267.188</v>
      </c>
      <c r="AD18" s="16">
        <f>'KEEI BAU - Industry'!AR$35*'Machinery Split'!$H6</f>
        <v>22492766557078.125</v>
      </c>
      <c r="AE18" s="16">
        <f>'KEEI BAU - Industry'!AS$35*'Machinery Split'!$H6</f>
        <v>22548533746889.063</v>
      </c>
      <c r="AF18" s="16">
        <f>'KEEI BAU - Industry'!AT$35*'Machinery Split'!$H6</f>
        <v>22604300936700</v>
      </c>
    </row>
    <row r="19" spans="1:32">
      <c r="A19" t="s">
        <v>71</v>
      </c>
      <c r="B19" s="16">
        <f>'KEEI BAU - Industry'!P$35*'Machinery Split'!$H7</f>
        <v>0</v>
      </c>
      <c r="C19" s="16">
        <f>'KEEI BAU - Industry'!Q$35*'Machinery Split'!$H7</f>
        <v>0</v>
      </c>
      <c r="D19" s="16">
        <f>'KEEI BAU - Industry'!R$35*'Machinery Split'!$H7</f>
        <v>0</v>
      </c>
      <c r="E19" s="16">
        <f>'KEEI BAU - Industry'!S$35*'Machinery Split'!$H7</f>
        <v>0</v>
      </c>
      <c r="F19" s="16">
        <f>'KEEI BAU - Industry'!T$35*'Machinery Split'!$H7</f>
        <v>0</v>
      </c>
      <c r="G19" s="16">
        <f>'KEEI BAU - Industry'!U$35*'Machinery Split'!$H7</f>
        <v>0</v>
      </c>
      <c r="H19" s="16">
        <f>'KEEI BAU - Industry'!V$35*'Machinery Split'!$H7</f>
        <v>0</v>
      </c>
      <c r="I19" s="16">
        <f>'KEEI BAU - Industry'!W$35*'Machinery Split'!$H7</f>
        <v>0</v>
      </c>
      <c r="J19" s="16">
        <f>'KEEI BAU - Industry'!X$35*'Machinery Split'!$H7</f>
        <v>0</v>
      </c>
      <c r="K19" s="16">
        <f>'KEEI BAU - Industry'!Y$35*'Machinery Split'!$H7</f>
        <v>0</v>
      </c>
      <c r="L19" s="16">
        <f>'KEEI BAU - Industry'!Z$35*'Machinery Split'!$H7</f>
        <v>0</v>
      </c>
      <c r="M19" s="16">
        <f>'KEEI BAU - Industry'!AA$35*'Machinery Split'!$H7</f>
        <v>0</v>
      </c>
      <c r="N19" s="16">
        <f>'KEEI BAU - Industry'!AB$35*'Machinery Split'!$H7</f>
        <v>0</v>
      </c>
      <c r="O19" s="16">
        <f>'KEEI BAU - Industry'!AC$35*'Machinery Split'!$H7</f>
        <v>0</v>
      </c>
      <c r="P19" s="16">
        <f>'KEEI BAU - Industry'!AD$35*'Machinery Split'!$H7</f>
        <v>0</v>
      </c>
      <c r="Q19" s="16">
        <f>'KEEI BAU - Industry'!AE$35*'Machinery Split'!$H7</f>
        <v>0</v>
      </c>
      <c r="R19" s="16">
        <f>'KEEI BAU - Industry'!AF$35*'Machinery Split'!$H7</f>
        <v>0</v>
      </c>
      <c r="S19" s="16">
        <f>'KEEI BAU - Industry'!AG$35*'Machinery Split'!$H7</f>
        <v>0</v>
      </c>
      <c r="T19" s="16">
        <f>'KEEI BAU - Industry'!AH$35*'Machinery Split'!$H7</f>
        <v>0</v>
      </c>
      <c r="U19" s="16">
        <f>'KEEI BAU - Industry'!AI$35*'Machinery Split'!$H7</f>
        <v>0</v>
      </c>
      <c r="V19" s="16">
        <f>'KEEI BAU - Industry'!AJ$35*'Machinery Split'!$H7</f>
        <v>0</v>
      </c>
      <c r="W19" s="16">
        <f>'KEEI BAU - Industry'!AK$35*'Machinery Split'!$H7</f>
        <v>0</v>
      </c>
      <c r="X19" s="16">
        <f>'KEEI BAU - Industry'!AL$35*'Machinery Split'!$H7</f>
        <v>0</v>
      </c>
      <c r="Y19" s="16">
        <f>'KEEI BAU - Industry'!AM$35*'Machinery Split'!$H7</f>
        <v>0</v>
      </c>
      <c r="Z19" s="16">
        <f>'KEEI BAU - Industry'!AN$35*'Machinery Split'!$H7</f>
        <v>0</v>
      </c>
      <c r="AA19" s="16">
        <f>'KEEI BAU - Industry'!AO$35*'Machinery Split'!$H7</f>
        <v>0</v>
      </c>
      <c r="AB19" s="16">
        <f>'KEEI BAU - Industry'!AP$35*'Machinery Split'!$H7</f>
        <v>0</v>
      </c>
      <c r="AC19" s="16">
        <f>'KEEI BAU - Industry'!AQ$35*'Machinery Split'!$H7</f>
        <v>0</v>
      </c>
      <c r="AD19" s="16">
        <f>'KEEI BAU - Industry'!AR$35*'Machinery Split'!$H7</f>
        <v>0</v>
      </c>
      <c r="AE19" s="16">
        <f>'KEEI BAU - Industry'!AS$35*'Machinery Split'!$H7</f>
        <v>0</v>
      </c>
      <c r="AF19" s="16">
        <f>'KEEI BAU - Industry'!AT$35*'Machinery Split'!$H7</f>
        <v>0</v>
      </c>
    </row>
    <row r="20" spans="1:32">
      <c r="A20" t="s">
        <v>73</v>
      </c>
      <c r="B20" s="16">
        <f>'KEEI BAU - Industry'!P$35*'Machinery Split'!$H8</f>
        <v>928914350087.5</v>
      </c>
      <c r="C20" s="16">
        <f>'KEEI BAU - Industry'!Q$35*'Machinery Split'!$H8</f>
        <v>975360067591.875</v>
      </c>
      <c r="D20" s="16">
        <f>'KEEI BAU - Industry'!R$35*'Machinery Split'!$H8</f>
        <v>1021805785096.25</v>
      </c>
      <c r="E20" s="16">
        <f>'KEEI BAU - Industry'!S$35*'Machinery Split'!$H8</f>
        <v>1068251502600.625</v>
      </c>
      <c r="F20" s="16">
        <f>'KEEI BAU - Industry'!T$35*'Machinery Split'!$H8</f>
        <v>1107200016119.375</v>
      </c>
      <c r="G20" s="16">
        <f>'KEEI BAU - Industry'!U$35*'Machinery Split'!$H8</f>
        <v>1146148529638.125</v>
      </c>
      <c r="H20" s="16">
        <f>'KEEI BAU - Industry'!V$35*'Machinery Split'!$H8</f>
        <v>1185097043156.875</v>
      </c>
      <c r="I20" s="16">
        <f>'KEEI BAU - Industry'!W$35*'Machinery Split'!$H8</f>
        <v>1224045556675.625</v>
      </c>
      <c r="J20" s="16">
        <f>'KEEI BAU - Industry'!X$35*'Machinery Split'!$H8</f>
        <v>1262994070194.375</v>
      </c>
      <c r="K20" s="16">
        <f>'KEEI BAU - Industry'!Y$35*'Machinery Split'!$H8</f>
        <v>1301942583713.125</v>
      </c>
      <c r="L20" s="16">
        <f>'KEEI BAU - Industry'!Z$35*'Machinery Split'!$H8</f>
        <v>1340891097231.875</v>
      </c>
      <c r="M20" s="16">
        <f>'KEEI BAU - Industry'!AA$35*'Machinery Split'!$H8</f>
        <v>1353779514432.625</v>
      </c>
      <c r="N20" s="16">
        <f>'KEEI BAU - Industry'!AB$35*'Machinery Split'!$H8</f>
        <v>1366667931633.375</v>
      </c>
      <c r="O20" s="16">
        <f>'KEEI BAU - Industry'!AC$35*'Machinery Split'!$H8</f>
        <v>1379556348834.125</v>
      </c>
      <c r="P20" s="16">
        <f>'KEEI BAU - Industry'!AD$35*'Machinery Split'!$H8</f>
        <v>1392444766034.875</v>
      </c>
      <c r="Q20" s="16">
        <f>'KEEI BAU - Industry'!AE$35*'Machinery Split'!$H8</f>
        <v>1405333183235.625</v>
      </c>
      <c r="R20" s="16">
        <f>'KEEI BAU - Industry'!AF$35*'Machinery Split'!$H8</f>
        <v>1418221600436.375</v>
      </c>
      <c r="S20" s="16">
        <f>'KEEI BAU - Industry'!AG$35*'Machinery Split'!$H8</f>
        <v>1431110017637.125</v>
      </c>
      <c r="T20" s="16">
        <f>'KEEI BAU - Industry'!AH$35*'Machinery Split'!$H8</f>
        <v>1443998434837.875</v>
      </c>
      <c r="U20" s="16">
        <f>'KEEI BAU - Industry'!AI$35*'Machinery Split'!$H8</f>
        <v>1456886852038.625</v>
      </c>
      <c r="V20" s="16">
        <f>'KEEI BAU - Industry'!AJ$35*'Machinery Split'!$H8</f>
        <v>1469775269239.375</v>
      </c>
      <c r="W20" s="16">
        <f>'KEEI BAU - Industry'!AK$35*'Machinery Split'!$H8</f>
        <v>1473493081893.4375</v>
      </c>
      <c r="X20" s="16">
        <f>'KEEI BAU - Industry'!AL$35*'Machinery Split'!$H8</f>
        <v>1477210894547.5</v>
      </c>
      <c r="Y20" s="16">
        <f>'KEEI BAU - Industry'!AM$35*'Machinery Split'!$H8</f>
        <v>1480928707201.5625</v>
      </c>
      <c r="Z20" s="16">
        <f>'KEEI BAU - Industry'!AN$35*'Machinery Split'!$H8</f>
        <v>1484646519855.625</v>
      </c>
      <c r="AA20" s="16">
        <f>'KEEI BAU - Industry'!AO$35*'Machinery Split'!$H8</f>
        <v>1488364332509.6875</v>
      </c>
      <c r="AB20" s="16">
        <f>'KEEI BAU - Industry'!AP$35*'Machinery Split'!$H8</f>
        <v>1492082145163.75</v>
      </c>
      <c r="AC20" s="16">
        <f>'KEEI BAU - Industry'!AQ$35*'Machinery Split'!$H8</f>
        <v>1495799957817.8125</v>
      </c>
      <c r="AD20" s="16">
        <f>'KEEI BAU - Industry'!AR$35*'Machinery Split'!$H8</f>
        <v>1499517770471.875</v>
      </c>
      <c r="AE20" s="16">
        <f>'KEEI BAU - Industry'!AS$35*'Machinery Split'!$H8</f>
        <v>1503235583125.9375</v>
      </c>
      <c r="AF20" s="16">
        <f>'KEEI BAU - Industry'!AT$35*'Machinery Split'!$H8</f>
        <v>1506953395780</v>
      </c>
    </row>
    <row r="21" spans="1:32">
      <c r="A21" t="s">
        <v>75</v>
      </c>
      <c r="B21" s="16">
        <f>'KEEI BAU - Industry'!P$35*'Machinery Split'!$H9</f>
        <v>0</v>
      </c>
      <c r="C21" s="16">
        <f>'KEEI BAU - Industry'!Q$35*'Machinery Split'!$H9</f>
        <v>0</v>
      </c>
      <c r="D21" s="16">
        <f>'KEEI BAU - Industry'!R$35*'Machinery Split'!$H9</f>
        <v>0</v>
      </c>
      <c r="E21" s="16">
        <f>'KEEI BAU - Industry'!S$35*'Machinery Split'!$H9</f>
        <v>0</v>
      </c>
      <c r="F21" s="16">
        <f>'KEEI BAU - Industry'!T$35*'Machinery Split'!$H9</f>
        <v>0</v>
      </c>
      <c r="G21" s="16">
        <f>'KEEI BAU - Industry'!U$35*'Machinery Split'!$H9</f>
        <v>0</v>
      </c>
      <c r="H21" s="16">
        <f>'KEEI BAU - Industry'!V$35*'Machinery Split'!$H9</f>
        <v>0</v>
      </c>
      <c r="I21" s="16">
        <f>'KEEI BAU - Industry'!W$35*'Machinery Split'!$H9</f>
        <v>0</v>
      </c>
      <c r="J21" s="16">
        <f>'KEEI BAU - Industry'!X$35*'Machinery Split'!$H9</f>
        <v>0</v>
      </c>
      <c r="K21" s="16">
        <f>'KEEI BAU - Industry'!Y$35*'Machinery Split'!$H9</f>
        <v>0</v>
      </c>
      <c r="L21" s="16">
        <f>'KEEI BAU - Industry'!Z$35*'Machinery Split'!$H9</f>
        <v>0</v>
      </c>
      <c r="M21" s="16">
        <f>'KEEI BAU - Industry'!AA$35*'Machinery Split'!$H9</f>
        <v>0</v>
      </c>
      <c r="N21" s="16">
        <f>'KEEI BAU - Industry'!AB$35*'Machinery Split'!$H9</f>
        <v>0</v>
      </c>
      <c r="O21" s="16">
        <f>'KEEI BAU - Industry'!AC$35*'Machinery Split'!$H9</f>
        <v>0</v>
      </c>
      <c r="P21" s="16">
        <f>'KEEI BAU - Industry'!AD$35*'Machinery Split'!$H9</f>
        <v>0</v>
      </c>
      <c r="Q21" s="16">
        <f>'KEEI BAU - Industry'!AE$35*'Machinery Split'!$H9</f>
        <v>0</v>
      </c>
      <c r="R21" s="16">
        <f>'KEEI BAU - Industry'!AF$35*'Machinery Split'!$H9</f>
        <v>0</v>
      </c>
      <c r="S21" s="16">
        <f>'KEEI BAU - Industry'!AG$35*'Machinery Split'!$H9</f>
        <v>0</v>
      </c>
      <c r="T21" s="16">
        <f>'KEEI BAU - Industry'!AH$35*'Machinery Split'!$H9</f>
        <v>0</v>
      </c>
      <c r="U21" s="16">
        <f>'KEEI BAU - Industry'!AI$35*'Machinery Split'!$H9</f>
        <v>0</v>
      </c>
      <c r="V21" s="16">
        <f>'KEEI BAU - Industry'!AJ$35*'Machinery Split'!$H9</f>
        <v>0</v>
      </c>
      <c r="W21" s="16">
        <f>'KEEI BAU - Industry'!AK$35*'Machinery Split'!$H9</f>
        <v>0</v>
      </c>
      <c r="X21" s="16">
        <f>'KEEI BAU - Industry'!AL$35*'Machinery Split'!$H9</f>
        <v>0</v>
      </c>
      <c r="Y21" s="16">
        <f>'KEEI BAU - Industry'!AM$35*'Machinery Split'!$H9</f>
        <v>0</v>
      </c>
      <c r="Z21" s="16">
        <f>'KEEI BAU - Industry'!AN$35*'Machinery Split'!$H9</f>
        <v>0</v>
      </c>
      <c r="AA21" s="16">
        <f>'KEEI BAU - Industry'!AO$35*'Machinery Split'!$H9</f>
        <v>0</v>
      </c>
      <c r="AB21" s="16">
        <f>'KEEI BAU - Industry'!AP$35*'Machinery Split'!$H9</f>
        <v>0</v>
      </c>
      <c r="AC21" s="16">
        <f>'KEEI BAU - Industry'!AQ$35*'Machinery Split'!$H9</f>
        <v>0</v>
      </c>
      <c r="AD21" s="16">
        <f>'KEEI BAU - Industry'!AR$35*'Machinery Split'!$H9</f>
        <v>0</v>
      </c>
      <c r="AE21" s="16">
        <f>'KEEI BAU - Industry'!AS$35*'Machinery Split'!$H9</f>
        <v>0</v>
      </c>
      <c r="AF21" s="16">
        <f>'KEEI BAU - Industry'!AT$35*'Machinery Split'!$H9</f>
        <v>0</v>
      </c>
    </row>
    <row r="22" spans="1:32">
      <c r="A22" t="s">
        <v>78</v>
      </c>
      <c r="B22" s="16">
        <f>'KEEI BAU - Industry'!P$35*'Machinery Split'!$H10</f>
        <v>0</v>
      </c>
      <c r="C22" s="16">
        <f>'KEEI BAU - Industry'!Q$35*'Machinery Split'!$H10</f>
        <v>0</v>
      </c>
      <c r="D22" s="16">
        <f>'KEEI BAU - Industry'!R$35*'Machinery Split'!$H10</f>
        <v>0</v>
      </c>
      <c r="E22" s="16">
        <f>'KEEI BAU - Industry'!S$35*'Machinery Split'!$H10</f>
        <v>0</v>
      </c>
      <c r="F22" s="16">
        <f>'KEEI BAU - Industry'!T$35*'Machinery Split'!$H10</f>
        <v>0</v>
      </c>
      <c r="G22" s="16">
        <f>'KEEI BAU - Industry'!U$35*'Machinery Split'!$H10</f>
        <v>0</v>
      </c>
      <c r="H22" s="16">
        <f>'KEEI BAU - Industry'!V$35*'Machinery Split'!$H10</f>
        <v>0</v>
      </c>
      <c r="I22" s="16">
        <f>'KEEI BAU - Industry'!W$35*'Machinery Split'!$H10</f>
        <v>0</v>
      </c>
      <c r="J22" s="16">
        <f>'KEEI BAU - Industry'!X$35*'Machinery Split'!$H10</f>
        <v>0</v>
      </c>
      <c r="K22" s="16">
        <f>'KEEI BAU - Industry'!Y$35*'Machinery Split'!$H10</f>
        <v>0</v>
      </c>
      <c r="L22" s="16">
        <f>'KEEI BAU - Industry'!Z$35*'Machinery Split'!$H10</f>
        <v>0</v>
      </c>
      <c r="M22" s="16">
        <f>'KEEI BAU - Industry'!AA$35*'Machinery Split'!$H10</f>
        <v>0</v>
      </c>
      <c r="N22" s="16">
        <f>'KEEI BAU - Industry'!AB$35*'Machinery Split'!$H10</f>
        <v>0</v>
      </c>
      <c r="O22" s="16">
        <f>'KEEI BAU - Industry'!AC$35*'Machinery Split'!$H10</f>
        <v>0</v>
      </c>
      <c r="P22" s="16">
        <f>'KEEI BAU - Industry'!AD$35*'Machinery Split'!$H10</f>
        <v>0</v>
      </c>
      <c r="Q22" s="16">
        <f>'KEEI BAU - Industry'!AE$35*'Machinery Split'!$H10</f>
        <v>0</v>
      </c>
      <c r="R22" s="16">
        <f>'KEEI BAU - Industry'!AF$35*'Machinery Split'!$H10</f>
        <v>0</v>
      </c>
      <c r="S22" s="16">
        <f>'KEEI BAU - Industry'!AG$35*'Machinery Split'!$H10</f>
        <v>0</v>
      </c>
      <c r="T22" s="16">
        <f>'KEEI BAU - Industry'!AH$35*'Machinery Split'!$H10</f>
        <v>0</v>
      </c>
      <c r="U22" s="16">
        <f>'KEEI BAU - Industry'!AI$35*'Machinery Split'!$H10</f>
        <v>0</v>
      </c>
      <c r="V22" s="16">
        <f>'KEEI BAU - Industry'!AJ$35*'Machinery Split'!$H10</f>
        <v>0</v>
      </c>
      <c r="W22" s="16">
        <f>'KEEI BAU - Industry'!AK$35*'Machinery Split'!$H10</f>
        <v>0</v>
      </c>
      <c r="X22" s="16">
        <f>'KEEI BAU - Industry'!AL$35*'Machinery Split'!$H10</f>
        <v>0</v>
      </c>
      <c r="Y22" s="16">
        <f>'KEEI BAU - Industry'!AM$35*'Machinery Split'!$H10</f>
        <v>0</v>
      </c>
      <c r="Z22" s="16">
        <f>'KEEI BAU - Industry'!AN$35*'Machinery Split'!$H10</f>
        <v>0</v>
      </c>
      <c r="AA22" s="16">
        <f>'KEEI BAU - Industry'!AO$35*'Machinery Split'!$H10</f>
        <v>0</v>
      </c>
      <c r="AB22" s="16">
        <f>'KEEI BAU - Industry'!AP$35*'Machinery Split'!$H10</f>
        <v>0</v>
      </c>
      <c r="AC22" s="16">
        <f>'KEEI BAU - Industry'!AQ$35*'Machinery Split'!$H10</f>
        <v>0</v>
      </c>
      <c r="AD22" s="16">
        <f>'KEEI BAU - Industry'!AR$35*'Machinery Split'!$H10</f>
        <v>0</v>
      </c>
      <c r="AE22" s="16">
        <f>'KEEI BAU - Industry'!AS$35*'Machinery Split'!$H10</f>
        <v>0</v>
      </c>
      <c r="AF22" s="16">
        <f>'KEEI BAU - Industry'!AT$35*'Machinery Split'!$H10</f>
        <v>0</v>
      </c>
    </row>
    <row r="23" spans="1:32">
      <c r="A23" s="497" t="s">
        <v>80</v>
      </c>
      <c r="B23" s="16">
        <f>'KEEI BAU - Industry'!P$42*'Others Split'!$H$14</f>
        <v>0</v>
      </c>
      <c r="C23" s="16">
        <f>'KEEI BAU - Industry'!Q$42*'Others Split'!$H$14</f>
        <v>0</v>
      </c>
      <c r="D23" s="16">
        <f>'KEEI BAU - Industry'!R$42*'Others Split'!$H$14</f>
        <v>0</v>
      </c>
      <c r="E23" s="16">
        <f>'KEEI BAU - Industry'!S$42*'Others Split'!$H$14</f>
        <v>0</v>
      </c>
      <c r="F23" s="16">
        <f>'KEEI BAU - Industry'!T$42*'Others Split'!$H$14</f>
        <v>0</v>
      </c>
      <c r="G23" s="16">
        <f>'KEEI BAU - Industry'!U$42*'Others Split'!$H$14</f>
        <v>0</v>
      </c>
      <c r="H23" s="16">
        <f>'KEEI BAU - Industry'!V$42*'Others Split'!$H$14</f>
        <v>0</v>
      </c>
      <c r="I23" s="16">
        <f>'KEEI BAU - Industry'!W$42*'Others Split'!$H$14</f>
        <v>0</v>
      </c>
      <c r="J23" s="16">
        <f>'KEEI BAU - Industry'!X$42*'Others Split'!$H$14</f>
        <v>0</v>
      </c>
      <c r="K23" s="16">
        <f>'KEEI BAU - Industry'!Y$42*'Others Split'!$H$14</f>
        <v>0</v>
      </c>
      <c r="L23" s="16">
        <f>'KEEI BAU - Industry'!Z$42*'Others Split'!$H$14</f>
        <v>0</v>
      </c>
      <c r="M23" s="16">
        <f>'KEEI BAU - Industry'!AA$42*'Others Split'!$H$14</f>
        <v>0</v>
      </c>
      <c r="N23" s="16">
        <f>'KEEI BAU - Industry'!AB$42*'Others Split'!$H$14</f>
        <v>0</v>
      </c>
      <c r="O23" s="16">
        <f>'KEEI BAU - Industry'!AC$42*'Others Split'!$H$14</f>
        <v>0</v>
      </c>
      <c r="P23" s="16">
        <f>'KEEI BAU - Industry'!AD$42*'Others Split'!$H$14</f>
        <v>0</v>
      </c>
      <c r="Q23" s="16">
        <f>'KEEI BAU - Industry'!AE$42*'Others Split'!$H$14</f>
        <v>0</v>
      </c>
      <c r="R23" s="16">
        <f>'KEEI BAU - Industry'!AF$42*'Others Split'!$H$14</f>
        <v>0</v>
      </c>
      <c r="S23" s="16">
        <f>'KEEI BAU - Industry'!AG$42*'Others Split'!$H$14</f>
        <v>0</v>
      </c>
      <c r="T23" s="16">
        <f>'KEEI BAU - Industry'!AH$42*'Others Split'!$H$14</f>
        <v>0</v>
      </c>
      <c r="U23" s="16">
        <f>'KEEI BAU - Industry'!AI$42*'Others Split'!$H$14</f>
        <v>0</v>
      </c>
      <c r="V23" s="16">
        <f>'KEEI BAU - Industry'!AJ$42*'Others Split'!$H$14</f>
        <v>0</v>
      </c>
      <c r="W23" s="16">
        <f>'KEEI BAU - Industry'!AK$42*'Others Split'!$H$14</f>
        <v>0</v>
      </c>
      <c r="X23" s="16">
        <f>'KEEI BAU - Industry'!AL$42*'Others Split'!$H$14</f>
        <v>0</v>
      </c>
      <c r="Y23" s="16">
        <f>'KEEI BAU - Industry'!AM$42*'Others Split'!$H$14</f>
        <v>0</v>
      </c>
      <c r="Z23" s="16">
        <f>'KEEI BAU - Industry'!AN$42*'Others Split'!$H$14</f>
        <v>0</v>
      </c>
      <c r="AA23" s="16">
        <f>'KEEI BAU - Industry'!AO$42*'Others Split'!$H$14</f>
        <v>0</v>
      </c>
      <c r="AB23" s="16">
        <f>'KEEI BAU - Industry'!AP$42*'Others Split'!$H$14</f>
        <v>0</v>
      </c>
      <c r="AC23" s="16">
        <f>'KEEI BAU - Industry'!AQ$42*'Others Split'!$H$14</f>
        <v>0</v>
      </c>
      <c r="AD23" s="16">
        <f>'KEEI BAU - Industry'!AR$42*'Others Split'!$H$14</f>
        <v>0</v>
      </c>
      <c r="AE23" s="16">
        <f>'KEEI BAU - Industry'!AS$42*'Others Split'!$H$14</f>
        <v>0</v>
      </c>
      <c r="AF23" s="16">
        <f>'KEEI BAU - Industry'!AT$42*'Others Split'!$H$14</f>
        <v>0</v>
      </c>
    </row>
    <row r="24" spans="1:32">
      <c r="A24" t="s">
        <v>82</v>
      </c>
      <c r="B24" s="16">
        <v>0</v>
      </c>
      <c r="C24" s="16">
        <v>0</v>
      </c>
      <c r="D24" s="16">
        <v>1</v>
      </c>
      <c r="E24" s="16">
        <v>2</v>
      </c>
      <c r="F24" s="16">
        <v>3</v>
      </c>
      <c r="G24" s="16">
        <v>4</v>
      </c>
      <c r="H24" s="16">
        <v>5</v>
      </c>
      <c r="I24" s="16">
        <v>6</v>
      </c>
      <c r="J24" s="16">
        <v>7</v>
      </c>
      <c r="K24" s="16">
        <v>8</v>
      </c>
      <c r="L24" s="16">
        <v>9</v>
      </c>
      <c r="M24" s="16">
        <v>10</v>
      </c>
      <c r="N24" s="16">
        <v>11</v>
      </c>
      <c r="O24" s="16">
        <v>12</v>
      </c>
      <c r="P24" s="16">
        <v>13</v>
      </c>
      <c r="Q24" s="16">
        <v>14</v>
      </c>
      <c r="R24" s="16">
        <v>15</v>
      </c>
      <c r="S24" s="16">
        <v>16</v>
      </c>
      <c r="T24" s="16">
        <v>17</v>
      </c>
      <c r="U24" s="16">
        <v>18</v>
      </c>
      <c r="V24" s="16">
        <v>19</v>
      </c>
      <c r="W24" s="16">
        <v>20</v>
      </c>
      <c r="X24" s="16">
        <v>21</v>
      </c>
      <c r="Y24" s="16">
        <v>22</v>
      </c>
      <c r="Z24" s="16">
        <v>23</v>
      </c>
      <c r="AA24" s="16">
        <v>24</v>
      </c>
      <c r="AB24" s="16">
        <v>25</v>
      </c>
      <c r="AC24" s="16">
        <v>26</v>
      </c>
      <c r="AD24" s="16">
        <v>27</v>
      </c>
      <c r="AE24" s="16">
        <v>28</v>
      </c>
      <c r="AF24" s="16">
        <v>29</v>
      </c>
    </row>
    <row r="25" spans="1:32">
      <c r="A25" t="s">
        <v>85</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s="497" t="s">
        <v>89</v>
      </c>
      <c r="B26" s="16">
        <f>'KEEI BAU - Industry'!P$42*'Others Split'!$H$15</f>
        <v>0</v>
      </c>
      <c r="C26" s="16">
        <f>'KEEI BAU - Industry'!Q$42*'Others Split'!$H$15</f>
        <v>0</v>
      </c>
      <c r="D26" s="16">
        <f>'KEEI BAU - Industry'!R$42*'Others Split'!$H$15</f>
        <v>0</v>
      </c>
      <c r="E26" s="16">
        <f>'KEEI BAU - Industry'!S$42*'Others Split'!$H$15</f>
        <v>0</v>
      </c>
      <c r="F26" s="16">
        <f>'KEEI BAU - Industry'!T$42*'Others Split'!$H$15</f>
        <v>0</v>
      </c>
      <c r="G26" s="16">
        <f>'KEEI BAU - Industry'!U$42*'Others Split'!$H$15</f>
        <v>0</v>
      </c>
      <c r="H26" s="16">
        <f>'KEEI BAU - Industry'!V$42*'Others Split'!$H$15</f>
        <v>0</v>
      </c>
      <c r="I26" s="16">
        <f>'KEEI BAU - Industry'!W$42*'Others Split'!$H$15</f>
        <v>0</v>
      </c>
      <c r="J26" s="16">
        <f>'KEEI BAU - Industry'!X$42*'Others Split'!$H$15</f>
        <v>0</v>
      </c>
      <c r="K26" s="16">
        <f>'KEEI BAU - Industry'!Y$42*'Others Split'!$H$15</f>
        <v>0</v>
      </c>
      <c r="L26" s="16">
        <f>'KEEI BAU - Industry'!Z$42*'Others Split'!$H$15</f>
        <v>0</v>
      </c>
      <c r="M26" s="16">
        <f>'KEEI BAU - Industry'!AA$42*'Others Split'!$H$15</f>
        <v>0</v>
      </c>
      <c r="N26" s="16">
        <f>'KEEI BAU - Industry'!AB$42*'Others Split'!$H$15</f>
        <v>0</v>
      </c>
      <c r="O26" s="16">
        <f>'KEEI BAU - Industry'!AC$42*'Others Split'!$H$15</f>
        <v>0</v>
      </c>
      <c r="P26" s="16">
        <f>'KEEI BAU - Industry'!AD$42*'Others Split'!$H$15</f>
        <v>0</v>
      </c>
      <c r="Q26" s="16">
        <f>'KEEI BAU - Industry'!AE$42*'Others Split'!$H$15</f>
        <v>0</v>
      </c>
      <c r="R26" s="16">
        <f>'KEEI BAU - Industry'!AF$42*'Others Split'!$H$15</f>
        <v>0</v>
      </c>
      <c r="S26" s="16">
        <f>'KEEI BAU - Industry'!AG$42*'Others Split'!$H$15</f>
        <v>0</v>
      </c>
      <c r="T26" s="16">
        <f>'KEEI BAU - Industry'!AH$42*'Others Split'!$H$15</f>
        <v>0</v>
      </c>
      <c r="U26" s="16">
        <f>'KEEI BAU - Industry'!AI$42*'Others Split'!$H$15</f>
        <v>0</v>
      </c>
      <c r="V26" s="16">
        <f>'KEEI BAU - Industry'!AJ$42*'Others Split'!$H$15</f>
        <v>0</v>
      </c>
      <c r="W26" s="16">
        <f>'KEEI BAU - Industry'!AK$42*'Others Split'!$H$15</f>
        <v>0</v>
      </c>
      <c r="X26" s="16">
        <f>'KEEI BAU - Industry'!AL$42*'Others Split'!$H$15</f>
        <v>0</v>
      </c>
      <c r="Y26" s="16">
        <f>'KEEI BAU - Industry'!AM$42*'Others Split'!$H$15</f>
        <v>0</v>
      </c>
      <c r="Z26" s="16">
        <f>'KEEI BAU - Industry'!AN$42*'Others Split'!$H$15</f>
        <v>0</v>
      </c>
      <c r="AA26" s="16">
        <f>'KEEI BAU - Industry'!AO$42*'Others Split'!$H$15</f>
        <v>0</v>
      </c>
      <c r="AB26" s="16">
        <f>'KEEI BAU - Industry'!AP$42*'Others Split'!$H$15</f>
        <v>0</v>
      </c>
      <c r="AC26" s="16">
        <f>'KEEI BAU - Industry'!AQ$42*'Others Split'!$H$15</f>
        <v>0</v>
      </c>
      <c r="AD26" s="16">
        <f>'KEEI BAU - Industry'!AR$42*'Others Split'!$H$15</f>
        <v>0</v>
      </c>
      <c r="AE26" s="16">
        <f>'KEEI BAU - Industry'!AS$42*'Others Split'!$H$15</f>
        <v>0</v>
      </c>
      <c r="AF26" s="16">
        <f>'KEEI BAU - Industry'!AT$42*'Others Split'!$H$15</f>
        <v>0</v>
      </c>
    </row>
  </sheetData>
  <phoneticPr fontId="36"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6" sqref="B26"/>
    </sheetView>
  </sheetViews>
  <sheetFormatPr defaultColWidth="9.08984375" defaultRowHeight="14.5"/>
  <cols>
    <col min="1" max="1" width="39.6328125" customWidth="1"/>
    <col min="2" max="33" width="11.6328125"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497" t="s">
        <v>25</v>
      </c>
      <c r="B2" s="16">
        <f>'KEEI BAU - Industry'!P39*'Others Split'!$D$46*'Others Split'!$I$6</f>
        <v>114598430882181.52</v>
      </c>
      <c r="C2" s="16">
        <f>'KEEI BAU - Industry'!Q39*'Others Split'!$D$46*'Others Split'!$I$6</f>
        <v>113026261713067.22</v>
      </c>
      <c r="D2" s="16">
        <f>'KEEI BAU - Industry'!R39*'Others Split'!$D$46*'Others Split'!$I$6</f>
        <v>111454092543952.95</v>
      </c>
      <c r="E2" s="16">
        <f>'KEEI BAU - Industry'!S39*'Others Split'!$D$46*'Others Split'!$I$6</f>
        <v>109881923374838.69</v>
      </c>
      <c r="F2" s="16">
        <f>'KEEI BAU - Industry'!T39*'Others Split'!$D$46*'Others Split'!$I$6</f>
        <v>106248313410602.59</v>
      </c>
      <c r="G2" s="16">
        <f>'KEEI BAU - Industry'!U39*'Others Split'!$D$46*'Others Split'!$I$6</f>
        <v>102614703446367.19</v>
      </c>
      <c r="H2" s="16">
        <f>'KEEI BAU - Industry'!V39*'Others Split'!$D$46*'Others Split'!$I$6</f>
        <v>98981093482130.453</v>
      </c>
      <c r="I2" s="16">
        <f>'KEEI BAU - Industry'!W39*'Others Split'!$D$46*'Others Split'!$I$6</f>
        <v>95347483517895.047</v>
      </c>
      <c r="J2" s="16">
        <f>'KEEI BAU - Industry'!X39*'Others Split'!$D$46*'Others Split'!$I$6</f>
        <v>91713873553658.328</v>
      </c>
      <c r="K2" s="16">
        <f>'KEEI BAU - Industry'!Y39*'Others Split'!$D$46*'Others Split'!$I$6</f>
        <v>88080263589422.922</v>
      </c>
      <c r="L2" s="16">
        <f>'KEEI BAU - Industry'!Z39*'Others Split'!$D$46*'Others Split'!$I$6</f>
        <v>84446653625186.156</v>
      </c>
      <c r="M2" s="16">
        <f>'KEEI BAU - Industry'!AA39*'Others Split'!$D$46*'Others Split'!$I$6</f>
        <v>81285097635375.203</v>
      </c>
      <c r="N2" s="16">
        <f>'KEEI BAU - Industry'!AB39*'Others Split'!$D$46*'Others Split'!$I$6</f>
        <v>78123541645564.203</v>
      </c>
      <c r="O2" s="16">
        <f>'KEEI BAU - Industry'!AC39*'Others Split'!$D$46*'Others Split'!$I$6</f>
        <v>74961985655753.219</v>
      </c>
      <c r="P2" s="16">
        <f>'KEEI BAU - Industry'!AD39*'Others Split'!$D$46*'Others Split'!$I$6</f>
        <v>71800429665942.203</v>
      </c>
      <c r="Q2" s="16">
        <f>'KEEI BAU - Industry'!AE39*'Others Split'!$D$46*'Others Split'!$I$6</f>
        <v>68638873676129.906</v>
      </c>
      <c r="R2" s="16">
        <f>'KEEI BAU - Industry'!AF39*'Others Split'!$D$46*'Others Split'!$I$6</f>
        <v>65477317686318.914</v>
      </c>
      <c r="S2" s="16">
        <f>'KEEI BAU - Industry'!AG39*'Others Split'!$D$46*'Others Split'!$I$6</f>
        <v>62315761696507.914</v>
      </c>
      <c r="T2" s="16">
        <f>'KEEI BAU - Industry'!AH39*'Others Split'!$D$46*'Others Split'!$I$6</f>
        <v>59154205706696.922</v>
      </c>
      <c r="U2" s="16">
        <f>'KEEI BAU - Industry'!AI39*'Others Split'!$D$46*'Others Split'!$I$6</f>
        <v>55992649716884.617</v>
      </c>
      <c r="V2" s="16">
        <f>'KEEI BAU - Industry'!AJ39*'Others Split'!$D$46*'Others Split'!$I$6</f>
        <v>52831093727072.906</v>
      </c>
      <c r="W2" s="16">
        <f>'KEEI BAU - Industry'!AK39*'Others Split'!$D$46*'Others Split'!$I$6</f>
        <v>52171516543161.453</v>
      </c>
      <c r="X2" s="16">
        <f>'KEEI BAU - Industry'!AL39*'Others Split'!$D$46*'Others Split'!$I$6</f>
        <v>51511939359250.094</v>
      </c>
      <c r="Y2" s="16">
        <f>'KEEI BAU - Industry'!AM39*'Others Split'!$D$46*'Others Split'!$I$6</f>
        <v>50852362175338.898</v>
      </c>
      <c r="Z2" s="16">
        <f>'KEEI BAU - Industry'!AN39*'Others Split'!$D$46*'Others Split'!$I$6</f>
        <v>50192784991427.547</v>
      </c>
      <c r="AA2" s="16">
        <f>'KEEI BAU - Industry'!AO39*'Others Split'!$D$46*'Others Split'!$I$6</f>
        <v>49533207807516.188</v>
      </c>
      <c r="AB2" s="16">
        <f>'KEEI BAU - Industry'!AP39*'Others Split'!$D$46*'Others Split'!$I$6</f>
        <v>48873630623604.836</v>
      </c>
      <c r="AC2" s="16">
        <f>'KEEI BAU - Industry'!AQ39*'Others Split'!$D$46*'Others Split'!$I$6</f>
        <v>48214053439693.477</v>
      </c>
      <c r="AD2" s="16">
        <f>'KEEI BAU - Industry'!AR39*'Others Split'!$D$46*'Others Split'!$I$6</f>
        <v>47554476255782.125</v>
      </c>
      <c r="AE2" s="16">
        <f>'KEEI BAU - Industry'!AS39*'Others Split'!$D$46*'Others Split'!$I$6</f>
        <v>46894899071870.773</v>
      </c>
      <c r="AF2" s="16">
        <f>'KEEI BAU - Industry'!AT39*'Others Split'!$D$46*'Others Split'!$I$6</f>
        <v>46235321887959.508</v>
      </c>
    </row>
    <row r="3" spans="1:35">
      <c r="A3" t="s">
        <v>28</v>
      </c>
      <c r="B3" s="16">
        <f>-SUM('2019 KESIS Energy Balance'!Z36:AE36)*'KEEI BAU - Industry'!$L$3/1000*(1+'KEEI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32</v>
      </c>
      <c r="B4" s="16">
        <v>0</v>
      </c>
      <c r="C4" s="16">
        <v>0</v>
      </c>
      <c r="D4" s="16">
        <v>1</v>
      </c>
      <c r="E4" s="16">
        <v>2</v>
      </c>
      <c r="F4" s="16">
        <v>3</v>
      </c>
      <c r="G4" s="16">
        <v>4</v>
      </c>
      <c r="H4" s="16">
        <v>5</v>
      </c>
      <c r="I4" s="16">
        <v>6</v>
      </c>
      <c r="J4" s="16">
        <v>7</v>
      </c>
      <c r="K4" s="16">
        <v>8</v>
      </c>
      <c r="L4" s="16">
        <v>9</v>
      </c>
      <c r="M4" s="16">
        <v>10</v>
      </c>
      <c r="N4" s="16">
        <v>11</v>
      </c>
      <c r="O4" s="16">
        <v>12</v>
      </c>
      <c r="P4" s="16">
        <v>13</v>
      </c>
      <c r="Q4" s="16">
        <v>14</v>
      </c>
      <c r="R4" s="16">
        <v>15</v>
      </c>
      <c r="S4" s="16">
        <v>16</v>
      </c>
      <c r="T4" s="16">
        <v>17</v>
      </c>
      <c r="U4" s="16">
        <v>18</v>
      </c>
      <c r="V4" s="16">
        <v>19</v>
      </c>
      <c r="W4" s="16">
        <v>20</v>
      </c>
      <c r="X4" s="16">
        <v>21</v>
      </c>
      <c r="Y4" s="16">
        <v>22</v>
      </c>
      <c r="Z4" s="16">
        <v>23</v>
      </c>
      <c r="AA4" s="16">
        <v>24</v>
      </c>
      <c r="AB4" s="16">
        <v>25</v>
      </c>
      <c r="AC4" s="16">
        <v>26</v>
      </c>
      <c r="AD4" s="16">
        <v>27</v>
      </c>
      <c r="AE4" s="16">
        <v>28</v>
      </c>
      <c r="AF4" s="16">
        <v>29</v>
      </c>
    </row>
    <row r="5" spans="1:35">
      <c r="A5" s="497" t="s">
        <v>34</v>
      </c>
      <c r="B5" s="16">
        <f>'KEEI BAU - Industry'!P$39*'Others Split'!$D$46*'Others Split'!$I$7</f>
        <v>2972794442432.6401</v>
      </c>
      <c r="C5" s="16">
        <f>'KEEI BAU - Industry'!Q$39*'Others Split'!$D$46*'Others Split'!$I$7</f>
        <v>2932010849389.2769</v>
      </c>
      <c r="D5" s="16">
        <f>'KEEI BAU - Industry'!R$39*'Others Split'!$D$46*'Others Split'!$I$7</f>
        <v>2891227256345.9141</v>
      </c>
      <c r="E5" s="16">
        <f>'KEEI BAU - Industry'!S$39*'Others Split'!$D$46*'Others Split'!$I$7</f>
        <v>2850443663302.5513</v>
      </c>
      <c r="F5" s="16">
        <f>'KEEI BAU - Industry'!T$39*'Others Split'!$D$46*'Others Split'!$I$7</f>
        <v>2756184296708.3047</v>
      </c>
      <c r="G5" s="16">
        <f>'KEEI BAU - Industry'!U$39*'Others Split'!$D$46*'Others Split'!$I$7</f>
        <v>2661924930114.0767</v>
      </c>
      <c r="H5" s="16">
        <f>'KEEI BAU - Industry'!V$39*'Others Split'!$D$46*'Others Split'!$I$7</f>
        <v>2567665563519.814</v>
      </c>
      <c r="I5" s="16">
        <f>'KEEI BAU - Industry'!W$39*'Others Split'!$D$46*'Others Split'!$I$7</f>
        <v>2473406196925.5859</v>
      </c>
      <c r="J5" s="16">
        <f>'KEEI BAU - Industry'!X$39*'Others Split'!$D$46*'Others Split'!$I$7</f>
        <v>2379146830331.3232</v>
      </c>
      <c r="K5" s="16">
        <f>'KEEI BAU - Industry'!Y$39*'Others Split'!$D$46*'Others Split'!$I$7</f>
        <v>2284887463737.0947</v>
      </c>
      <c r="L5" s="16">
        <f>'KEEI BAU - Industry'!Z$39*'Others Split'!$D$46*'Others Split'!$I$7</f>
        <v>2190628097142.8315</v>
      </c>
      <c r="M5" s="16">
        <f>'KEEI BAU - Industry'!AA$39*'Others Split'!$D$46*'Others Split'!$I$7</f>
        <v>2108614268475.2087</v>
      </c>
      <c r="N5" s="16">
        <f>'KEEI BAU - Industry'!AB$39*'Others Split'!$D$46*'Others Split'!$I$7</f>
        <v>2026600439807.585</v>
      </c>
      <c r="O5" s="16">
        <f>'KEEI BAU - Industry'!AC$39*'Others Split'!$D$46*'Others Split'!$I$7</f>
        <v>1944586611139.9614</v>
      </c>
      <c r="P5" s="16">
        <f>'KEEI BAU - Industry'!AD$39*'Others Split'!$D$46*'Others Split'!$I$7</f>
        <v>1862572782472.3374</v>
      </c>
      <c r="Q5" s="16">
        <f>'KEEI BAU - Industry'!AE$39*'Others Split'!$D$46*'Others Split'!$I$7</f>
        <v>1780558953804.6799</v>
      </c>
      <c r="R5" s="16">
        <f>'KEEI BAU - Industry'!AF$39*'Others Split'!$D$46*'Others Split'!$I$7</f>
        <v>1698545125137.0562</v>
      </c>
      <c r="S5" s="16">
        <f>'KEEI BAU - Industry'!AG$39*'Others Split'!$D$46*'Others Split'!$I$7</f>
        <v>1616531296469.4324</v>
      </c>
      <c r="T5" s="16">
        <f>'KEEI BAU - Industry'!AH$39*'Others Split'!$D$46*'Others Split'!$I$7</f>
        <v>1534517467801.8088</v>
      </c>
      <c r="U5" s="16">
        <f>'KEEI BAU - Industry'!AI$39*'Others Split'!$D$46*'Others Split'!$I$7</f>
        <v>1452503639134.1511</v>
      </c>
      <c r="V5" s="16">
        <f>'KEEI BAU - Industry'!AJ$39*'Others Split'!$D$46*'Others Split'!$I$7</f>
        <v>1370489810466.5088</v>
      </c>
      <c r="W5" s="16">
        <f>'KEEI BAU - Industry'!AK$39*'Others Split'!$D$46*'Others Split'!$I$7</f>
        <v>1353379738613.0537</v>
      </c>
      <c r="X5" s="16">
        <f>'KEEI BAU - Industry'!AL$39*'Others Split'!$D$46*'Others Split'!$I$7</f>
        <v>1336269666759.6011</v>
      </c>
      <c r="Y5" s="16">
        <f>'KEEI BAU - Industry'!AM$39*'Others Split'!$D$46*'Others Split'!$I$7</f>
        <v>1319159594906.1526</v>
      </c>
      <c r="Z5" s="16">
        <f>'KEEI BAU - Industry'!AN$39*'Others Split'!$D$46*'Others Split'!$I$7</f>
        <v>1302049523052.7</v>
      </c>
      <c r="AA5" s="16">
        <f>'KEEI BAU - Industry'!AO$39*'Others Split'!$D$46*'Others Split'!$I$7</f>
        <v>1284939451199.2473</v>
      </c>
      <c r="AB5" s="16">
        <f>'KEEI BAU - Industry'!AP$39*'Others Split'!$D$46*'Others Split'!$I$7</f>
        <v>1267829379345.7947</v>
      </c>
      <c r="AC5" s="16">
        <f>'KEEI BAU - Industry'!AQ$39*'Others Split'!$D$46*'Others Split'!$I$7</f>
        <v>1250719307492.342</v>
      </c>
      <c r="AD5" s="16">
        <f>'KEEI BAU - Industry'!AR$39*'Others Split'!$D$46*'Others Split'!$I$7</f>
        <v>1233609235638.8894</v>
      </c>
      <c r="AE5" s="16">
        <f>'KEEI BAU - Industry'!AS$39*'Others Split'!$D$46*'Others Split'!$I$7</f>
        <v>1216499163785.437</v>
      </c>
      <c r="AF5" s="16">
        <f>'KEEI BAU - Industry'!AT$39*'Others Split'!$D$46*'Others Split'!$I$7</f>
        <v>1199389091931.9866</v>
      </c>
    </row>
    <row r="6" spans="1:35">
      <c r="A6" s="497" t="s">
        <v>36</v>
      </c>
      <c r="B6" s="16">
        <f>'KEEI BAU - Industry'!P$39*'Others Split'!$D$46*'Others Split'!$I$8</f>
        <v>3426344555808.9414</v>
      </c>
      <c r="C6" s="16">
        <f>'KEEI BAU - Industry'!Q$39*'Others Split'!$D$46*'Others Split'!$I$8</f>
        <v>3379338735293.4448</v>
      </c>
      <c r="D6" s="16">
        <f>'KEEI BAU - Industry'!R$39*'Others Split'!$D$46*'Others Split'!$I$8</f>
        <v>3332332914777.9482</v>
      </c>
      <c r="E6" s="16">
        <f>'KEEI BAU - Industry'!S$39*'Others Split'!$D$46*'Others Split'!$I$8</f>
        <v>3285327094262.4517</v>
      </c>
      <c r="F6" s="16">
        <f>'KEEI BAU - Industry'!T$39*'Others Split'!$D$46*'Others Split'!$I$8</f>
        <v>3176686865744.0239</v>
      </c>
      <c r="G6" s="16">
        <f>'KEEI BAU - Industry'!U$39*'Others Split'!$D$46*'Others Split'!$I$8</f>
        <v>3068046637225.6167</v>
      </c>
      <c r="H6" s="16">
        <f>'KEEI BAU - Industry'!V$39*'Others Split'!$D$46*'Others Split'!$I$8</f>
        <v>2959406408707.1694</v>
      </c>
      <c r="I6" s="16">
        <f>'KEEI BAU - Industry'!W$39*'Others Split'!$D$46*'Others Split'!$I$8</f>
        <v>2850766180188.7622</v>
      </c>
      <c r="J6" s="16">
        <f>'KEEI BAU - Industry'!X$39*'Others Split'!$D$46*'Others Split'!$I$8</f>
        <v>2742125951670.3159</v>
      </c>
      <c r="K6" s="16">
        <f>'KEEI BAU - Industry'!Y$39*'Others Split'!$D$46*'Others Split'!$I$8</f>
        <v>2633485723151.9082</v>
      </c>
      <c r="L6" s="16">
        <f>'KEEI BAU - Industry'!Z$39*'Others Split'!$D$46*'Others Split'!$I$8</f>
        <v>2524845494633.4604</v>
      </c>
      <c r="M6" s="16">
        <f>'KEEI BAU - Industry'!AA$39*'Others Split'!$D$46*'Others Split'!$I$8</f>
        <v>2430319068135.4321</v>
      </c>
      <c r="N6" s="16">
        <f>'KEEI BAU - Industry'!AB$39*'Others Split'!$D$46*'Others Split'!$I$8</f>
        <v>2335792641637.4023</v>
      </c>
      <c r="O6" s="16">
        <f>'KEEI BAU - Industry'!AC$39*'Others Split'!$D$46*'Others Split'!$I$8</f>
        <v>2241266215139.373</v>
      </c>
      <c r="P6" s="16">
        <f>'KEEI BAU - Industry'!AD$39*'Others Split'!$D$46*'Others Split'!$I$8</f>
        <v>2146739788641.343</v>
      </c>
      <c r="Q6" s="16">
        <f>'KEEI BAU - Industry'!AE$39*'Others Split'!$D$46*'Others Split'!$I$8</f>
        <v>2052213362143.2744</v>
      </c>
      <c r="R6" s="16">
        <f>'KEEI BAU - Industry'!AF$39*'Others Split'!$D$46*'Others Split'!$I$8</f>
        <v>1957686935645.2449</v>
      </c>
      <c r="S6" s="16">
        <f>'KEEI BAU - Industry'!AG$39*'Others Split'!$D$46*'Others Split'!$I$8</f>
        <v>1863160509147.2153</v>
      </c>
      <c r="T6" s="16">
        <f>'KEEI BAU - Industry'!AH$39*'Others Split'!$D$46*'Others Split'!$I$8</f>
        <v>1768634082649.1858</v>
      </c>
      <c r="U6" s="16">
        <f>'KEEI BAU - Industry'!AI$39*'Others Split'!$D$46*'Others Split'!$I$8</f>
        <v>1674107656151.1169</v>
      </c>
      <c r="V6" s="16">
        <f>'KEEI BAU - Industry'!AJ$39*'Others Split'!$D$46*'Others Split'!$I$8</f>
        <v>1579581229653.0659</v>
      </c>
      <c r="W6" s="16">
        <f>'KEEI BAU - Industry'!AK$39*'Others Split'!$D$46*'Others Split'!$I$8</f>
        <v>1559860726712.199</v>
      </c>
      <c r="X6" s="16">
        <f>'KEEI BAU - Industry'!AL$39*'Others Split'!$D$46*'Others Split'!$I$8</f>
        <v>1540140223771.335</v>
      </c>
      <c r="Y6" s="16">
        <f>'KEEI BAU - Industry'!AM$39*'Others Split'!$D$46*'Others Split'!$I$8</f>
        <v>1520419720830.4756</v>
      </c>
      <c r="Z6" s="16">
        <f>'KEEI BAU - Industry'!AN$39*'Others Split'!$D$46*'Others Split'!$I$8</f>
        <v>1500699217889.6116</v>
      </c>
      <c r="AA6" s="16">
        <f>'KEEI BAU - Industry'!AO$39*'Others Split'!$D$46*'Others Split'!$I$8</f>
        <v>1480978714948.7476</v>
      </c>
      <c r="AB6" s="16">
        <f>'KEEI BAU - Industry'!AP$39*'Others Split'!$D$46*'Others Split'!$I$8</f>
        <v>1461258212007.8835</v>
      </c>
      <c r="AC6" s="16">
        <f>'KEEI BAU - Industry'!AQ$39*'Others Split'!$D$46*'Others Split'!$I$8</f>
        <v>1441537709067.0195</v>
      </c>
      <c r="AD6" s="16">
        <f>'KEEI BAU - Industry'!AR$39*'Others Split'!$D$46*'Others Split'!$I$8</f>
        <v>1421817206126.1555</v>
      </c>
      <c r="AE6" s="16">
        <f>'KEEI BAU - Industry'!AS$39*'Others Split'!$D$46*'Others Split'!$I$8</f>
        <v>1402096703185.2915</v>
      </c>
      <c r="AF6" s="16">
        <f>'KEEI BAU - Industry'!AT$39*'Others Split'!$D$46*'Others Split'!$I$8</f>
        <v>1382376200244.4302</v>
      </c>
    </row>
    <row r="7" spans="1:35">
      <c r="A7" s="497" t="s">
        <v>38</v>
      </c>
      <c r="B7" s="16">
        <f>'KEEI BAU - Industry'!P$39*'Others Split'!$D$46*'Others Split'!$I$9</f>
        <v>620704190768.9917</v>
      </c>
      <c r="C7" s="16">
        <f>'KEEI BAU - Industry'!Q$39*'Others Split'!$D$46*'Others Split'!$I$9</f>
        <v>612188786287.84033</v>
      </c>
      <c r="D7" s="16">
        <f>'KEEI BAU - Industry'!R$39*'Others Split'!$D$46*'Others Split'!$I$9</f>
        <v>603673381806.68909</v>
      </c>
      <c r="E7" s="16">
        <f>'KEEI BAU - Industry'!S$39*'Others Split'!$D$46*'Others Split'!$I$9</f>
        <v>595157977325.53784</v>
      </c>
      <c r="F7" s="16">
        <f>'KEEI BAU - Industry'!T$39*'Others Split'!$D$46*'Others Split'!$I$9</f>
        <v>575477106347.99292</v>
      </c>
      <c r="G7" s="16">
        <f>'KEEI BAU - Industry'!U$39*'Others Split'!$D$46*'Others Split'!$I$9</f>
        <v>555796235370.45178</v>
      </c>
      <c r="H7" s="16">
        <f>'KEEI BAU - Industry'!V$39*'Others Split'!$D$46*'Others Split'!$I$9</f>
        <v>536115364392.90338</v>
      </c>
      <c r="I7" s="16">
        <f>'KEEI BAU - Industry'!W$39*'Others Split'!$D$46*'Others Split'!$I$9</f>
        <v>516434493415.3623</v>
      </c>
      <c r="J7" s="16">
        <f>'KEEI BAU - Industry'!X$39*'Others Split'!$D$46*'Others Split'!$I$9</f>
        <v>496753622437.81403</v>
      </c>
      <c r="K7" s="16">
        <f>'KEEI BAU - Industry'!Y$39*'Others Split'!$D$46*'Others Split'!$I$9</f>
        <v>477072751460.27277</v>
      </c>
      <c r="L7" s="16">
        <f>'KEEI BAU - Industry'!Z$39*'Others Split'!$D$46*'Others Split'!$I$9</f>
        <v>457391880482.7243</v>
      </c>
      <c r="M7" s="16">
        <f>'KEEI BAU - Industry'!AA$39*'Others Split'!$D$46*'Others Split'!$I$9</f>
        <v>440267814846.57263</v>
      </c>
      <c r="N7" s="16">
        <f>'KEEI BAU - Industry'!AB$39*'Others Split'!$D$46*'Others Split'!$I$9</f>
        <v>423143749210.42072</v>
      </c>
      <c r="O7" s="16">
        <f>'KEEI BAU - Industry'!AC$39*'Others Split'!$D$46*'Others Split'!$I$9</f>
        <v>406019683574.26886</v>
      </c>
      <c r="P7" s="16">
        <f>'KEEI BAU - Industry'!AD$39*'Others Split'!$D$46*'Others Split'!$I$9</f>
        <v>388895617938.11694</v>
      </c>
      <c r="Q7" s="16">
        <f>'KEEI BAU - Industry'!AE$39*'Others Split'!$D$46*'Others Split'!$I$9</f>
        <v>371771552301.95795</v>
      </c>
      <c r="R7" s="16">
        <f>'KEEI BAU - Industry'!AF$39*'Others Split'!$D$46*'Others Split'!$I$9</f>
        <v>354647486665.80603</v>
      </c>
      <c r="S7" s="16">
        <f>'KEEI BAU - Industry'!AG$39*'Others Split'!$D$46*'Others Split'!$I$9</f>
        <v>337523421029.65417</v>
      </c>
      <c r="T7" s="16">
        <f>'KEEI BAU - Industry'!AH$39*'Others Split'!$D$46*'Others Split'!$I$9</f>
        <v>320399355393.50226</v>
      </c>
      <c r="U7" s="16">
        <f>'KEEI BAU - Industry'!AI$39*'Others Split'!$D$46*'Others Split'!$I$9</f>
        <v>303275289757.34326</v>
      </c>
      <c r="V7" s="16">
        <f>'KEEI BAU - Industry'!AJ$39*'Others Split'!$D$46*'Others Split'!$I$9</f>
        <v>286151224121.1875</v>
      </c>
      <c r="W7" s="16">
        <f>'KEEI BAU - Industry'!AK$39*'Others Split'!$D$46*'Others Split'!$I$9</f>
        <v>282578729113.72656</v>
      </c>
      <c r="X7" s="16">
        <f>'KEEI BAU - Industry'!AL$39*'Others Split'!$D$46*'Others Split'!$I$9</f>
        <v>279006234106.26617</v>
      </c>
      <c r="Y7" s="16">
        <f>'KEEI BAU - Industry'!AM$39*'Others Split'!$D$46*'Others Split'!$I$9</f>
        <v>275433739098.80664</v>
      </c>
      <c r="Z7" s="16">
        <f>'KEEI BAU - Industry'!AN$39*'Others Split'!$D$46*'Others Split'!$I$9</f>
        <v>271861244091.34628</v>
      </c>
      <c r="AA7" s="16">
        <f>'KEEI BAU - Industry'!AO$39*'Others Split'!$D$46*'Others Split'!$I$9</f>
        <v>268288749083.88589</v>
      </c>
      <c r="AB7" s="16">
        <f>'KEEI BAU - Industry'!AP$39*'Others Split'!$D$46*'Others Split'!$I$9</f>
        <v>264716254076.42551</v>
      </c>
      <c r="AC7" s="16">
        <f>'KEEI BAU - Industry'!AQ$39*'Others Split'!$D$46*'Others Split'!$I$9</f>
        <v>261143759068.96512</v>
      </c>
      <c r="AD7" s="16">
        <f>'KEEI BAU - Industry'!AR$39*'Others Split'!$D$46*'Others Split'!$I$9</f>
        <v>257571264061.50473</v>
      </c>
      <c r="AE7" s="16">
        <f>'KEEI BAU - Industry'!AS$39*'Others Split'!$D$46*'Others Split'!$I$9</f>
        <v>253998769054.04434</v>
      </c>
      <c r="AF7" s="16">
        <f>'KEEI BAU - Industry'!AT$39*'Others Split'!$D$46*'Others Split'!$I$9</f>
        <v>250426274046.58444</v>
      </c>
    </row>
    <row r="8" spans="1:35">
      <c r="A8" s="497" t="s">
        <v>40</v>
      </c>
      <c r="B8" s="16">
        <f>'KEEI BAU - Industry'!P$39*'Others Split'!$D$46*'Others Split'!$I$10</f>
        <v>97170083637.296616</v>
      </c>
      <c r="C8" s="16">
        <f>'KEEI BAU - Industry'!Q$39*'Others Split'!$D$46*'Others Split'!$I$10</f>
        <v>95837012944.453766</v>
      </c>
      <c r="D8" s="16">
        <f>'KEEI BAU - Industry'!R$39*'Others Split'!$D$46*'Others Split'!$I$10</f>
        <v>94503942251.610916</v>
      </c>
      <c r="E8" s="16">
        <f>'KEEI BAU - Industry'!S$39*'Others Split'!$D$46*'Others Split'!$I$10</f>
        <v>93170871558.768066</v>
      </c>
      <c r="F8" s="16">
        <f>'KEEI BAU - Industry'!T$39*'Others Split'!$D$46*'Others Split'!$I$10</f>
        <v>90089867906.168884</v>
      </c>
      <c r="G8" s="16">
        <f>'KEEI BAU - Industry'!U$39*'Others Split'!$D$46*'Others Split'!$I$10</f>
        <v>87008864253.570297</v>
      </c>
      <c r="H8" s="16">
        <f>'KEEI BAU - Industry'!V$39*'Others Split'!$D$46*'Others Split'!$I$10</f>
        <v>83927860600.970581</v>
      </c>
      <c r="I8" s="16">
        <f>'KEEI BAU - Industry'!W$39*'Others Split'!$D$46*'Others Split'!$I$10</f>
        <v>80846856948.371979</v>
      </c>
      <c r="J8" s="16">
        <f>'KEEI BAU - Industry'!X$39*'Others Split'!$D$46*'Others Split'!$I$10</f>
        <v>77765853295.772278</v>
      </c>
      <c r="K8" s="16">
        <f>'KEEI BAU - Industry'!Y$39*'Others Split'!$D$46*'Others Split'!$I$10</f>
        <v>74684849643.173676</v>
      </c>
      <c r="L8" s="16">
        <f>'KEEI BAU - Industry'!Z$39*'Others Split'!$D$46*'Others Split'!$I$10</f>
        <v>71603845990.573929</v>
      </c>
      <c r="M8" s="16">
        <f>'KEEI BAU - Industry'!AA$39*'Others Split'!$D$46*'Others Split'!$I$10</f>
        <v>68923105446.49295</v>
      </c>
      <c r="N8" s="16">
        <f>'KEEI BAU - Industry'!AB$39*'Others Split'!$D$46*'Others Split'!$I$10</f>
        <v>66242364902.411926</v>
      </c>
      <c r="O8" s="16">
        <f>'KEEI BAU - Industry'!AC$39*'Others Split'!$D$46*'Others Split'!$I$10</f>
        <v>63561624358.330902</v>
      </c>
      <c r="P8" s="16">
        <f>'KEEI BAU - Industry'!AD$39*'Others Split'!$D$46*'Others Split'!$I$10</f>
        <v>60880883814.249878</v>
      </c>
      <c r="Q8" s="16">
        <f>'KEEI BAU - Industry'!AE$39*'Others Split'!$D$46*'Others Split'!$I$10</f>
        <v>58200143270.167747</v>
      </c>
      <c r="R8" s="16">
        <f>'KEEI BAU - Industry'!AF$39*'Others Split'!$D$46*'Others Split'!$I$10</f>
        <v>55519402726.086731</v>
      </c>
      <c r="S8" s="16">
        <f>'KEEI BAU - Industry'!AG$39*'Others Split'!$D$46*'Others Split'!$I$10</f>
        <v>52838662182.005707</v>
      </c>
      <c r="T8" s="16">
        <f>'KEEI BAU - Industry'!AH$39*'Others Split'!$D$46*'Others Split'!$I$10</f>
        <v>50157921637.92469</v>
      </c>
      <c r="U8" s="16">
        <f>'KEEI BAU - Industry'!AI$39*'Others Split'!$D$46*'Others Split'!$I$10</f>
        <v>47477181093.84256</v>
      </c>
      <c r="V8" s="16">
        <f>'KEEI BAU - Industry'!AJ$39*'Others Split'!$D$46*'Others Split'!$I$10</f>
        <v>44796440549.760925</v>
      </c>
      <c r="W8" s="16">
        <f>'KEEI BAU - Industry'!AK$39*'Others Split'!$D$46*'Others Split'!$I$10</f>
        <v>44237173117.97715</v>
      </c>
      <c r="X8" s="16">
        <f>'KEEI BAU - Industry'!AL$39*'Others Split'!$D$46*'Others Split'!$I$10</f>
        <v>43677905686.193459</v>
      </c>
      <c r="Y8" s="16">
        <f>'KEEI BAU - Industry'!AM$39*'Others Split'!$D$46*'Others Split'!$I$10</f>
        <v>43118638254.409897</v>
      </c>
      <c r="Z8" s="16">
        <f>'KEEI BAU - Industry'!AN$39*'Others Split'!$D$46*'Others Split'!$I$10</f>
        <v>42559370822.626198</v>
      </c>
      <c r="AA8" s="16">
        <f>'KEEI BAU - Industry'!AO$39*'Others Split'!$D$46*'Others Split'!$I$10</f>
        <v>42000103390.842506</v>
      </c>
      <c r="AB8" s="16">
        <f>'KEEI BAU - Industry'!AP$39*'Others Split'!$D$46*'Others Split'!$I$10</f>
        <v>41440835959.058807</v>
      </c>
      <c r="AC8" s="16">
        <f>'KEEI BAU - Industry'!AQ$39*'Others Split'!$D$46*'Others Split'!$I$10</f>
        <v>40881568527.275116</v>
      </c>
      <c r="AD8" s="16">
        <f>'KEEI BAU - Industry'!AR$39*'Others Split'!$D$46*'Others Split'!$I$10</f>
        <v>40322301095.491417</v>
      </c>
      <c r="AE8" s="16">
        <f>'KEEI BAU - Industry'!AS$39*'Others Split'!$D$46*'Others Split'!$I$10</f>
        <v>39763033663.707726</v>
      </c>
      <c r="AF8" s="16">
        <f>'KEEI BAU - Industry'!AT$39*'Others Split'!$D$46*'Others Split'!$I$10</f>
        <v>39203766231.924103</v>
      </c>
    </row>
    <row r="9" spans="1:35">
      <c r="A9" s="497" t="s">
        <v>42</v>
      </c>
      <c r="B9" s="16">
        <f>'KEEI BAU - Industry'!P$39*'Others Split'!$D$46*'Others Split'!$I$11</f>
        <v>301379788492.77875</v>
      </c>
      <c r="C9" s="16">
        <f>'KEEI BAU - Industry'!Q$39*'Others Split'!$D$46*'Others Split'!$I$11</f>
        <v>297245176805.55884</v>
      </c>
      <c r="D9" s="16">
        <f>'KEEI BAU - Industry'!R$39*'Others Split'!$D$46*'Others Split'!$I$11</f>
        <v>293110565118.33893</v>
      </c>
      <c r="E9" s="16">
        <f>'KEEI BAU - Industry'!S$39*'Others Split'!$D$46*'Others Split'!$I$11</f>
        <v>288975953431.11908</v>
      </c>
      <c r="F9" s="16">
        <f>'KEEI BAU - Industry'!T$39*'Others Split'!$D$46*'Others Split'!$I$11</f>
        <v>279420005814.23944</v>
      </c>
      <c r="G9" s="16">
        <f>'KEEI BAU - Industry'!U$39*'Others Split'!$D$46*'Others Split'!$I$11</f>
        <v>269864058197.36163</v>
      </c>
      <c r="H9" s="16">
        <f>'KEEI BAU - Industry'!V$39*'Others Split'!$D$46*'Others Split'!$I$11</f>
        <v>260308110580.48032</v>
      </c>
      <c r="I9" s="16">
        <f>'KEEI BAU - Industry'!W$39*'Others Split'!$D$46*'Others Split'!$I$11</f>
        <v>250752162963.60251</v>
      </c>
      <c r="J9" s="16">
        <f>'KEEI BAU - Industry'!X$39*'Others Split'!$D$46*'Others Split'!$I$11</f>
        <v>241196215346.72122</v>
      </c>
      <c r="K9" s="16">
        <f>'KEEI BAU - Industry'!Y$39*'Others Split'!$D$46*'Others Split'!$I$11</f>
        <v>231640267729.84338</v>
      </c>
      <c r="L9" s="16">
        <f>'KEEI BAU - Industry'!Z$39*'Others Split'!$D$46*'Others Split'!$I$11</f>
        <v>222084320112.96204</v>
      </c>
      <c r="M9" s="16">
        <f>'KEEI BAU - Industry'!AA$39*'Others Split'!$D$46*'Others Split'!$I$11</f>
        <v>213769816430.99707</v>
      </c>
      <c r="N9" s="16">
        <f>'KEEI BAU - Industry'!AB$39*'Others Split'!$D$46*'Others Split'!$I$11</f>
        <v>205455312749.03201</v>
      </c>
      <c r="O9" s="16">
        <f>'KEEI BAU - Industry'!AC$39*'Others Split'!$D$46*'Others Split'!$I$11</f>
        <v>197140809067.06696</v>
      </c>
      <c r="P9" s="16">
        <f>'KEEI BAU - Industry'!AD$39*'Others Split'!$D$46*'Others Split'!$I$11</f>
        <v>188826305385.1019</v>
      </c>
      <c r="Q9" s="16">
        <f>'KEEI BAU - Industry'!AE$39*'Others Split'!$D$46*'Others Split'!$I$11</f>
        <v>180511801703.13339</v>
      </c>
      <c r="R9" s="16">
        <f>'KEEI BAU - Industry'!AF$39*'Others Split'!$D$46*'Others Split'!$I$11</f>
        <v>172197298021.16837</v>
      </c>
      <c r="S9" s="16">
        <f>'KEEI BAU - Industry'!AG$39*'Others Split'!$D$46*'Others Split'!$I$11</f>
        <v>163882794339.20331</v>
      </c>
      <c r="T9" s="16">
        <f>'KEEI BAU - Industry'!AH$39*'Others Split'!$D$46*'Others Split'!$I$11</f>
        <v>155568290657.23825</v>
      </c>
      <c r="U9" s="16">
        <f>'KEEI BAU - Industry'!AI$39*'Others Split'!$D$46*'Others Split'!$I$11</f>
        <v>147253786975.26978</v>
      </c>
      <c r="V9" s="16">
        <f>'KEEI BAU - Industry'!AJ$39*'Others Split'!$D$46*'Others Split'!$I$11</f>
        <v>138939283293.30283</v>
      </c>
      <c r="W9" s="16">
        <f>'KEEI BAU - Industry'!AK$39*'Others Split'!$D$46*'Others Split'!$I$11</f>
        <v>137204676364.99101</v>
      </c>
      <c r="X9" s="16">
        <f>'KEEI BAU - Industry'!AL$39*'Others Split'!$D$46*'Others Split'!$I$11</f>
        <v>135470069436.67943</v>
      </c>
      <c r="Y9" s="16">
        <f>'KEEI BAU - Industry'!AM$39*'Others Split'!$D$46*'Others Split'!$I$11</f>
        <v>133735462508.36827</v>
      </c>
      <c r="Z9" s="16">
        <f>'KEEI BAU - Industry'!AN$39*'Others Split'!$D$46*'Others Split'!$I$11</f>
        <v>132000855580.0567</v>
      </c>
      <c r="AA9" s="16">
        <f>'KEEI BAU - Industry'!AO$39*'Others Split'!$D$46*'Others Split'!$I$11</f>
        <v>130266248651.74513</v>
      </c>
      <c r="AB9" s="16">
        <f>'KEEI BAU - Industry'!AP$39*'Others Split'!$D$46*'Others Split'!$I$11</f>
        <v>128531641723.43356</v>
      </c>
      <c r="AC9" s="16">
        <f>'KEEI BAU - Industry'!AQ$39*'Others Split'!$D$46*'Others Split'!$I$11</f>
        <v>126797034795.12199</v>
      </c>
      <c r="AD9" s="16">
        <f>'KEEI BAU - Industry'!AR$39*'Others Split'!$D$46*'Others Split'!$I$11</f>
        <v>125062427866.81042</v>
      </c>
      <c r="AE9" s="16">
        <f>'KEEI BAU - Industry'!AS$39*'Others Split'!$D$46*'Others Split'!$I$11</f>
        <v>123327820938.49886</v>
      </c>
      <c r="AF9" s="16">
        <f>'KEEI BAU - Industry'!AT$39*'Others Split'!$D$46*'Others Split'!$I$11</f>
        <v>121593214010.18752</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27</v>
      </c>
      <c r="AE10" s="16">
        <v>28</v>
      </c>
      <c r="AF10" s="16">
        <v>29</v>
      </c>
    </row>
    <row r="11" spans="1:35" s="351" customFormat="1">
      <c r="A11" s="351" t="s">
        <v>47</v>
      </c>
      <c r="B11" s="442">
        <f>'KEEI BAU - Industry'!P$11*'Petrochemicals Split'!$D$37*'Petrochemicals Split'!$I$6</f>
        <v>61623576982501.945</v>
      </c>
      <c r="C11" s="442">
        <f>'KEEI BAU - Industry'!Q$11*'Petrochemicals Split'!$D$37*'Petrochemicals Split'!$I$6</f>
        <v>62817056132541.227</v>
      </c>
      <c r="D11" s="442">
        <f>'KEEI BAU - Industry'!R$11*'Petrochemicals Split'!$D$37*'Petrochemicals Split'!$I$6</f>
        <v>64010535282580.523</v>
      </c>
      <c r="E11" s="442">
        <f>'KEEI BAU - Industry'!S$11*'Petrochemicals Split'!$D$37*'Petrochemicals Split'!$I$6</f>
        <v>65204014432619.75</v>
      </c>
      <c r="F11" s="442">
        <f>'KEEI BAU - Industry'!T$11*'Petrochemicals Split'!$D$37*'Petrochemicals Split'!$I$6</f>
        <v>66359683790084.641</v>
      </c>
      <c r="G11" s="442">
        <f>'KEEI BAU - Industry'!U$11*'Petrochemicals Split'!$D$37*'Petrochemicals Split'!$I$6</f>
        <v>67515353147549.453</v>
      </c>
      <c r="H11" s="442">
        <f>'KEEI BAU - Industry'!V$11*'Petrochemicals Split'!$D$37*'Petrochemicals Split'!$I$6</f>
        <v>68671022505014.781</v>
      </c>
      <c r="I11" s="442">
        <f>'KEEI BAU - Industry'!W$11*'Petrochemicals Split'!$D$37*'Petrochemicals Split'!$I$6</f>
        <v>69826691862479.594</v>
      </c>
      <c r="J11" s="442">
        <f>'KEEI BAU - Industry'!X$11*'Petrochemicals Split'!$D$37*'Petrochemicals Split'!$I$6</f>
        <v>70982361219944.406</v>
      </c>
      <c r="K11" s="442">
        <f>'KEEI BAU - Industry'!Y$11*'Petrochemicals Split'!$D$37*'Petrochemicals Split'!$I$6</f>
        <v>72138030577409.75</v>
      </c>
      <c r="L11" s="442">
        <f>'KEEI BAU - Industry'!Z$11*'Petrochemicals Split'!$D$37*'Petrochemicals Split'!$I$6</f>
        <v>73293699934874.828</v>
      </c>
      <c r="M11" s="442">
        <f>'KEEI BAU - Industry'!AA$11*'Petrochemicals Split'!$D$37*'Petrochemicals Split'!$I$6</f>
        <v>73979695049604.203</v>
      </c>
      <c r="N11" s="442">
        <f>'KEEI BAU - Industry'!AB$11*'Petrochemicals Split'!$D$37*'Petrochemicals Split'!$I$6</f>
        <v>74665690164333.578</v>
      </c>
      <c r="O11" s="442">
        <f>'KEEI BAU - Industry'!AC$11*'Petrochemicals Split'!$D$37*'Petrochemicals Split'!$I$6</f>
        <v>75351685279063.203</v>
      </c>
      <c r="P11" s="442">
        <f>'KEEI BAU - Industry'!AD$11*'Petrochemicals Split'!$D$37*'Petrochemicals Split'!$I$6</f>
        <v>76037680393792.594</v>
      </c>
      <c r="Q11" s="442">
        <f>'KEEI BAU - Industry'!AE$11*'Petrochemicals Split'!$D$37*'Petrochemicals Split'!$I$6</f>
        <v>76723675508522.219</v>
      </c>
      <c r="R11" s="442">
        <f>'KEEI BAU - Industry'!AF$11*'Petrochemicals Split'!$D$37*'Petrochemicals Split'!$I$6</f>
        <v>77409670623251.609</v>
      </c>
      <c r="S11" s="442">
        <f>'KEEI BAU - Industry'!AG$11*'Petrochemicals Split'!$D$37*'Petrochemicals Split'!$I$6</f>
        <v>78095665737981.234</v>
      </c>
      <c r="T11" s="442">
        <f>'KEEI BAU - Industry'!AH$11*'Petrochemicals Split'!$D$37*'Petrochemicals Split'!$I$6</f>
        <v>78781660852710.625</v>
      </c>
      <c r="U11" s="442">
        <f>'KEEI BAU - Industry'!AI$11*'Petrochemicals Split'!$D$37*'Petrochemicals Split'!$I$6</f>
        <v>79467655967440.25</v>
      </c>
      <c r="V11" s="442">
        <f>'KEEI BAU - Industry'!AJ$11*'Petrochemicals Split'!$D$37*'Petrochemicals Split'!$I$6</f>
        <v>80153651082169.891</v>
      </c>
      <c r="W11" s="442">
        <f>'KEEI BAU - Industry'!AK$11*'Petrochemicals Split'!$D$37*'Petrochemicals Split'!$I$6</f>
        <v>80370738143793.156</v>
      </c>
      <c r="X11" s="442">
        <f>'KEEI BAU - Industry'!AL$11*'Petrochemicals Split'!$D$37*'Petrochemicals Split'!$I$6</f>
        <v>80587825205416.422</v>
      </c>
      <c r="Y11" s="442">
        <f>'KEEI BAU - Industry'!AM$11*'Petrochemicals Split'!$D$37*'Petrochemicals Split'!$I$6</f>
        <v>80804912267039.672</v>
      </c>
      <c r="Z11" s="442">
        <f>'KEEI BAU - Industry'!AN$11*'Petrochemicals Split'!$D$37*'Petrochemicals Split'!$I$6</f>
        <v>81021999328662.938</v>
      </c>
      <c r="AA11" s="442">
        <f>'KEEI BAU - Industry'!AO$11*'Petrochemicals Split'!$D$37*'Petrochemicals Split'!$I$6</f>
        <v>81239086390286.203</v>
      </c>
      <c r="AB11" s="442">
        <f>'KEEI BAU - Industry'!AP$11*'Petrochemicals Split'!$D$37*'Petrochemicals Split'!$I$6</f>
        <v>81456173451909.453</v>
      </c>
      <c r="AC11" s="442">
        <f>'KEEI BAU - Industry'!AQ$11*'Petrochemicals Split'!$D$37*'Petrochemicals Split'!$I$6</f>
        <v>81673260513532.719</v>
      </c>
      <c r="AD11" s="442">
        <f>'KEEI BAU - Industry'!AR$11*'Petrochemicals Split'!$D$37*'Petrochemicals Split'!$I$6</f>
        <v>81890347575155.984</v>
      </c>
      <c r="AE11" s="442">
        <f>'KEEI BAU - Industry'!AS$11*'Petrochemicals Split'!$D$37*'Petrochemicals Split'!$I$6</f>
        <v>82107434636779.25</v>
      </c>
      <c r="AF11" s="442">
        <f>'KEEI BAU - Industry'!AT$11*'Petrochemicals Split'!$D$37*'Petrochemicals Split'!$I$6</f>
        <v>82324521698402.5</v>
      </c>
    </row>
    <row r="12" spans="1:35" s="351" customFormat="1">
      <c r="A12" s="351" t="s">
        <v>51</v>
      </c>
      <c r="B12" s="442">
        <f>'KEEI BAU - Industry'!P$11*'Petrochemicals Split'!$D$37*'Petrochemicals Split'!$I$7</f>
        <v>31912209508795.652</v>
      </c>
      <c r="C12" s="442">
        <f>'KEEI BAU - Industry'!Q$11*'Petrochemicals Split'!$D$37*'Petrochemicals Split'!$I$7</f>
        <v>32530261211494.566</v>
      </c>
      <c r="D12" s="442">
        <f>'KEEI BAU - Industry'!R$11*'Petrochemicals Split'!$D$37*'Petrochemicals Split'!$I$7</f>
        <v>33148312914193.488</v>
      </c>
      <c r="E12" s="442">
        <f>'KEEI BAU - Industry'!S$11*'Petrochemicals Split'!$D$37*'Petrochemicals Split'!$I$7</f>
        <v>33766364616892.371</v>
      </c>
      <c r="F12" s="442">
        <f>'KEEI BAU - Industry'!T$11*'Petrochemicals Split'!$D$37*'Petrochemicals Split'!$I$7</f>
        <v>34364836248436.688</v>
      </c>
      <c r="G12" s="442">
        <f>'KEEI BAU - Industry'!U$11*'Petrochemicals Split'!$D$37*'Petrochemicals Split'!$I$7</f>
        <v>34963307879980.969</v>
      </c>
      <c r="H12" s="442">
        <f>'KEEI BAU - Industry'!V$11*'Petrochemicals Split'!$D$37*'Petrochemicals Split'!$I$7</f>
        <v>35561779511525.516</v>
      </c>
      <c r="I12" s="442">
        <f>'KEEI BAU - Industry'!W$11*'Petrochemicals Split'!$D$37*'Petrochemicals Split'!$I$7</f>
        <v>36160251143069.797</v>
      </c>
      <c r="J12" s="442">
        <f>'KEEI BAU - Industry'!X$11*'Petrochemicals Split'!$D$37*'Petrochemicals Split'!$I$7</f>
        <v>36758722774614.07</v>
      </c>
      <c r="K12" s="442">
        <f>'KEEI BAU - Industry'!Y$11*'Petrochemicals Split'!$D$37*'Petrochemicals Split'!$I$7</f>
        <v>37357194406158.625</v>
      </c>
      <c r="L12" s="442">
        <f>'KEEI BAU - Industry'!Z$11*'Petrochemicals Split'!$D$37*'Petrochemicals Split'!$I$7</f>
        <v>37955666037703.039</v>
      </c>
      <c r="M12" s="442">
        <f>'KEEI BAU - Industry'!AA$11*'Petrochemicals Split'!$D$37*'Petrochemicals Split'!$I$7</f>
        <v>38310913507830.75</v>
      </c>
      <c r="N12" s="442">
        <f>'KEEI BAU - Industry'!AB$11*'Petrochemicals Split'!$D$37*'Petrochemicals Split'!$I$7</f>
        <v>38666160977958.461</v>
      </c>
      <c r="O12" s="442">
        <f>'KEEI BAU - Industry'!AC$11*'Petrochemicals Split'!$D$37*'Petrochemicals Split'!$I$7</f>
        <v>39021408448086.305</v>
      </c>
      <c r="P12" s="442">
        <f>'KEEI BAU - Industry'!AD$11*'Petrochemicals Split'!$D$37*'Petrochemicals Split'!$I$7</f>
        <v>39376655918214.023</v>
      </c>
      <c r="Q12" s="442">
        <f>'KEEI BAU - Industry'!AE$11*'Petrochemicals Split'!$D$37*'Petrochemicals Split'!$I$7</f>
        <v>39731903388341.867</v>
      </c>
      <c r="R12" s="442">
        <f>'KEEI BAU - Industry'!AF$11*'Petrochemicals Split'!$D$37*'Petrochemicals Split'!$I$7</f>
        <v>40087150858469.586</v>
      </c>
      <c r="S12" s="442">
        <f>'KEEI BAU - Industry'!AG$11*'Petrochemicals Split'!$D$37*'Petrochemicals Split'!$I$7</f>
        <v>40442398328597.43</v>
      </c>
      <c r="T12" s="442">
        <f>'KEEI BAU - Industry'!AH$11*'Petrochemicals Split'!$D$37*'Petrochemicals Split'!$I$7</f>
        <v>40797645798725.148</v>
      </c>
      <c r="U12" s="442">
        <f>'KEEI BAU - Industry'!AI$11*'Petrochemicals Split'!$D$37*'Petrochemicals Split'!$I$7</f>
        <v>41152893268852.992</v>
      </c>
      <c r="V12" s="442">
        <f>'KEEI BAU - Industry'!AJ$11*'Petrochemicals Split'!$D$37*'Petrochemicals Split'!$I$7</f>
        <v>41508140738980.836</v>
      </c>
      <c r="W12" s="442">
        <f>'KEEI BAU - Industry'!AK$11*'Petrochemicals Split'!$D$37*'Petrochemicals Split'!$I$7</f>
        <v>41620560824464.313</v>
      </c>
      <c r="X12" s="442">
        <f>'KEEI BAU - Industry'!AL$11*'Petrochemicals Split'!$D$37*'Petrochemicals Split'!$I$7</f>
        <v>41732980909947.789</v>
      </c>
      <c r="Y12" s="442">
        <f>'KEEI BAU - Industry'!AM$11*'Petrochemicals Split'!$D$37*'Petrochemicals Split'!$I$7</f>
        <v>41845400995431.266</v>
      </c>
      <c r="Z12" s="442">
        <f>'KEEI BAU - Industry'!AN$11*'Petrochemicals Split'!$D$37*'Petrochemicals Split'!$I$7</f>
        <v>41957821080914.734</v>
      </c>
      <c r="AA12" s="442">
        <f>'KEEI BAU - Industry'!AO$11*'Petrochemicals Split'!$D$37*'Petrochemicals Split'!$I$7</f>
        <v>42070241166398.211</v>
      </c>
      <c r="AB12" s="442">
        <f>'KEEI BAU - Industry'!AP$11*'Petrochemicals Split'!$D$37*'Petrochemicals Split'!$I$7</f>
        <v>42182661251881.688</v>
      </c>
      <c r="AC12" s="442">
        <f>'KEEI BAU - Industry'!AQ$11*'Petrochemicals Split'!$D$37*'Petrochemicals Split'!$I$7</f>
        <v>42295081337365.156</v>
      </c>
      <c r="AD12" s="442">
        <f>'KEEI BAU - Industry'!AR$11*'Petrochemicals Split'!$D$37*'Petrochemicals Split'!$I$7</f>
        <v>42407501422848.633</v>
      </c>
      <c r="AE12" s="442">
        <f>'KEEI BAU - Industry'!AS$11*'Petrochemicals Split'!$D$37*'Petrochemicals Split'!$I$7</f>
        <v>42519921508332.109</v>
      </c>
      <c r="AF12" s="442">
        <f>'KEEI BAU - Industry'!AT$11*'Petrochemicals Split'!$D$37*'Petrochemicals Split'!$I$7</f>
        <v>42632341593815.586</v>
      </c>
    </row>
    <row r="13" spans="1:35">
      <c r="A13" s="497" t="s">
        <v>53</v>
      </c>
      <c r="B13" s="16">
        <f>'KEEI BAU - Industry'!P$39*'Others Split'!$D$46*'Others Split'!$I$12</f>
        <v>106642532550.32063</v>
      </c>
      <c r="C13" s="16">
        <f>'KEEI BAU - Industry'!Q$39*'Others Split'!$D$46*'Others Split'!$I$12</f>
        <v>105179509884.99068</v>
      </c>
      <c r="D13" s="16">
        <f>'KEEI BAU - Industry'!R$39*'Others Split'!$D$46*'Others Split'!$I$12</f>
        <v>103716487219.66072</v>
      </c>
      <c r="E13" s="16">
        <f>'KEEI BAU - Industry'!S$39*'Others Split'!$D$46*'Others Split'!$I$12</f>
        <v>102253464554.33078</v>
      </c>
      <c r="F13" s="16">
        <f>'KEEI BAU - Industry'!T$39*'Others Split'!$D$46*'Others Split'!$I$12</f>
        <v>98872114863.036987</v>
      </c>
      <c r="G13" s="16">
        <f>'KEEI BAU - Industry'!U$39*'Others Split'!$D$46*'Others Split'!$I$12</f>
        <v>95490765171.743851</v>
      </c>
      <c r="H13" s="16">
        <f>'KEEI BAU - Industry'!V$39*'Others Split'!$D$46*'Others Split'!$I$12</f>
        <v>92109415480.449463</v>
      </c>
      <c r="I13" s="16">
        <f>'KEEI BAU - Industry'!W$39*'Others Split'!$D$46*'Others Split'!$I$12</f>
        <v>88728065789.156311</v>
      </c>
      <c r="J13" s="16">
        <f>'KEEI BAU - Industry'!X$39*'Others Split'!$D$46*'Others Split'!$I$12</f>
        <v>85346716097.861938</v>
      </c>
      <c r="K13" s="16">
        <f>'KEEI BAU - Industry'!Y$39*'Others Split'!$D$46*'Others Split'!$I$12</f>
        <v>81965366406.568787</v>
      </c>
      <c r="L13" s="16">
        <f>'KEEI BAU - Industry'!Z$39*'Others Split'!$D$46*'Others Split'!$I$12</f>
        <v>78584016715.274384</v>
      </c>
      <c r="M13" s="16">
        <f>'KEEI BAU - Industry'!AA$39*'Others Split'!$D$46*'Others Split'!$I$12</f>
        <v>75641949053.80957</v>
      </c>
      <c r="N13" s="16">
        <f>'KEEI BAU - Industry'!AB$39*'Others Split'!$D$46*'Others Split'!$I$12</f>
        <v>72699881392.344727</v>
      </c>
      <c r="O13" s="16">
        <f>'KEEI BAU - Industry'!AC$39*'Others Split'!$D$46*'Others Split'!$I$12</f>
        <v>69757813730.879883</v>
      </c>
      <c r="P13" s="16">
        <f>'KEEI BAU - Industry'!AD$39*'Others Split'!$D$46*'Others Split'!$I$12</f>
        <v>66815746069.415031</v>
      </c>
      <c r="Q13" s="16">
        <f>'KEEI BAU - Industry'!AE$39*'Others Split'!$D$46*'Others Split'!$I$12</f>
        <v>63873678407.948975</v>
      </c>
      <c r="R13" s="16">
        <f>'KEEI BAU - Industry'!AF$39*'Others Split'!$D$46*'Others Split'!$I$12</f>
        <v>60931610746.484131</v>
      </c>
      <c r="S13" s="16">
        <f>'KEEI BAU - Industry'!AG$39*'Others Split'!$D$46*'Others Split'!$I$12</f>
        <v>57989543085.019287</v>
      </c>
      <c r="T13" s="16">
        <f>'KEEI BAU - Industry'!AH$39*'Others Split'!$D$46*'Others Split'!$I$12</f>
        <v>55047475423.554443</v>
      </c>
      <c r="U13" s="16">
        <f>'KEEI BAU - Industry'!AI$39*'Others Split'!$D$46*'Others Split'!$I$12</f>
        <v>52105407762.088379</v>
      </c>
      <c r="V13" s="16">
        <f>'KEEI BAU - Industry'!AJ$39*'Others Split'!$D$46*'Others Split'!$I$12</f>
        <v>49163340100.622871</v>
      </c>
      <c r="W13" s="16">
        <f>'KEEI BAU - Industry'!AK$39*'Others Split'!$D$46*'Others Split'!$I$12</f>
        <v>48549553500.202126</v>
      </c>
      <c r="X13" s="16">
        <f>'KEEI BAU - Industry'!AL$39*'Others Split'!$D$46*'Others Split'!$I$12</f>
        <v>47935766899.781471</v>
      </c>
      <c r="Y13" s="16">
        <f>'KEEI BAU - Industry'!AM$39*'Others Split'!$D$46*'Others Split'!$I$12</f>
        <v>47321980299.360962</v>
      </c>
      <c r="Z13" s="16">
        <f>'KEEI BAU - Industry'!AN$39*'Others Split'!$D$46*'Others Split'!$I$12</f>
        <v>46708193698.940308</v>
      </c>
      <c r="AA13" s="16">
        <f>'KEEI BAU - Industry'!AO$39*'Others Split'!$D$46*'Others Split'!$I$12</f>
        <v>46094407098.519653</v>
      </c>
      <c r="AB13" s="16">
        <f>'KEEI BAU - Industry'!AP$39*'Others Split'!$D$46*'Others Split'!$I$12</f>
        <v>45480620498.098999</v>
      </c>
      <c r="AC13" s="16">
        <f>'KEEI BAU - Industry'!AQ$39*'Others Split'!$D$46*'Others Split'!$I$12</f>
        <v>44866833897.678345</v>
      </c>
      <c r="AD13" s="16">
        <f>'KEEI BAU - Industry'!AR$39*'Others Split'!$D$46*'Others Split'!$I$12</f>
        <v>44253047297.25769</v>
      </c>
      <c r="AE13" s="16">
        <f>'KEEI BAU - Industry'!AS$39*'Others Split'!$D$46*'Others Split'!$I$12</f>
        <v>43639260696.837036</v>
      </c>
      <c r="AF13" s="16">
        <f>'KEEI BAU - Industry'!AT$39*'Others Split'!$D$46*'Others Split'!$I$12</f>
        <v>43025474096.416473</v>
      </c>
    </row>
    <row r="14" spans="1:35">
      <c r="A14" s="497" t="s">
        <v>56</v>
      </c>
      <c r="B14" s="16">
        <f>'KEEI BAU - Industry'!P$39*'Others Split'!$D$46*'Others Split'!$I$13</f>
        <v>12334986264987.086</v>
      </c>
      <c r="C14" s="16">
        <f>'KEEI BAU - Industry'!Q$39*'Others Split'!$D$46*'Others Split'!$I$13</f>
        <v>12165763310030.588</v>
      </c>
      <c r="D14" s="16">
        <f>'KEEI BAU - Industry'!R$39*'Others Split'!$D$46*'Others Split'!$I$13</f>
        <v>11996540355074.09</v>
      </c>
      <c r="E14" s="16">
        <f>'KEEI BAU - Industry'!S$39*'Others Split'!$D$46*'Others Split'!$I$13</f>
        <v>11827317400117.592</v>
      </c>
      <c r="F14" s="16">
        <f>'KEEI BAU - Industry'!T$39*'Others Split'!$D$46*'Others Split'!$I$13</f>
        <v>11436207952491.277</v>
      </c>
      <c r="G14" s="16">
        <f>'KEEI BAU - Industry'!U$39*'Others Split'!$D$46*'Others Split'!$I$13</f>
        <v>11045098504865.037</v>
      </c>
      <c r="H14" s="16">
        <f>'KEEI BAU - Industry'!V$39*'Others Split'!$D$46*'Others Split'!$I$13</f>
        <v>10653989057238.652</v>
      </c>
      <c r="I14" s="16">
        <f>'KEEI BAU - Industry'!W$39*'Others Split'!$D$46*'Others Split'!$I$13</f>
        <v>10262879609612.412</v>
      </c>
      <c r="J14" s="16">
        <f>'KEEI BAU - Industry'!X$39*'Others Split'!$D$46*'Others Split'!$I$13</f>
        <v>9871770161986.0313</v>
      </c>
      <c r="K14" s="16">
        <f>'KEEI BAU - Industry'!Y$39*'Others Split'!$D$46*'Others Split'!$I$13</f>
        <v>9480660714359.7891</v>
      </c>
      <c r="L14" s="16">
        <f>'KEEI BAU - Industry'!Z$39*'Others Split'!$D$46*'Others Split'!$I$13</f>
        <v>9089551266733.4023</v>
      </c>
      <c r="M14" s="16">
        <f>'KEEI BAU - Industry'!AA$39*'Others Split'!$D$46*'Others Split'!$I$13</f>
        <v>8749252107223.9727</v>
      </c>
      <c r="N14" s="16">
        <f>'KEEI BAU - Industry'!AB$39*'Others Split'!$D$46*'Others Split'!$I$13</f>
        <v>8408952947714.5391</v>
      </c>
      <c r="O14" s="16">
        <f>'KEEI BAU - Industry'!AC$39*'Others Split'!$D$46*'Others Split'!$I$13</f>
        <v>8068653788205.1055</v>
      </c>
      <c r="P14" s="16">
        <f>'KEEI BAU - Industry'!AD$39*'Others Split'!$D$46*'Others Split'!$I$13</f>
        <v>7728354628695.6719</v>
      </c>
      <c r="Q14" s="16">
        <f>'KEEI BAU - Industry'!AE$39*'Others Split'!$D$46*'Others Split'!$I$13</f>
        <v>7388055469186.0967</v>
      </c>
      <c r="R14" s="16">
        <f>'KEEI BAU - Industry'!AF$39*'Others Split'!$D$46*'Others Split'!$I$13</f>
        <v>7047756309676.6641</v>
      </c>
      <c r="S14" s="16">
        <f>'KEEI BAU - Industry'!AG$39*'Others Split'!$D$46*'Others Split'!$I$13</f>
        <v>6707457150167.2305</v>
      </c>
      <c r="T14" s="16">
        <f>'KEEI BAU - Industry'!AH$39*'Others Split'!$D$46*'Others Split'!$I$13</f>
        <v>6367157990657.7969</v>
      </c>
      <c r="U14" s="16">
        <f>'KEEI BAU - Industry'!AI$39*'Others Split'!$D$46*'Others Split'!$I$13</f>
        <v>6026858831148.2227</v>
      </c>
      <c r="V14" s="16">
        <f>'KEEI BAU - Industry'!AJ$39*'Others Split'!$D$46*'Others Split'!$I$13</f>
        <v>5686559671638.7119</v>
      </c>
      <c r="W14" s="16">
        <f>'KEEI BAU - Industry'!AK$39*'Others Split'!$D$46*'Others Split'!$I$13</f>
        <v>5615565021523.3789</v>
      </c>
      <c r="X14" s="16">
        <f>'KEEI BAU - Industry'!AL$39*'Others Split'!$D$46*'Others Split'!$I$13</f>
        <v>5544570371408.0566</v>
      </c>
      <c r="Y14" s="16">
        <f>'KEEI BAU - Industry'!AM$39*'Others Split'!$D$46*'Others Split'!$I$13</f>
        <v>5473575721292.751</v>
      </c>
      <c r="Z14" s="16">
        <f>'KEEI BAU - Industry'!AN$39*'Others Split'!$D$46*'Others Split'!$I$13</f>
        <v>5402581071177.4287</v>
      </c>
      <c r="AA14" s="16">
        <f>'KEEI BAU - Industry'!AO$39*'Others Split'!$D$46*'Others Split'!$I$13</f>
        <v>5331586421062.1064</v>
      </c>
      <c r="AB14" s="16">
        <f>'KEEI BAU - Industry'!AP$39*'Others Split'!$D$46*'Others Split'!$I$13</f>
        <v>5260591770946.7842</v>
      </c>
      <c r="AC14" s="16">
        <f>'KEEI BAU - Industry'!AQ$39*'Others Split'!$D$46*'Others Split'!$I$13</f>
        <v>5189597120831.4619</v>
      </c>
      <c r="AD14" s="16">
        <f>'KEEI BAU - Industry'!AR$39*'Others Split'!$D$46*'Others Split'!$I$13</f>
        <v>5118602470716.1396</v>
      </c>
      <c r="AE14" s="16">
        <f>'KEEI BAU - Industry'!AS$39*'Others Split'!$D$46*'Others Split'!$I$13</f>
        <v>5047607820600.8174</v>
      </c>
      <c r="AF14" s="16">
        <f>'KEEI BAU - Industry'!AT$39*'Others Split'!$D$46*'Others Split'!$I$13</f>
        <v>4976613170485.5049</v>
      </c>
    </row>
    <row r="15" spans="1:35">
      <c r="A15" t="s">
        <v>58</v>
      </c>
      <c r="B15" s="16">
        <f>'KEEI BAU - Industry'!P25*'Steel Split'!$D$10</f>
        <v>329398162942.67096</v>
      </c>
      <c r="C15" s="16">
        <f>'KEEI BAU - Industry'!Q25*'Steel Split'!$D$10</f>
        <v>256878587746.58789</v>
      </c>
      <c r="D15" s="16">
        <f>'KEEI BAU - Industry'!R25*'Steel Split'!$D$10</f>
        <v>184359012550.50482</v>
      </c>
      <c r="E15" s="16">
        <f>'KEEI BAU - Industry'!S25*'Steel Split'!$D$10</f>
        <v>111839437354.42175</v>
      </c>
      <c r="F15" s="16">
        <f>'KEEI BAU - Industry'!T25*'Steel Split'!$D$10</f>
        <v>108258371626.32451</v>
      </c>
      <c r="G15" s="16">
        <f>'KEEI BAU - Industry'!U25*'Steel Split'!$D$10</f>
        <v>104677305898.22725</v>
      </c>
      <c r="H15" s="16">
        <f>'KEEI BAU - Industry'!V25*'Steel Split'!$D$10</f>
        <v>101096240170.13</v>
      </c>
      <c r="I15" s="16">
        <f>'KEEI BAU - Industry'!W25*'Steel Split'!$D$10</f>
        <v>97515174442.032761</v>
      </c>
      <c r="J15" s="16">
        <f>'KEEI BAU - Industry'!X25*'Steel Split'!$D$10</f>
        <v>93934108713.935516</v>
      </c>
      <c r="K15" s="16">
        <f>'KEEI BAU - Industry'!Y25*'Steel Split'!$D$10</f>
        <v>90353042985.838257</v>
      </c>
      <c r="L15" s="16">
        <f>'KEEI BAU - Industry'!Z25*'Steel Split'!$D$10</f>
        <v>86771977257.741013</v>
      </c>
      <c r="M15" s="16">
        <f>'KEEI BAU - Industry'!AA25*'Steel Split'!$D$10</f>
        <v>86579150641.612747</v>
      </c>
      <c r="N15" s="16">
        <f>'KEEI BAU - Industry'!AB25*'Steel Split'!$D$10</f>
        <v>86386324025.484436</v>
      </c>
      <c r="O15" s="16">
        <f>'KEEI BAU - Industry'!AC25*'Steel Split'!$D$10</f>
        <v>86193497409.356125</v>
      </c>
      <c r="P15" s="16">
        <f>'KEEI BAU - Industry'!AD25*'Steel Split'!$D$10</f>
        <v>86000670793.227814</v>
      </c>
      <c r="Q15" s="16">
        <f>'KEEI BAU - Industry'!AE25*'Steel Split'!$D$10</f>
        <v>85807844177.099487</v>
      </c>
      <c r="R15" s="16">
        <f>'KEEI BAU - Industry'!AF25*'Steel Split'!$D$10</f>
        <v>85615017560.971176</v>
      </c>
      <c r="S15" s="16">
        <f>'KEEI BAU - Industry'!AG25*'Steel Split'!$D$10</f>
        <v>85422190944.842865</v>
      </c>
      <c r="T15" s="16">
        <f>'KEEI BAU - Industry'!AH25*'Steel Split'!$D$10</f>
        <v>85229364328.714554</v>
      </c>
      <c r="U15" s="16">
        <f>'KEEI BAU - Industry'!AI25*'Steel Split'!$D$10</f>
        <v>85036537712.586243</v>
      </c>
      <c r="V15" s="16">
        <f>'KEEI BAU - Industry'!AJ25*'Steel Split'!$D$10</f>
        <v>84843711096.457886</v>
      </c>
      <c r="W15" s="16">
        <f>'KEEI BAU - Industry'!AK25*'Steel Split'!$D$10</f>
        <v>84265231248.072937</v>
      </c>
      <c r="X15" s="16">
        <f>'KEEI BAU - Industry'!AL25*'Steel Split'!$D$10</f>
        <v>83686751399.688004</v>
      </c>
      <c r="Y15" s="16">
        <f>'KEEI BAU - Industry'!AM25*'Steel Split'!$D$10</f>
        <v>83108271551.303055</v>
      </c>
      <c r="Z15" s="16">
        <f>'KEEI BAU - Industry'!AN25*'Steel Split'!$D$10</f>
        <v>82529791702.918121</v>
      </c>
      <c r="AA15" s="16">
        <f>'KEEI BAU - Industry'!AO25*'Steel Split'!$D$10</f>
        <v>81951311854.533173</v>
      </c>
      <c r="AB15" s="16">
        <f>'KEEI BAU - Industry'!AP25*'Steel Split'!$D$10</f>
        <v>81372832006.148239</v>
      </c>
      <c r="AC15" s="16">
        <f>'KEEI BAU - Industry'!AQ25*'Steel Split'!$D$10</f>
        <v>80794352157.763306</v>
      </c>
      <c r="AD15" s="16">
        <f>'KEEI BAU - Industry'!AR25*'Steel Split'!$D$10</f>
        <v>80215872309.378357</v>
      </c>
      <c r="AE15" s="16">
        <f>'KEEI BAU - Industry'!AS25*'Steel Split'!$D$10</f>
        <v>79637392460.993423</v>
      </c>
      <c r="AF15" s="16">
        <f>'KEEI BAU - Industry'!AT25*'Steel Split'!$D$10</f>
        <v>79058912612.608475</v>
      </c>
    </row>
    <row r="16" spans="1:35">
      <c r="A16" t="s">
        <v>61</v>
      </c>
      <c r="B16" s="16">
        <f>'KEEI BAU - Industry'!P$18*'Non-ferrous Metals Split'!$I$6*'Non-ferrous Metals Split'!$D$44</f>
        <v>293631727124.83441</v>
      </c>
      <c r="C16" s="16">
        <f>'KEEI BAU - Industry'!Q$18*'Non-ferrous Metals Split'!$I$6*'Non-ferrous Metals Split'!$D$44</f>
        <v>280411037636.16168</v>
      </c>
      <c r="D16" s="16">
        <f>'KEEI BAU - Industry'!R$18*'Non-ferrous Metals Split'!$I$6*'Non-ferrous Metals Split'!$D$44</f>
        <v>267190348147.48895</v>
      </c>
      <c r="E16" s="16">
        <f>'KEEI BAU - Industry'!S$18*'Non-ferrous Metals Split'!$I$6*'Non-ferrous Metals Split'!$D$44</f>
        <v>253969658658.81625</v>
      </c>
      <c r="F16" s="16">
        <f>'KEEI BAU - Industry'!T$18*'Non-ferrous Metals Split'!$I$6*'Non-ferrous Metals Split'!$D$44</f>
        <v>268215538931.74789</v>
      </c>
      <c r="G16" s="16">
        <f>'KEEI BAU - Industry'!U$18*'Non-ferrous Metals Split'!$I$6*'Non-ferrous Metals Split'!$D$44</f>
        <v>282461419204.67957</v>
      </c>
      <c r="H16" s="16">
        <f>'KEEI BAU - Industry'!V$18*'Non-ferrous Metals Split'!$I$6*'Non-ferrous Metals Split'!$D$44</f>
        <v>296707299477.61127</v>
      </c>
      <c r="I16" s="16">
        <f>'KEEI BAU - Industry'!W$18*'Non-ferrous Metals Split'!$I$6*'Non-ferrous Metals Split'!$D$44</f>
        <v>310953179750.54291</v>
      </c>
      <c r="J16" s="16">
        <f>'KEEI BAU - Industry'!X$18*'Non-ferrous Metals Split'!$I$6*'Non-ferrous Metals Split'!$D$44</f>
        <v>325199060023.47455</v>
      </c>
      <c r="K16" s="16">
        <f>'KEEI BAU - Industry'!Y$18*'Non-ferrous Metals Split'!$I$6*'Non-ferrous Metals Split'!$D$44</f>
        <v>339444940296.40625</v>
      </c>
      <c r="L16" s="16">
        <f>'KEEI BAU - Industry'!Z$18*'Non-ferrous Metals Split'!$I$6*'Non-ferrous Metals Split'!$D$44</f>
        <v>353690820569.33795</v>
      </c>
      <c r="M16" s="16">
        <f>'KEEI BAU - Industry'!AA$18*'Non-ferrous Metals Split'!$I$6*'Non-ferrous Metals Split'!$D$44</f>
        <v>348974942961.74677</v>
      </c>
      <c r="N16" s="16">
        <f>'KEEI BAU - Industry'!AB$18*'Non-ferrous Metals Split'!$I$6*'Non-ferrous Metals Split'!$D$44</f>
        <v>344259065354.15558</v>
      </c>
      <c r="O16" s="16">
        <f>'KEEI BAU - Industry'!AC$18*'Non-ferrous Metals Split'!$I$6*'Non-ferrous Metals Split'!$D$44</f>
        <v>339543187746.56439</v>
      </c>
      <c r="P16" s="16">
        <f>'KEEI BAU - Industry'!AD$18*'Non-ferrous Metals Split'!$I$6*'Non-ferrous Metals Split'!$D$44</f>
        <v>334827310138.97321</v>
      </c>
      <c r="Q16" s="16">
        <f>'KEEI BAU - Industry'!AE$18*'Non-ferrous Metals Split'!$I$6*'Non-ferrous Metals Split'!$D$44</f>
        <v>330111432531.38202</v>
      </c>
      <c r="R16" s="16">
        <f>'KEEI BAU - Industry'!AF$18*'Non-ferrous Metals Split'!$I$6*'Non-ferrous Metals Split'!$D$44</f>
        <v>325395554923.79089</v>
      </c>
      <c r="S16" s="16">
        <f>'KEEI BAU - Industry'!AG$18*'Non-ferrous Metals Split'!$I$6*'Non-ferrous Metals Split'!$D$44</f>
        <v>320679677316.19971</v>
      </c>
      <c r="T16" s="16">
        <f>'KEEI BAU - Industry'!AH$18*'Non-ferrous Metals Split'!$I$6*'Non-ferrous Metals Split'!$D$44</f>
        <v>315963799708.60852</v>
      </c>
      <c r="U16" s="16">
        <f>'KEEI BAU - Industry'!AI$18*'Non-ferrous Metals Split'!$I$6*'Non-ferrous Metals Split'!$D$44</f>
        <v>311247922101.0174</v>
      </c>
      <c r="V16" s="16">
        <f>'KEEI BAU - Industry'!AJ$18*'Non-ferrous Metals Split'!$I$6*'Non-ferrous Metals Split'!$D$44</f>
        <v>306532044493.42621</v>
      </c>
      <c r="W16" s="16">
        <f>'KEEI BAU - Industry'!AK$18*'Non-ferrous Metals Split'!$I$6*'Non-ferrous Metals Split'!$D$44</f>
        <v>298230134955.06256</v>
      </c>
      <c r="X16" s="16">
        <f>'KEEI BAU - Industry'!AL$18*'Non-ferrous Metals Split'!$I$6*'Non-ferrous Metals Split'!$D$44</f>
        <v>289928225416.69891</v>
      </c>
      <c r="Y16" s="16">
        <f>'KEEI BAU - Industry'!AM$18*'Non-ferrous Metals Split'!$I$6*'Non-ferrous Metals Split'!$D$44</f>
        <v>281626315878.33533</v>
      </c>
      <c r="Z16" s="16">
        <f>'KEEI BAU - Industry'!AN$18*'Non-ferrous Metals Split'!$I$6*'Non-ferrous Metals Split'!$D$44</f>
        <v>273324406339.97171</v>
      </c>
      <c r="AA16" s="16">
        <f>'KEEI BAU - Industry'!AO$18*'Non-ferrous Metals Split'!$I$6*'Non-ferrous Metals Split'!$D$44</f>
        <v>265022496801.60809</v>
      </c>
      <c r="AB16" s="16">
        <f>'KEEI BAU - Industry'!AP$18*'Non-ferrous Metals Split'!$I$6*'Non-ferrous Metals Split'!$D$44</f>
        <v>256720587263.24442</v>
      </c>
      <c r="AC16" s="16">
        <f>'KEEI BAU - Industry'!AQ$18*'Non-ferrous Metals Split'!$I$6*'Non-ferrous Metals Split'!$D$44</f>
        <v>248418677724.88083</v>
      </c>
      <c r="AD16" s="16">
        <f>'KEEI BAU - Industry'!AR$18*'Non-ferrous Metals Split'!$I$6*'Non-ferrous Metals Split'!$D$44</f>
        <v>240116768186.51718</v>
      </c>
      <c r="AE16" s="16">
        <f>'KEEI BAU - Industry'!AS$18*'Non-ferrous Metals Split'!$I$6*'Non-ferrous Metals Split'!$D$44</f>
        <v>231814858648.15353</v>
      </c>
      <c r="AF16" s="16">
        <f>'KEEI BAU - Industry'!AT$18*'Non-ferrous Metals Split'!$I$6*'Non-ferrous Metals Split'!$D$44</f>
        <v>223512949109.78995</v>
      </c>
    </row>
    <row r="17" spans="1:33">
      <c r="A17" t="s">
        <v>65</v>
      </c>
      <c r="B17" s="16">
        <f>'KEEI BAU - Industry'!P$18*'Non-ferrous Metals Split'!$I$7*'Non-ferrous Metals Split'!$D$44</f>
        <v>2495869680561.0923</v>
      </c>
      <c r="C17" s="16">
        <f>'KEEI BAU - Industry'!Q$18*'Non-ferrous Metals Split'!$I$7*'Non-ferrous Metals Split'!$D$44</f>
        <v>2383493819907.374</v>
      </c>
      <c r="D17" s="16">
        <f>'KEEI BAU - Industry'!R$18*'Non-ferrous Metals Split'!$I$7*'Non-ferrous Metals Split'!$D$44</f>
        <v>2271117959253.6563</v>
      </c>
      <c r="E17" s="16">
        <f>'KEEI BAU - Industry'!S$18*'Non-ferrous Metals Split'!$I$7*'Non-ferrous Metals Split'!$D$44</f>
        <v>2158742098599.938</v>
      </c>
      <c r="F17" s="16">
        <f>'KEEI BAU - Industry'!T$18*'Non-ferrous Metals Split'!$I$7*'Non-ferrous Metals Split'!$D$44</f>
        <v>2279832080919.8569</v>
      </c>
      <c r="G17" s="16">
        <f>'KEEI BAU - Industry'!U$18*'Non-ferrous Metals Split'!$I$7*'Non-ferrous Metals Split'!$D$44</f>
        <v>2400922063239.7764</v>
      </c>
      <c r="H17" s="16">
        <f>'KEEI BAU - Industry'!V$18*'Non-ferrous Metals Split'!$I$7*'Non-ferrous Metals Split'!$D$44</f>
        <v>2522012045559.6953</v>
      </c>
      <c r="I17" s="16">
        <f>'KEEI BAU - Industry'!W$18*'Non-ferrous Metals Split'!$I$7*'Non-ferrous Metals Split'!$D$44</f>
        <v>2643102027879.6147</v>
      </c>
      <c r="J17" s="16">
        <f>'KEEI BAU - Industry'!X$18*'Non-ferrous Metals Split'!$I$7*'Non-ferrous Metals Split'!$D$44</f>
        <v>2764192010199.5337</v>
      </c>
      <c r="K17" s="16">
        <f>'KEEI BAU - Industry'!Y$18*'Non-ferrous Metals Split'!$I$7*'Non-ferrous Metals Split'!$D$44</f>
        <v>2885281992519.4531</v>
      </c>
      <c r="L17" s="16">
        <f>'KEEI BAU - Industry'!Z$18*'Non-ferrous Metals Split'!$I$7*'Non-ferrous Metals Split'!$D$44</f>
        <v>3006371974839.3721</v>
      </c>
      <c r="M17" s="16">
        <f>'KEEI BAU - Industry'!AA$18*'Non-ferrous Metals Split'!$I$7*'Non-ferrous Metals Split'!$D$44</f>
        <v>2966287015174.8472</v>
      </c>
      <c r="N17" s="16">
        <f>'KEEI BAU - Industry'!AB$18*'Non-ferrous Metals Split'!$I$7*'Non-ferrous Metals Split'!$D$44</f>
        <v>2926202055510.3218</v>
      </c>
      <c r="O17" s="16">
        <f>'KEEI BAU - Industry'!AC$18*'Non-ferrous Metals Split'!$I$7*'Non-ferrous Metals Split'!$D$44</f>
        <v>2886117095845.7969</v>
      </c>
      <c r="P17" s="16">
        <f>'KEEI BAU - Industry'!AD$18*'Non-ferrous Metals Split'!$I$7*'Non-ferrous Metals Split'!$D$44</f>
        <v>2846032136181.2725</v>
      </c>
      <c r="Q17" s="16">
        <f>'KEEI BAU - Industry'!AE$18*'Non-ferrous Metals Split'!$I$7*'Non-ferrous Metals Split'!$D$44</f>
        <v>2805947176516.7476</v>
      </c>
      <c r="R17" s="16">
        <f>'KEEI BAU - Industry'!AF$18*'Non-ferrous Metals Split'!$I$7*'Non-ferrous Metals Split'!$D$44</f>
        <v>2765862216852.2227</v>
      </c>
      <c r="S17" s="16">
        <f>'KEEI BAU - Industry'!AG$18*'Non-ferrous Metals Split'!$I$7*'Non-ferrous Metals Split'!$D$44</f>
        <v>2725777257187.6973</v>
      </c>
      <c r="T17" s="16">
        <f>'KEEI BAU - Industry'!AH$18*'Non-ferrous Metals Split'!$I$7*'Non-ferrous Metals Split'!$D$44</f>
        <v>2685692297523.1724</v>
      </c>
      <c r="U17" s="16">
        <f>'KEEI BAU - Industry'!AI$18*'Non-ferrous Metals Split'!$I$7*'Non-ferrous Metals Split'!$D$44</f>
        <v>2645607337858.6475</v>
      </c>
      <c r="V17" s="16">
        <f>'KEEI BAU - Industry'!AJ$18*'Non-ferrous Metals Split'!$I$7*'Non-ferrous Metals Split'!$D$44</f>
        <v>2605522378194.1226</v>
      </c>
      <c r="W17" s="16">
        <f>'KEEI BAU - Industry'!AK$18*'Non-ferrous Metals Split'!$I$7*'Non-ferrous Metals Split'!$D$44</f>
        <v>2534956147118.0317</v>
      </c>
      <c r="X17" s="16">
        <f>'KEEI BAU - Industry'!AL$18*'Non-ferrous Metals Split'!$I$7*'Non-ferrous Metals Split'!$D$44</f>
        <v>2464389916041.9409</v>
      </c>
      <c r="Y17" s="16">
        <f>'KEEI BAU - Industry'!AM$18*'Non-ferrous Metals Split'!$I$7*'Non-ferrous Metals Split'!$D$44</f>
        <v>2393823684965.8501</v>
      </c>
      <c r="Z17" s="16">
        <f>'KEEI BAU - Industry'!AN$18*'Non-ferrous Metals Split'!$I$7*'Non-ferrous Metals Split'!$D$44</f>
        <v>2323257453889.7593</v>
      </c>
      <c r="AA17" s="16">
        <f>'KEEI BAU - Industry'!AO$18*'Non-ferrous Metals Split'!$I$7*'Non-ferrous Metals Split'!$D$44</f>
        <v>2252691222813.6685</v>
      </c>
      <c r="AB17" s="16">
        <f>'KEEI BAU - Industry'!AP$18*'Non-ferrous Metals Split'!$I$7*'Non-ferrous Metals Split'!$D$44</f>
        <v>2182124991737.5776</v>
      </c>
      <c r="AC17" s="16">
        <f>'KEEI BAU - Industry'!AQ$18*'Non-ferrous Metals Split'!$I$7*'Non-ferrous Metals Split'!$D$44</f>
        <v>2111558760661.4868</v>
      </c>
      <c r="AD17" s="16">
        <f>'KEEI BAU - Industry'!AR$18*'Non-ferrous Metals Split'!$I$7*'Non-ferrous Metals Split'!$D$44</f>
        <v>2040992529585.396</v>
      </c>
      <c r="AE17" s="16">
        <f>'KEEI BAU - Industry'!AS$18*'Non-ferrous Metals Split'!$I$7*'Non-ferrous Metals Split'!$D$44</f>
        <v>1970426298509.3052</v>
      </c>
      <c r="AF17" s="16">
        <f>'KEEI BAU - Industry'!AT$18*'Non-ferrous Metals Split'!$I$7*'Non-ferrous Metals Split'!$D$44</f>
        <v>1899860067433.2144</v>
      </c>
    </row>
    <row r="18" spans="1:33">
      <c r="A18" t="s">
        <v>67</v>
      </c>
      <c r="B18" s="16">
        <f>'KEEI BAU - Industry'!P$35*'Machinery Split'!$I6*'Machinery Split'!$D$41</f>
        <v>83689947701.441498</v>
      </c>
      <c r="C18" s="16">
        <f>'KEEI BAU - Industry'!Q$35*'Machinery Split'!$I6*'Machinery Split'!$D$41</f>
        <v>87874445086.513596</v>
      </c>
      <c r="D18" s="16">
        <f>'KEEI BAU - Industry'!R$35*'Machinery Split'!$I6*'Machinery Split'!$D$41</f>
        <v>92058942471.585663</v>
      </c>
      <c r="E18" s="16">
        <f>'KEEI BAU - Industry'!S$35*'Machinery Split'!$I6*'Machinery Split'!$D$41</f>
        <v>96243439856.657745</v>
      </c>
      <c r="F18" s="16">
        <f>'KEEI BAU - Industry'!T$35*'Machinery Split'!$I6*'Machinery Split'!$D$41</f>
        <v>99752481415.89949</v>
      </c>
      <c r="G18" s="16">
        <f>'KEEI BAU - Industry'!U$35*'Machinery Split'!$I6*'Machinery Split'!$D$41</f>
        <v>103261522975.14124</v>
      </c>
      <c r="H18" s="16">
        <f>'KEEI BAU - Industry'!V$35*'Machinery Split'!$I6*'Machinery Split'!$D$41</f>
        <v>106770564534.38298</v>
      </c>
      <c r="I18" s="16">
        <f>'KEEI BAU - Industry'!W$35*'Machinery Split'!$I6*'Machinery Split'!$D$41</f>
        <v>110279606093.62473</v>
      </c>
      <c r="J18" s="16">
        <f>'KEEI BAU - Industry'!X$35*'Machinery Split'!$I6*'Machinery Split'!$D$41</f>
        <v>113788647652.86647</v>
      </c>
      <c r="K18" s="16">
        <f>'KEEI BAU - Industry'!Y$35*'Machinery Split'!$I6*'Machinery Split'!$D$41</f>
        <v>117297689212.10823</v>
      </c>
      <c r="L18" s="16">
        <f>'KEEI BAU - Industry'!Z$35*'Machinery Split'!$I6*'Machinery Split'!$D$41</f>
        <v>120806730771.34998</v>
      </c>
      <c r="M18" s="16">
        <f>'KEEI BAU - Industry'!AA$35*'Machinery Split'!$I6*'Machinery Split'!$D$41</f>
        <v>121967904523.68088</v>
      </c>
      <c r="N18" s="16">
        <f>'KEEI BAU - Industry'!AB$35*'Machinery Split'!$I6*'Machinery Split'!$D$41</f>
        <v>123129078276.01178</v>
      </c>
      <c r="O18" s="16">
        <f>'KEEI BAU - Industry'!AC$35*'Machinery Split'!$I6*'Machinery Split'!$D$41</f>
        <v>124290252028.3427</v>
      </c>
      <c r="P18" s="16">
        <f>'KEEI BAU - Industry'!AD$35*'Machinery Split'!$I6*'Machinery Split'!$D$41</f>
        <v>125451425780.67358</v>
      </c>
      <c r="Q18" s="16">
        <f>'KEEI BAU - Industry'!AE$35*'Machinery Split'!$I6*'Machinery Split'!$D$41</f>
        <v>126612599533.00449</v>
      </c>
      <c r="R18" s="16">
        <f>'KEEI BAU - Industry'!AF$35*'Machinery Split'!$I6*'Machinery Split'!$D$41</f>
        <v>127773773285.3354</v>
      </c>
      <c r="S18" s="16">
        <f>'KEEI BAU - Industry'!AG$35*'Machinery Split'!$I6*'Machinery Split'!$D$41</f>
        <v>128934947037.66631</v>
      </c>
      <c r="T18" s="16">
        <f>'KEEI BAU - Industry'!AH$35*'Machinery Split'!$I6*'Machinery Split'!$D$41</f>
        <v>130096120789.99721</v>
      </c>
      <c r="U18" s="16">
        <f>'KEEI BAU - Industry'!AI$35*'Machinery Split'!$I6*'Machinery Split'!$D$41</f>
        <v>131257294542.32813</v>
      </c>
      <c r="V18" s="16">
        <f>'KEEI BAU - Industry'!AJ$35*'Machinery Split'!$I6*'Machinery Split'!$D$41</f>
        <v>132418468294.65903</v>
      </c>
      <c r="W18" s="16">
        <f>'KEEI BAU - Industry'!AK$35*'Machinery Split'!$I6*'Machinery Split'!$D$41</f>
        <v>132753422261.67755</v>
      </c>
      <c r="X18" s="16">
        <f>'KEEI BAU - Industry'!AL$35*'Machinery Split'!$I6*'Machinery Split'!$D$41</f>
        <v>133088376228.69608</v>
      </c>
      <c r="Y18" s="16">
        <f>'KEEI BAU - Industry'!AM$35*'Machinery Split'!$I6*'Machinery Split'!$D$41</f>
        <v>133423330195.71461</v>
      </c>
      <c r="Z18" s="16">
        <f>'KEEI BAU - Industry'!AN$35*'Machinery Split'!$I6*'Machinery Split'!$D$41</f>
        <v>133758284162.73314</v>
      </c>
      <c r="AA18" s="16">
        <f>'KEEI BAU - Industry'!AO$35*'Machinery Split'!$I6*'Machinery Split'!$D$41</f>
        <v>134093238129.75168</v>
      </c>
      <c r="AB18" s="16">
        <f>'KEEI BAU - Industry'!AP$35*'Machinery Split'!$I6*'Machinery Split'!$D$41</f>
        <v>134428192096.77022</v>
      </c>
      <c r="AC18" s="16">
        <f>'KEEI BAU - Industry'!AQ$35*'Machinery Split'!$I6*'Machinery Split'!$D$41</f>
        <v>134763146063.78873</v>
      </c>
      <c r="AD18" s="16">
        <f>'KEEI BAU - Industry'!AR$35*'Machinery Split'!$I6*'Machinery Split'!$D$41</f>
        <v>135098100030.80727</v>
      </c>
      <c r="AE18" s="16">
        <f>'KEEI BAU - Industry'!AS$35*'Machinery Split'!$I6*'Machinery Split'!$D$41</f>
        <v>135433053997.82579</v>
      </c>
      <c r="AF18" s="16">
        <f>'KEEI BAU - Industry'!AT$35*'Machinery Split'!$I6*'Machinery Split'!$D$41</f>
        <v>135768007964.84433</v>
      </c>
    </row>
    <row r="19" spans="1:33">
      <c r="A19" t="s">
        <v>71</v>
      </c>
      <c r="B19" s="16">
        <f>'KEEI BAU - Industry'!P$35*'Machinery Split'!$I7*'Machinery Split'!$D$41</f>
        <v>104612434626.80188</v>
      </c>
      <c r="C19" s="16">
        <f>'KEEI BAU - Industry'!Q$35*'Machinery Split'!$I7*'Machinery Split'!$D$41</f>
        <v>109843056358.14197</v>
      </c>
      <c r="D19" s="16">
        <f>'KEEI BAU - Industry'!R$35*'Machinery Split'!$I7*'Machinery Split'!$D$41</f>
        <v>115073678089.48207</v>
      </c>
      <c r="E19" s="16">
        <f>'KEEI BAU - Industry'!S$35*'Machinery Split'!$I7*'Machinery Split'!$D$41</f>
        <v>120304299820.82216</v>
      </c>
      <c r="F19" s="16">
        <f>'KEEI BAU - Industry'!T$35*'Machinery Split'!$I7*'Machinery Split'!$D$41</f>
        <v>124690601769.87434</v>
      </c>
      <c r="G19" s="16">
        <f>'KEEI BAU - Industry'!U$35*'Machinery Split'!$I7*'Machinery Split'!$D$41</f>
        <v>129076903718.92653</v>
      </c>
      <c r="H19" s="16">
        <f>'KEEI BAU - Industry'!V$35*'Machinery Split'!$I7*'Machinery Split'!$D$41</f>
        <v>133463205667.97871</v>
      </c>
      <c r="I19" s="16">
        <f>'KEEI BAU - Industry'!W$35*'Machinery Split'!$I7*'Machinery Split'!$D$41</f>
        <v>137849507617.03088</v>
      </c>
      <c r="J19" s="16">
        <f>'KEEI BAU - Industry'!X$35*'Machinery Split'!$I7*'Machinery Split'!$D$41</f>
        <v>142235809566.08307</v>
      </c>
      <c r="K19" s="16">
        <f>'KEEI BAU - Industry'!Y$35*'Machinery Split'!$I7*'Machinery Split'!$D$41</f>
        <v>146622111515.13525</v>
      </c>
      <c r="L19" s="16">
        <f>'KEEI BAU - Industry'!Z$35*'Machinery Split'!$I7*'Machinery Split'!$D$41</f>
        <v>151008413464.18747</v>
      </c>
      <c r="M19" s="16">
        <f>'KEEI BAU - Industry'!AA$35*'Machinery Split'!$I7*'Machinery Split'!$D$41</f>
        <v>152459880654.60107</v>
      </c>
      <c r="N19" s="16">
        <f>'KEEI BAU - Industry'!AB$35*'Machinery Split'!$I7*'Machinery Split'!$D$41</f>
        <v>153911347845.01471</v>
      </c>
      <c r="O19" s="16">
        <f>'KEEI BAU - Industry'!AC$35*'Machinery Split'!$I7*'Machinery Split'!$D$41</f>
        <v>155362815035.42834</v>
      </c>
      <c r="P19" s="16">
        <f>'KEEI BAU - Industry'!AD$35*'Machinery Split'!$I7*'Machinery Split'!$D$41</f>
        <v>156814282225.84195</v>
      </c>
      <c r="Q19" s="16">
        <f>'KEEI BAU - Industry'!AE$35*'Machinery Split'!$I7*'Machinery Split'!$D$41</f>
        <v>158265749416.25562</v>
      </c>
      <c r="R19" s="16">
        <f>'KEEI BAU - Industry'!AF$35*'Machinery Split'!$I7*'Machinery Split'!$D$41</f>
        <v>159717216606.66925</v>
      </c>
      <c r="S19" s="16">
        <f>'KEEI BAU - Industry'!AG$35*'Machinery Split'!$I7*'Machinery Split'!$D$41</f>
        <v>161168683797.08286</v>
      </c>
      <c r="T19" s="16">
        <f>'KEEI BAU - Industry'!AH$35*'Machinery Split'!$I7*'Machinery Split'!$D$41</f>
        <v>162620150987.49649</v>
      </c>
      <c r="U19" s="16">
        <f>'KEEI BAU - Industry'!AI$35*'Machinery Split'!$I7*'Machinery Split'!$D$41</f>
        <v>164071618177.91013</v>
      </c>
      <c r="V19" s="16">
        <f>'KEEI BAU - Industry'!AJ$35*'Machinery Split'!$I7*'Machinery Split'!$D$41</f>
        <v>165523085368.32379</v>
      </c>
      <c r="W19" s="16">
        <f>'KEEI BAU - Industry'!AK$35*'Machinery Split'!$I7*'Machinery Split'!$D$41</f>
        <v>165941777827.09692</v>
      </c>
      <c r="X19" s="16">
        <f>'KEEI BAU - Industry'!AL$35*'Machinery Split'!$I7*'Machinery Split'!$D$41</f>
        <v>166360470285.87009</v>
      </c>
      <c r="Y19" s="16">
        <f>'KEEI BAU - Industry'!AM$35*'Machinery Split'!$I7*'Machinery Split'!$D$41</f>
        <v>166779162744.64325</v>
      </c>
      <c r="Z19" s="16">
        <f>'KEEI BAU - Industry'!AN$35*'Machinery Split'!$I7*'Machinery Split'!$D$41</f>
        <v>167197855203.41641</v>
      </c>
      <c r="AA19" s="16">
        <f>'KEEI BAU - Industry'!AO$35*'Machinery Split'!$I7*'Machinery Split'!$D$41</f>
        <v>167616547662.18958</v>
      </c>
      <c r="AB19" s="16">
        <f>'KEEI BAU - Industry'!AP$35*'Machinery Split'!$I7*'Machinery Split'!$D$41</f>
        <v>168035240120.96274</v>
      </c>
      <c r="AC19" s="16">
        <f>'KEEI BAU - Industry'!AQ$35*'Machinery Split'!$I7*'Machinery Split'!$D$41</f>
        <v>168453932579.7359</v>
      </c>
      <c r="AD19" s="16">
        <f>'KEEI BAU - Industry'!AR$35*'Machinery Split'!$I7*'Machinery Split'!$D$41</f>
        <v>168872625038.50906</v>
      </c>
      <c r="AE19" s="16">
        <f>'KEEI BAU - Industry'!AS$35*'Machinery Split'!$I7*'Machinery Split'!$D$41</f>
        <v>169291317497.28223</v>
      </c>
      <c r="AF19" s="16">
        <f>'KEEI BAU - Industry'!AT$35*'Machinery Split'!$I7*'Machinery Split'!$D$41</f>
        <v>169710009956.05539</v>
      </c>
    </row>
    <row r="20" spans="1:33">
      <c r="A20" t="s">
        <v>73</v>
      </c>
      <c r="B20" s="16">
        <f>'KEEI BAU - Industry'!P$35*'Machinery Split'!$I8*'Machinery Split'!$D$41</f>
        <v>428910981969.88763</v>
      </c>
      <c r="C20" s="16">
        <f>'KEEI BAU - Industry'!Q$35*'Machinery Split'!$I8*'Machinery Split'!$D$41</f>
        <v>450356531068.38208</v>
      </c>
      <c r="D20" s="16">
        <f>'KEEI BAU - Industry'!R$35*'Machinery Split'!$I8*'Machinery Split'!$D$41</f>
        <v>471802080166.87646</v>
      </c>
      <c r="E20" s="16">
        <f>'KEEI BAU - Industry'!S$35*'Machinery Split'!$I8*'Machinery Split'!$D$41</f>
        <v>493247629265.37079</v>
      </c>
      <c r="F20" s="16">
        <f>'KEEI BAU - Industry'!T$35*'Machinery Split'!$I8*'Machinery Split'!$D$41</f>
        <v>511231467256.4848</v>
      </c>
      <c r="G20" s="16">
        <f>'KEEI BAU - Industry'!U$35*'Machinery Split'!$I8*'Machinery Split'!$D$41</f>
        <v>529215305247.59875</v>
      </c>
      <c r="H20" s="16">
        <f>'KEEI BAU - Industry'!V$35*'Machinery Split'!$I8*'Machinery Split'!$D$41</f>
        <v>547199143238.71265</v>
      </c>
      <c r="I20" s="16">
        <f>'KEEI BAU - Industry'!W$35*'Machinery Split'!$I8*'Machinery Split'!$D$41</f>
        <v>565182981229.82666</v>
      </c>
      <c r="J20" s="16">
        <f>'KEEI BAU - Industry'!X$35*'Machinery Split'!$I8*'Machinery Split'!$D$41</f>
        <v>583166819220.94067</v>
      </c>
      <c r="K20" s="16">
        <f>'KEEI BAU - Industry'!Y$35*'Machinery Split'!$I8*'Machinery Split'!$D$41</f>
        <v>601150657212.05444</v>
      </c>
      <c r="L20" s="16">
        <f>'KEEI BAU - Industry'!Z$35*'Machinery Split'!$I8*'Machinery Split'!$D$41</f>
        <v>619134495203.16846</v>
      </c>
      <c r="M20" s="16">
        <f>'KEEI BAU - Industry'!AA$35*'Machinery Split'!$I8*'Machinery Split'!$D$41</f>
        <v>625085510683.86438</v>
      </c>
      <c r="N20" s="16">
        <f>'KEEI BAU - Industry'!AB$35*'Machinery Split'!$I8*'Machinery Split'!$D$41</f>
        <v>631036526164.5603</v>
      </c>
      <c r="O20" s="16">
        <f>'KEEI BAU - Industry'!AC$35*'Machinery Split'!$I8*'Machinery Split'!$D$41</f>
        <v>636987541645.25623</v>
      </c>
      <c r="P20" s="16">
        <f>'KEEI BAU - Industry'!AD$35*'Machinery Split'!$I8*'Machinery Split'!$D$41</f>
        <v>642938557125.95203</v>
      </c>
      <c r="Q20" s="16">
        <f>'KEEI BAU - Industry'!AE$35*'Machinery Split'!$I8*'Machinery Split'!$D$41</f>
        <v>648889572606.64795</v>
      </c>
      <c r="R20" s="16">
        <f>'KEEI BAU - Industry'!AF$35*'Machinery Split'!$I8*'Machinery Split'!$D$41</f>
        <v>654840588087.34387</v>
      </c>
      <c r="S20" s="16">
        <f>'KEEI BAU - Industry'!AG$35*'Machinery Split'!$I8*'Machinery Split'!$D$41</f>
        <v>660791603568.03967</v>
      </c>
      <c r="T20" s="16">
        <f>'KEEI BAU - Industry'!AH$35*'Machinery Split'!$I8*'Machinery Split'!$D$41</f>
        <v>666742619048.7356</v>
      </c>
      <c r="U20" s="16">
        <f>'KEEI BAU - Industry'!AI$35*'Machinery Split'!$I8*'Machinery Split'!$D$41</f>
        <v>672693634529.43152</v>
      </c>
      <c r="V20" s="16">
        <f>'KEEI BAU - Industry'!AJ$35*'Machinery Split'!$I8*'Machinery Split'!$D$41</f>
        <v>678644650010.12744</v>
      </c>
      <c r="W20" s="16">
        <f>'KEEI BAU - Industry'!AK$35*'Machinery Split'!$I8*'Machinery Split'!$D$41</f>
        <v>680361289091.09741</v>
      </c>
      <c r="X20" s="16">
        <f>'KEEI BAU - Industry'!AL$35*'Machinery Split'!$I8*'Machinery Split'!$D$41</f>
        <v>682077928172.06738</v>
      </c>
      <c r="Y20" s="16">
        <f>'KEEI BAU - Industry'!AM$35*'Machinery Split'!$I8*'Machinery Split'!$D$41</f>
        <v>683794567253.03735</v>
      </c>
      <c r="Z20" s="16">
        <f>'KEEI BAU - Industry'!AN$35*'Machinery Split'!$I8*'Machinery Split'!$D$41</f>
        <v>685511206334.00732</v>
      </c>
      <c r="AA20" s="16">
        <f>'KEEI BAU - Industry'!AO$35*'Machinery Split'!$I8*'Machinery Split'!$D$41</f>
        <v>687227845414.97729</v>
      </c>
      <c r="AB20" s="16">
        <f>'KEEI BAU - Industry'!AP$35*'Machinery Split'!$I8*'Machinery Split'!$D$41</f>
        <v>688944484495.94727</v>
      </c>
      <c r="AC20" s="16">
        <f>'KEEI BAU - Industry'!AQ$35*'Machinery Split'!$I8*'Machinery Split'!$D$41</f>
        <v>690661123576.91724</v>
      </c>
      <c r="AD20" s="16">
        <f>'KEEI BAU - Industry'!AR$35*'Machinery Split'!$I8*'Machinery Split'!$D$41</f>
        <v>692377762657.88721</v>
      </c>
      <c r="AE20" s="16">
        <f>'KEEI BAU - Industry'!AS$35*'Machinery Split'!$I8*'Machinery Split'!$D$41</f>
        <v>694094401738.85706</v>
      </c>
      <c r="AF20" s="16">
        <f>'KEEI BAU - Industry'!AT$35*'Machinery Split'!$I8*'Machinery Split'!$D$41</f>
        <v>695811040819.82703</v>
      </c>
    </row>
    <row r="21" spans="1:33">
      <c r="A21" t="s">
        <v>75</v>
      </c>
      <c r="B21" s="16">
        <f>'KEEI BAU - Industry'!P$35*'Machinery Split'!$I9*'Machinery Split'!$D$41</f>
        <v>3692818942326.106</v>
      </c>
      <c r="C21" s="16">
        <f>'KEEI BAU - Industry'!Q$35*'Machinery Split'!$I9*'Machinery Split'!$D$41</f>
        <v>3877459889442.4111</v>
      </c>
      <c r="D21" s="16">
        <f>'KEEI BAU - Industry'!R$35*'Machinery Split'!$I9*'Machinery Split'!$D$41</f>
        <v>4062100836558.7168</v>
      </c>
      <c r="E21" s="16">
        <f>'KEEI BAU - Industry'!S$35*'Machinery Split'!$I9*'Machinery Split'!$D$41</f>
        <v>4246741783675.022</v>
      </c>
      <c r="F21" s="16">
        <f>'KEEI BAU - Industry'!T$35*'Machinery Split'!$I9*'Machinery Split'!$D$41</f>
        <v>4401578242476.5645</v>
      </c>
      <c r="G21" s="16">
        <f>'KEEI BAU - Industry'!U$35*'Machinery Split'!$I9*'Machinery Split'!$D$41</f>
        <v>4556414701278.1064</v>
      </c>
      <c r="H21" s="16">
        <f>'KEEI BAU - Industry'!V$35*'Machinery Split'!$I9*'Machinery Split'!$D$41</f>
        <v>4711251160079.6484</v>
      </c>
      <c r="I21" s="16">
        <f>'KEEI BAU - Industry'!W$35*'Machinery Split'!$I9*'Machinery Split'!$D$41</f>
        <v>4866087618881.1895</v>
      </c>
      <c r="J21" s="16">
        <f>'KEEI BAU - Industry'!X$35*'Machinery Split'!$I9*'Machinery Split'!$D$41</f>
        <v>5020924077682.7324</v>
      </c>
      <c r="K21" s="16">
        <f>'KEEI BAU - Industry'!Y$35*'Machinery Split'!$I9*'Machinery Split'!$D$41</f>
        <v>5175760536484.2744</v>
      </c>
      <c r="L21" s="16">
        <f>'KEEI BAU - Industry'!Z$35*'Machinery Split'!$I9*'Machinery Split'!$D$41</f>
        <v>5330596995285.8164</v>
      </c>
      <c r="M21" s="16">
        <f>'KEEI BAU - Industry'!AA$35*'Machinery Split'!$I9*'Machinery Split'!$D$41</f>
        <v>5381833787107.418</v>
      </c>
      <c r="N21" s="16">
        <f>'KEEI BAU - Industry'!AB$35*'Machinery Split'!$I9*'Machinery Split'!$D$41</f>
        <v>5433070578929.0186</v>
      </c>
      <c r="O21" s="16">
        <f>'KEEI BAU - Industry'!AC$35*'Machinery Split'!$I9*'Machinery Split'!$D$41</f>
        <v>5484307370750.6191</v>
      </c>
      <c r="P21" s="16">
        <f>'KEEI BAU - Industry'!AD$35*'Machinery Split'!$I9*'Machinery Split'!$D$41</f>
        <v>5535544162572.2207</v>
      </c>
      <c r="Q21" s="16">
        <f>'KEEI BAU - Industry'!AE$35*'Machinery Split'!$I9*'Machinery Split'!$D$41</f>
        <v>5586780954393.8223</v>
      </c>
      <c r="R21" s="16">
        <f>'KEEI BAU - Industry'!AF$35*'Machinery Split'!$I9*'Machinery Split'!$D$41</f>
        <v>5638017746215.4238</v>
      </c>
      <c r="S21" s="16">
        <f>'KEEI BAU - Industry'!AG$35*'Machinery Split'!$I9*'Machinery Split'!$D$41</f>
        <v>5689254538037.0244</v>
      </c>
      <c r="T21" s="16">
        <f>'KEEI BAU - Industry'!AH$35*'Machinery Split'!$I9*'Machinery Split'!$D$41</f>
        <v>5740491329858.626</v>
      </c>
      <c r="U21" s="16">
        <f>'KEEI BAU - Industry'!AI$35*'Machinery Split'!$I9*'Machinery Split'!$D$41</f>
        <v>5791728121680.2266</v>
      </c>
      <c r="V21" s="16">
        <f>'KEEI BAU - Industry'!AJ$35*'Machinery Split'!$I9*'Machinery Split'!$D$41</f>
        <v>5842964913501.8281</v>
      </c>
      <c r="W21" s="16">
        <f>'KEEI BAU - Industry'!AK$35*'Machinery Split'!$I9*'Machinery Split'!$D$41</f>
        <v>5857744757296.5205</v>
      </c>
      <c r="X21" s="16">
        <f>'KEEI BAU - Industry'!AL$35*'Machinery Split'!$I9*'Machinery Split'!$D$41</f>
        <v>5872524601091.2139</v>
      </c>
      <c r="Y21" s="16">
        <f>'KEEI BAU - Industry'!AM$35*'Machinery Split'!$I9*'Machinery Split'!$D$41</f>
        <v>5887304444885.9063</v>
      </c>
      <c r="Z21" s="16">
        <f>'KEEI BAU - Industry'!AN$35*'Machinery Split'!$I9*'Machinery Split'!$D$41</f>
        <v>5902084288680.5986</v>
      </c>
      <c r="AA21" s="16">
        <f>'KEEI BAU - Industry'!AO$35*'Machinery Split'!$I9*'Machinery Split'!$D$41</f>
        <v>5916864132475.291</v>
      </c>
      <c r="AB21" s="16">
        <f>'KEEI BAU - Industry'!AP$35*'Machinery Split'!$I9*'Machinery Split'!$D$41</f>
        <v>5931643976269.9844</v>
      </c>
      <c r="AC21" s="16">
        <f>'KEEI BAU - Industry'!AQ$35*'Machinery Split'!$I9*'Machinery Split'!$D$41</f>
        <v>5946423820064.6768</v>
      </c>
      <c r="AD21" s="16">
        <f>'KEEI BAU - Industry'!AR$35*'Machinery Split'!$I9*'Machinery Split'!$D$41</f>
        <v>5961203663859.3691</v>
      </c>
      <c r="AE21" s="16">
        <f>'KEEI BAU - Industry'!AS$35*'Machinery Split'!$I9*'Machinery Split'!$D$41</f>
        <v>5975983507654.0615</v>
      </c>
      <c r="AF21" s="16">
        <f>'KEEI BAU - Industry'!AT$35*'Machinery Split'!$I9*'Machinery Split'!$D$41</f>
        <v>5990763351448.7549</v>
      </c>
    </row>
    <row r="22" spans="1:33">
      <c r="A22" t="s">
        <v>78</v>
      </c>
      <c r="B22" s="16">
        <f>'KEEI BAU - Industry'!P$35*'Machinery Split'!$I10*'Machinery Split'!$D$41</f>
        <v>3619590238087.3442</v>
      </c>
      <c r="C22" s="16">
        <f>'KEEI BAU - Industry'!Q$35*'Machinery Split'!$I10*'Machinery Split'!$D$41</f>
        <v>3800569749991.7119</v>
      </c>
      <c r="D22" s="16">
        <f>'KEEI BAU - Industry'!R$35*'Machinery Split'!$I10*'Machinery Split'!$D$41</f>
        <v>3981549261896.0786</v>
      </c>
      <c r="E22" s="16">
        <f>'KEEI BAU - Industry'!S$35*'Machinery Split'!$I10*'Machinery Split'!$D$41</f>
        <v>4162528773800.4463</v>
      </c>
      <c r="F22" s="16">
        <f>'KEEI BAU - Industry'!T$35*'Machinery Split'!$I10*'Machinery Split'!$D$41</f>
        <v>4314294821237.6514</v>
      </c>
      <c r="G22" s="16">
        <f>'KEEI BAU - Industry'!U$35*'Machinery Split'!$I10*'Machinery Split'!$D$41</f>
        <v>4466060868674.8574</v>
      </c>
      <c r="H22" s="16">
        <f>'KEEI BAU - Industry'!V$35*'Machinery Split'!$I10*'Machinery Split'!$D$41</f>
        <v>4617826916112.0625</v>
      </c>
      <c r="I22" s="16">
        <f>'KEEI BAU - Industry'!W$35*'Machinery Split'!$I10*'Machinery Split'!$D$41</f>
        <v>4769592963549.2676</v>
      </c>
      <c r="J22" s="16">
        <f>'KEEI BAU - Industry'!X$35*'Machinery Split'!$I10*'Machinery Split'!$D$41</f>
        <v>4921359010986.4736</v>
      </c>
      <c r="K22" s="16">
        <f>'KEEI BAU - Industry'!Y$35*'Machinery Split'!$I10*'Machinery Split'!$D$41</f>
        <v>5073125058423.6787</v>
      </c>
      <c r="L22" s="16">
        <f>'KEEI BAU - Industry'!Z$35*'Machinery Split'!$I10*'Machinery Split'!$D$41</f>
        <v>5224891105860.8848</v>
      </c>
      <c r="M22" s="16">
        <f>'KEEI BAU - Industry'!AA$35*'Machinery Split'!$I10*'Machinery Split'!$D$41</f>
        <v>5275111870649.1963</v>
      </c>
      <c r="N22" s="16">
        <f>'KEEI BAU - Industry'!AB$35*'Machinery Split'!$I10*'Machinery Split'!$D$41</f>
        <v>5325332635437.5078</v>
      </c>
      <c r="O22" s="16">
        <f>'KEEI BAU - Industry'!AC$35*'Machinery Split'!$I10*'Machinery Split'!$D$41</f>
        <v>5375553400225.8203</v>
      </c>
      <c r="P22" s="16">
        <f>'KEEI BAU - Industry'!AD$35*'Machinery Split'!$I10*'Machinery Split'!$D$41</f>
        <v>5425774165014.1318</v>
      </c>
      <c r="Q22" s="16">
        <f>'KEEI BAU - Industry'!AE$35*'Machinery Split'!$I10*'Machinery Split'!$D$41</f>
        <v>5475994929802.4424</v>
      </c>
      <c r="R22" s="16">
        <f>'KEEI BAU - Industry'!AF$35*'Machinery Split'!$I10*'Machinery Split'!$D$41</f>
        <v>5526215694590.7549</v>
      </c>
      <c r="S22" s="16">
        <f>'KEEI BAU - Industry'!AG$35*'Machinery Split'!$I10*'Machinery Split'!$D$41</f>
        <v>5576436459379.0664</v>
      </c>
      <c r="T22" s="16">
        <f>'KEEI BAU - Industry'!AH$35*'Machinery Split'!$I10*'Machinery Split'!$D$41</f>
        <v>5626657224167.3779</v>
      </c>
      <c r="U22" s="16">
        <f>'KEEI BAU - Industry'!AI$35*'Machinery Split'!$I10*'Machinery Split'!$D$41</f>
        <v>5676877988955.6895</v>
      </c>
      <c r="V22" s="16">
        <f>'KEEI BAU - Industry'!AJ$35*'Machinery Split'!$I10*'Machinery Split'!$D$41</f>
        <v>5727098753744.001</v>
      </c>
      <c r="W22" s="16">
        <f>'KEEI BAU - Industry'!AK$35*'Machinery Split'!$I10*'Machinery Split'!$D$41</f>
        <v>5741585512817.5518</v>
      </c>
      <c r="X22" s="16">
        <f>'KEEI BAU - Industry'!AL$35*'Machinery Split'!$I10*'Machinery Split'!$D$41</f>
        <v>5756072271891.1035</v>
      </c>
      <c r="Y22" s="16">
        <f>'KEEI BAU - Industry'!AM$35*'Machinery Split'!$I10*'Machinery Split'!$D$41</f>
        <v>5770559030964.6553</v>
      </c>
      <c r="Z22" s="16">
        <f>'KEEI BAU - Industry'!AN$35*'Machinery Split'!$I10*'Machinery Split'!$D$41</f>
        <v>5785045790038.207</v>
      </c>
      <c r="AA22" s="16">
        <f>'KEEI BAU - Industry'!AO$35*'Machinery Split'!$I10*'Machinery Split'!$D$41</f>
        <v>5799532549111.7578</v>
      </c>
      <c r="AB22" s="16">
        <f>'KEEI BAU - Industry'!AP$35*'Machinery Split'!$I10*'Machinery Split'!$D$41</f>
        <v>5814019308185.3096</v>
      </c>
      <c r="AC22" s="16">
        <f>'KEEI BAU - Industry'!AQ$35*'Machinery Split'!$I10*'Machinery Split'!$D$41</f>
        <v>5828506067258.8613</v>
      </c>
      <c r="AD22" s="16">
        <f>'KEEI BAU - Industry'!AR$35*'Machinery Split'!$I10*'Machinery Split'!$D$41</f>
        <v>5842992826332.4121</v>
      </c>
      <c r="AE22" s="16">
        <f>'KEEI BAU - Industry'!AS$35*'Machinery Split'!$I10*'Machinery Split'!$D$41</f>
        <v>5857479585405.9639</v>
      </c>
      <c r="AF22" s="16">
        <f>'KEEI BAU - Industry'!AT$35*'Machinery Split'!$I10*'Machinery Split'!$D$41</f>
        <v>5871966344479.5156</v>
      </c>
    </row>
    <row r="23" spans="1:33">
      <c r="A23" s="497" t="s">
        <v>80</v>
      </c>
      <c r="B23" s="16">
        <f>'KEEI BAU - Industry'!P$39*'Others Split'!$D$46*'Others Split'!$I$14</f>
        <v>18088439862908.504</v>
      </c>
      <c r="C23" s="16">
        <f>'KEEI BAU - Industry'!Q$39*'Others Split'!$D$46*'Others Split'!$I$14</f>
        <v>17840285614626.695</v>
      </c>
      <c r="D23" s="16">
        <f>'KEEI BAU - Industry'!R$39*'Others Split'!$D$46*'Others Split'!$I$14</f>
        <v>17592131366344.887</v>
      </c>
      <c r="E23" s="16">
        <f>'KEEI BAU - Industry'!S$39*'Others Split'!$D$46*'Others Split'!$I$14</f>
        <v>17343977118063.08</v>
      </c>
      <c r="F23" s="16">
        <f>'KEEI BAU - Industry'!T$39*'Others Split'!$D$46*'Others Split'!$I$14</f>
        <v>16770441033691.012</v>
      </c>
      <c r="G23" s="16">
        <f>'KEEI BAU - Industry'!U$39*'Others Split'!$D$46*'Others Split'!$I$14</f>
        <v>16196904949319.051</v>
      </c>
      <c r="H23" s="16">
        <f>'KEEI BAU - Industry'!V$39*'Others Split'!$D$46*'Others Split'!$I$14</f>
        <v>15623368864946.879</v>
      </c>
      <c r="I23" s="16">
        <f>'KEEI BAU - Industry'!W$39*'Others Split'!$D$46*'Others Split'!$I$14</f>
        <v>15049832780574.918</v>
      </c>
      <c r="J23" s="16">
        <f>'KEEI BAU - Industry'!X$39*'Others Split'!$D$46*'Others Split'!$I$14</f>
        <v>14476296696202.748</v>
      </c>
      <c r="K23" s="16">
        <f>'KEEI BAU - Industry'!Y$39*'Others Split'!$D$46*'Others Split'!$I$14</f>
        <v>13902760611830.785</v>
      </c>
      <c r="L23" s="16">
        <f>'KEEI BAU - Industry'!Z$39*'Others Split'!$D$46*'Others Split'!$I$14</f>
        <v>13329224527458.611</v>
      </c>
      <c r="M23" s="16">
        <f>'KEEI BAU - Industry'!AA$39*'Others Split'!$D$46*'Others Split'!$I$14</f>
        <v>12830198363184.963</v>
      </c>
      <c r="N23" s="16">
        <f>'KEEI BAU - Industry'!AB$39*'Others Split'!$D$46*'Others Split'!$I$14</f>
        <v>12331172198911.311</v>
      </c>
      <c r="O23" s="16">
        <f>'KEEI BAU - Industry'!AC$39*'Others Split'!$D$46*'Others Split'!$I$14</f>
        <v>11832146034637.658</v>
      </c>
      <c r="P23" s="16">
        <f>'KEEI BAU - Industry'!AD$39*'Others Split'!$D$46*'Others Split'!$I$14</f>
        <v>11333119870364.004</v>
      </c>
      <c r="Q23" s="16">
        <f>'KEEI BAU - Industry'!AE$39*'Others Split'!$D$46*'Others Split'!$I$14</f>
        <v>10834093706090.145</v>
      </c>
      <c r="R23" s="16">
        <f>'KEEI BAU - Industry'!AF$39*'Others Split'!$D$46*'Others Split'!$I$14</f>
        <v>10335067541816.492</v>
      </c>
      <c r="S23" s="16">
        <f>'KEEI BAU - Industry'!AG$39*'Others Split'!$D$46*'Others Split'!$I$14</f>
        <v>9836041377542.8398</v>
      </c>
      <c r="T23" s="16">
        <f>'KEEI BAU - Industry'!AH$39*'Others Split'!$D$46*'Others Split'!$I$14</f>
        <v>9337015213269.1875</v>
      </c>
      <c r="U23" s="16">
        <f>'KEEI BAU - Industry'!AI$39*'Others Split'!$D$46*'Others Split'!$I$14</f>
        <v>8837989048995.3281</v>
      </c>
      <c r="V23" s="16">
        <f>'KEEI BAU - Industry'!AJ$39*'Others Split'!$D$46*'Others Split'!$I$14</f>
        <v>8338962884721.5615</v>
      </c>
      <c r="W23" s="16">
        <f>'KEEI BAU - Industry'!AK$39*'Others Split'!$D$46*'Others Split'!$I$14</f>
        <v>8234853935460.3389</v>
      </c>
      <c r="X23" s="16">
        <f>'KEEI BAU - Industry'!AL$39*'Others Split'!$D$46*'Others Split'!$I$14</f>
        <v>8130744986199.1309</v>
      </c>
      <c r="Y23" s="16">
        <f>'KEEI BAU - Industry'!AM$39*'Others Split'!$D$46*'Others Split'!$I$14</f>
        <v>8026636036937.9473</v>
      </c>
      <c r="Z23" s="16">
        <f>'KEEI BAU - Industry'!AN$39*'Others Split'!$D$46*'Others Split'!$I$14</f>
        <v>7922527087676.7393</v>
      </c>
      <c r="AA23" s="16">
        <f>'KEEI BAU - Industry'!AO$39*'Others Split'!$D$46*'Others Split'!$I$14</f>
        <v>7818418138415.5313</v>
      </c>
      <c r="AB23" s="16">
        <f>'KEEI BAU - Industry'!AP$39*'Others Split'!$D$46*'Others Split'!$I$14</f>
        <v>7714309189154.3232</v>
      </c>
      <c r="AC23" s="16">
        <f>'KEEI BAU - Industry'!AQ$39*'Others Split'!$D$46*'Others Split'!$I$14</f>
        <v>7610200239893.1152</v>
      </c>
      <c r="AD23" s="16">
        <f>'KEEI BAU - Industry'!AR$39*'Others Split'!$D$46*'Others Split'!$I$14</f>
        <v>7506091290631.9072</v>
      </c>
      <c r="AE23" s="16">
        <f>'KEEI BAU - Industry'!AS$39*'Others Split'!$D$46*'Others Split'!$I$14</f>
        <v>7401982341370.6992</v>
      </c>
      <c r="AF23" s="16">
        <f>'KEEI BAU - Industry'!AT$39*'Others Split'!$D$46*'Others Split'!$I$14</f>
        <v>7297873392109.5059</v>
      </c>
    </row>
    <row r="24" spans="1:33">
      <c r="A24" t="s">
        <v>82</v>
      </c>
      <c r="B24" s="16">
        <v>0</v>
      </c>
      <c r="C24" s="16">
        <v>0</v>
      </c>
      <c r="D24" s="16">
        <v>1</v>
      </c>
      <c r="E24" s="16">
        <v>2</v>
      </c>
      <c r="F24" s="16">
        <v>3</v>
      </c>
      <c r="G24" s="16">
        <v>4</v>
      </c>
      <c r="H24" s="16">
        <v>5</v>
      </c>
      <c r="I24" s="16">
        <v>6</v>
      </c>
      <c r="J24" s="16">
        <v>7</v>
      </c>
      <c r="K24" s="16">
        <v>8</v>
      </c>
      <c r="L24" s="16">
        <v>9</v>
      </c>
      <c r="M24" s="16">
        <v>10</v>
      </c>
      <c r="N24" s="16">
        <v>11</v>
      </c>
      <c r="O24" s="16">
        <v>12</v>
      </c>
      <c r="P24" s="16">
        <v>13</v>
      </c>
      <c r="Q24" s="16">
        <v>14</v>
      </c>
      <c r="R24" s="16">
        <v>15</v>
      </c>
      <c r="S24" s="16">
        <v>16</v>
      </c>
      <c r="T24" s="16">
        <v>17</v>
      </c>
      <c r="U24" s="16">
        <v>18</v>
      </c>
      <c r="V24" s="16">
        <v>19</v>
      </c>
      <c r="W24" s="16">
        <v>20</v>
      </c>
      <c r="X24" s="16">
        <v>21</v>
      </c>
      <c r="Y24" s="16">
        <v>22</v>
      </c>
      <c r="Z24" s="16">
        <v>23</v>
      </c>
      <c r="AA24" s="16">
        <v>24</v>
      </c>
      <c r="AB24" s="16">
        <v>25</v>
      </c>
      <c r="AC24" s="16">
        <v>26</v>
      </c>
      <c r="AD24" s="16">
        <v>27</v>
      </c>
      <c r="AE24" s="16">
        <v>28</v>
      </c>
      <c r="AF24" s="16">
        <v>29</v>
      </c>
    </row>
    <row r="25" spans="1:33">
      <c r="A25" t="s">
        <v>85</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s="497" t="s">
        <v>89</v>
      </c>
      <c r="B26" s="16">
        <f>'KEEI BAU - Industry'!P$39*'Others Split'!$D$46*'Others Split'!$I$15</f>
        <v>64609581927255.125</v>
      </c>
      <c r="C26" s="16">
        <f>'KEEI BAU - Industry'!Q$39*'Others Split'!$D$46*'Others Split'!$I$15</f>
        <v>63723206852540.313</v>
      </c>
      <c r="D26" s="16">
        <f>'KEEI BAU - Industry'!R$39*'Others Split'!$D$46*'Others Split'!$I$15</f>
        <v>62836831777825.508</v>
      </c>
      <c r="E26" s="16">
        <f>'KEEI BAU - Industry'!S$39*'Others Split'!$D$46*'Others Split'!$I$15</f>
        <v>61950456703110.703</v>
      </c>
      <c r="F26" s="16">
        <f>'KEEI BAU - Industry'!T$39*'Others Split'!$D$46*'Others Split'!$I$15</f>
        <v>59901859537610.547</v>
      </c>
      <c r="G26" s="16">
        <f>'KEEI BAU - Industry'!U$39*'Others Split'!$D$46*'Others Split'!$I$15</f>
        <v>57853262372110.781</v>
      </c>
      <c r="H26" s="16">
        <f>'KEEI BAU - Industry'!V$39*'Others Split'!$D$46*'Others Split'!$I$15</f>
        <v>55804665206610.266</v>
      </c>
      <c r="I26" s="16">
        <f>'KEEI BAU - Industry'!W$39*'Others Split'!$D$46*'Others Split'!$I$15</f>
        <v>53756068041110.5</v>
      </c>
      <c r="J26" s="16">
        <f>'KEEI BAU - Industry'!X$39*'Others Split'!$D$46*'Others Split'!$I$15</f>
        <v>51707470875609.992</v>
      </c>
      <c r="K26" s="16">
        <f>'KEEI BAU - Industry'!Y$39*'Others Split'!$D$46*'Others Split'!$I$15</f>
        <v>49658873710110.219</v>
      </c>
      <c r="L26" s="16">
        <f>'KEEI BAU - Industry'!Z$39*'Others Split'!$D$46*'Others Split'!$I$15</f>
        <v>47610276544609.688</v>
      </c>
      <c r="M26" s="16">
        <f>'KEEI BAU - Industry'!AA$39*'Others Split'!$D$46*'Others Split'!$I$15</f>
        <v>45827819235475.133</v>
      </c>
      <c r="N26" s="16">
        <f>'KEEI BAU - Industry'!AB$39*'Others Split'!$D$46*'Others Split'!$I$15</f>
        <v>44045361926340.563</v>
      </c>
      <c r="O26" s="16">
        <f>'KEEI BAU - Industry'!AC$39*'Others Split'!$D$46*'Others Split'!$I$15</f>
        <v>42262904617205.992</v>
      </c>
      <c r="P26" s="16">
        <f>'KEEI BAU - Industry'!AD$39*'Others Split'!$D$46*'Others Split'!$I$15</f>
        <v>40480447308071.414</v>
      </c>
      <c r="Q26" s="16">
        <f>'KEEI BAU - Industry'!AE$39*'Others Split'!$D$46*'Others Split'!$I$15</f>
        <v>38697989998936.102</v>
      </c>
      <c r="R26" s="16">
        <f>'KEEI BAU - Industry'!AF$39*'Others Split'!$D$46*'Others Split'!$I$15</f>
        <v>36915532689801.531</v>
      </c>
      <c r="S26" s="16">
        <f>'KEEI BAU - Industry'!AG$39*'Others Split'!$D$46*'Others Split'!$I$15</f>
        <v>35133075380666.957</v>
      </c>
      <c r="T26" s="16">
        <f>'KEEI BAU - Industry'!AH$39*'Others Split'!$D$46*'Others Split'!$I$15</f>
        <v>33350618071532.383</v>
      </c>
      <c r="U26" s="16">
        <f>'KEEI BAU - Industry'!AI$39*'Others Split'!$D$46*'Others Split'!$I$15</f>
        <v>31568160762397.07</v>
      </c>
      <c r="V26" s="16">
        <f>'KEEI BAU - Industry'!AJ$39*'Others Split'!$D$46*'Others Split'!$I$15</f>
        <v>29785703453262.094</v>
      </c>
      <c r="W26" s="16">
        <f>'KEEI BAU - Industry'!AK$39*'Others Split'!$D$46*'Others Split'!$I$15</f>
        <v>29413839669672.527</v>
      </c>
      <c r="X26" s="16">
        <f>'KEEI BAU - Industry'!AL$39*'Others Split'!$D$46*'Others Split'!$I$15</f>
        <v>29041975886083.02</v>
      </c>
      <c r="Y26" s="16">
        <f>'KEEI BAU - Industry'!AM$39*'Others Split'!$D$46*'Others Split'!$I$15</f>
        <v>28670112102493.598</v>
      </c>
      <c r="Z26" s="16">
        <f>'KEEI BAU - Industry'!AN$39*'Others Split'!$D$46*'Others Split'!$I$15</f>
        <v>28298248318904.086</v>
      </c>
      <c r="AA26" s="16">
        <f>'KEEI BAU - Industry'!AO$39*'Others Split'!$D$46*'Others Split'!$I$15</f>
        <v>27926384535314.578</v>
      </c>
      <c r="AB26" s="16">
        <f>'KEEI BAU - Industry'!AP$39*'Others Split'!$D$46*'Others Split'!$I$15</f>
        <v>27554520751725.07</v>
      </c>
      <c r="AC26" s="16">
        <f>'KEEI BAU - Industry'!AQ$39*'Others Split'!$D$46*'Others Split'!$I$15</f>
        <v>27182656968135.559</v>
      </c>
      <c r="AD26" s="16">
        <f>'KEEI BAU - Industry'!AR$39*'Others Split'!$D$46*'Others Split'!$I$15</f>
        <v>26810793184546.051</v>
      </c>
      <c r="AE26" s="16">
        <f>'KEEI BAU - Industry'!AS$39*'Others Split'!$D$46*'Others Split'!$I$15</f>
        <v>26438929400956.539</v>
      </c>
      <c r="AF26" s="16">
        <f>'KEEI BAU - Industry'!AT$39*'Others Split'!$D$46*'Others Split'!$I$15</f>
        <v>26067065617367.082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5"/>
  <cols>
    <col min="1" max="1" width="43.453125" bestFit="1" customWidth="1"/>
    <col min="3" max="3" width="9.26953125" bestFit="1" customWidth="1"/>
  </cols>
  <sheetData>
    <row r="1" spans="1:32">
      <c r="A1" s="1" t="s">
        <v>1029</v>
      </c>
    </row>
    <row r="2" spans="1:32">
      <c r="A2" s="24" t="s">
        <v>1028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25</v>
      </c>
      <c r="B3" s="16">
        <f>SUM('BIFUbC-electricity'!B2,'BIFUbC-coal'!B2,'BIFUbC-natural-gas'!B2,'BIFUbC-biomass'!B2,'BIFUbC-heat'!B2,'BIFUbC-crude-oil'!B2,'BIFUbC-petroleum-diesel'!B2,'BIFUbC-heavy-or-residual-oil'!B2,'BIFUbC-LPG-propane-or-butane'!B2,'BIFUbC-hydrogen'!B2)</f>
        <v>217427603158913.41</v>
      </c>
      <c r="C3" s="16">
        <f>SUM('BIFUbC-electricity'!C2,'BIFUbC-coal'!C2,'BIFUbC-natural-gas'!C2,'BIFUbC-biomass'!C2,'BIFUbC-heat'!C2,'BIFUbC-crude-oil'!C2,'BIFUbC-petroleum-diesel'!C2,'BIFUbC-heavy-or-residual-oil'!C2,'BIFUbC-LPG-propane-or-butane'!C2,'BIFUbC-hydrogen'!C2)</f>
        <v>217543933901114.56</v>
      </c>
      <c r="D3" s="16">
        <f>SUM('BIFUbC-electricity'!D2,'BIFUbC-coal'!D2,'BIFUbC-natural-gas'!D2,'BIFUbC-biomass'!D2,'BIFUbC-heat'!D2,'BIFUbC-crude-oil'!D2,'BIFUbC-petroleum-diesel'!D2,'BIFUbC-heavy-or-residual-oil'!D2,'BIFUbC-LPG-propane-or-butane'!D2,'BIFUbC-hydrogen'!D2)</f>
        <v>217660264643315.78</v>
      </c>
      <c r="E3" s="16">
        <f>SUM('BIFUbC-electricity'!E2,'BIFUbC-coal'!E2,'BIFUbC-natural-gas'!E2,'BIFUbC-biomass'!E2,'BIFUbC-heat'!E2,'BIFUbC-crude-oil'!E2,'BIFUbC-petroleum-diesel'!E2,'BIFUbC-heavy-or-residual-oil'!E2,'BIFUbC-LPG-propane-or-butane'!E2,'BIFUbC-hydrogen'!E2)</f>
        <v>217776595385517.03</v>
      </c>
      <c r="F3" s="16">
        <f>SUM('BIFUbC-electricity'!F2,'BIFUbC-coal'!F2,'BIFUbC-natural-gas'!F2,'BIFUbC-biomass'!F2,'BIFUbC-heat'!F2,'BIFUbC-crude-oil'!F2,'BIFUbC-petroleum-diesel'!F2,'BIFUbC-heavy-or-residual-oil'!F2,'BIFUbC-LPG-propane-or-butane'!F2,'BIFUbC-hydrogen'!F2)</f>
        <v>216189128972649.78</v>
      </c>
      <c r="G3" s="16">
        <f>SUM('BIFUbC-electricity'!G2,'BIFUbC-coal'!G2,'BIFUbC-natural-gas'!G2,'BIFUbC-biomass'!G2,'BIFUbC-heat'!G2,'BIFUbC-crude-oil'!G2,'BIFUbC-petroleum-diesel'!G2,'BIFUbC-heavy-or-residual-oil'!G2,'BIFUbC-LPG-propane-or-butane'!G2,'BIFUbC-hydrogen'!G2)</f>
        <v>214601662559782.5</v>
      </c>
      <c r="H3" s="16">
        <f>SUM('BIFUbC-electricity'!H2,'BIFUbC-coal'!H2,'BIFUbC-natural-gas'!H2,'BIFUbC-biomass'!H2,'BIFUbC-heat'!H2,'BIFUbC-crude-oil'!H2,'BIFUbC-petroleum-diesel'!H2,'BIFUbC-heavy-or-residual-oil'!H2,'BIFUbC-LPG-propane-or-butane'!H2,'BIFUbC-hydrogen'!H2)</f>
        <v>213014196146913.75</v>
      </c>
      <c r="I3" s="16">
        <f>SUM('BIFUbC-electricity'!I2,'BIFUbC-coal'!I2,'BIFUbC-natural-gas'!I2,'BIFUbC-biomass'!I2,'BIFUbC-heat'!I2,'BIFUbC-crude-oil'!I2,'BIFUbC-petroleum-diesel'!I2,'BIFUbC-heavy-or-residual-oil'!I2,'BIFUbC-LPG-propane-or-butane'!I2,'BIFUbC-hydrogen'!I2)</f>
        <v>211426729734046.44</v>
      </c>
      <c r="J3" s="16">
        <f>SUM('BIFUbC-electricity'!J2,'BIFUbC-coal'!J2,'BIFUbC-natural-gas'!J2,'BIFUbC-biomass'!J2,'BIFUbC-heat'!J2,'BIFUbC-crude-oil'!J2,'BIFUbC-petroleum-diesel'!J2,'BIFUbC-heavy-or-residual-oil'!J2,'BIFUbC-LPG-propane-or-butane'!J2,'BIFUbC-hydrogen'!J2)</f>
        <v>209839263321177.75</v>
      </c>
      <c r="K3" s="16">
        <f>SUM('BIFUbC-electricity'!K2,'BIFUbC-coal'!K2,'BIFUbC-natural-gas'!K2,'BIFUbC-biomass'!K2,'BIFUbC-heat'!K2,'BIFUbC-crude-oil'!K2,'BIFUbC-petroleum-diesel'!K2,'BIFUbC-heavy-or-residual-oil'!K2,'BIFUbC-LPG-propane-or-butane'!K2,'BIFUbC-hydrogen'!K2)</f>
        <v>208251796908310.44</v>
      </c>
      <c r="L3" s="16">
        <f>SUM('BIFUbC-electricity'!L2,'BIFUbC-coal'!L2,'BIFUbC-natural-gas'!L2,'BIFUbC-biomass'!L2,'BIFUbC-heat'!L2,'BIFUbC-crude-oil'!L2,'BIFUbC-petroleum-diesel'!L2,'BIFUbC-heavy-or-residual-oil'!L2,'BIFUbC-LPG-propane-or-butane'!L2,'BIFUbC-hydrogen'!L2)</f>
        <v>206664330495440.84</v>
      </c>
      <c r="M3" s="16">
        <f>SUM('BIFUbC-electricity'!M2,'BIFUbC-coal'!M2,'BIFUbC-natural-gas'!M2,'BIFUbC-biomass'!M2,'BIFUbC-heat'!M2,'BIFUbC-crude-oil'!M2,'BIFUbC-petroleum-diesel'!M2,'BIFUbC-heavy-or-residual-oil'!M2,'BIFUbC-LPG-propane-or-butane'!M2,'BIFUbC-hydrogen'!M2)</f>
        <v>204471306145182.5</v>
      </c>
      <c r="N3" s="16">
        <f>SUM('BIFUbC-electricity'!N2,'BIFUbC-coal'!N2,'BIFUbC-natural-gas'!N2,'BIFUbC-biomass'!N2,'BIFUbC-heat'!N2,'BIFUbC-crude-oil'!N2,'BIFUbC-petroleum-diesel'!N2,'BIFUbC-heavy-or-residual-oil'!N2,'BIFUbC-LPG-propane-or-butane'!N2,'BIFUbC-hydrogen'!N2)</f>
        <v>202278281794924.22</v>
      </c>
      <c r="O3" s="16">
        <f>SUM('BIFUbC-electricity'!O2,'BIFUbC-coal'!O2,'BIFUbC-natural-gas'!O2,'BIFUbC-biomass'!O2,'BIFUbC-heat'!O2,'BIFUbC-crude-oil'!O2,'BIFUbC-petroleum-diesel'!O2,'BIFUbC-heavy-or-residual-oil'!O2,'BIFUbC-LPG-propane-or-butane'!O2,'BIFUbC-hydrogen'!O2)</f>
        <v>200085257444665.91</v>
      </c>
      <c r="P3" s="16">
        <f>SUM('BIFUbC-electricity'!P2,'BIFUbC-coal'!P2,'BIFUbC-natural-gas'!P2,'BIFUbC-biomass'!P2,'BIFUbC-heat'!P2,'BIFUbC-crude-oil'!P2,'BIFUbC-petroleum-diesel'!P2,'BIFUbC-heavy-or-residual-oil'!P2,'BIFUbC-LPG-propane-or-butane'!P2,'BIFUbC-hydrogen'!P2)</f>
        <v>197892233094407.56</v>
      </c>
      <c r="Q3" s="16">
        <f>SUM('BIFUbC-electricity'!Q2,'BIFUbC-coal'!Q2,'BIFUbC-natural-gas'!Q2,'BIFUbC-biomass'!Q2,'BIFUbC-heat'!Q2,'BIFUbC-crude-oil'!Q2,'BIFUbC-petroleum-diesel'!Q2,'BIFUbC-heavy-or-residual-oil'!Q2,'BIFUbC-LPG-propane-or-butane'!Q2,'BIFUbC-hydrogen'!Q2)</f>
        <v>195699208744147.94</v>
      </c>
      <c r="R3" s="16">
        <f>SUM('BIFUbC-electricity'!R2,'BIFUbC-coal'!R2,'BIFUbC-natural-gas'!R2,'BIFUbC-biomass'!R2,'BIFUbC-heat'!R2,'BIFUbC-crude-oil'!R2,'BIFUbC-petroleum-diesel'!R2,'BIFUbC-heavy-or-residual-oil'!R2,'BIFUbC-LPG-propane-or-butane'!R2,'BIFUbC-hydrogen'!R2)</f>
        <v>193506184393889.59</v>
      </c>
      <c r="S3" s="16">
        <f>SUM('BIFUbC-electricity'!S2,'BIFUbC-coal'!S2,'BIFUbC-natural-gas'!S2,'BIFUbC-biomass'!S2,'BIFUbC-heat'!S2,'BIFUbC-crude-oil'!S2,'BIFUbC-petroleum-diesel'!S2,'BIFUbC-heavy-or-residual-oil'!S2,'BIFUbC-LPG-propane-or-butane'!S2,'BIFUbC-hydrogen'!S2)</f>
        <v>191313160043631.31</v>
      </c>
      <c r="T3" s="16">
        <f>SUM('BIFUbC-electricity'!T2,'BIFUbC-coal'!T2,'BIFUbC-natural-gas'!T2,'BIFUbC-biomass'!T2,'BIFUbC-heat'!T2,'BIFUbC-crude-oil'!T2,'BIFUbC-petroleum-diesel'!T2,'BIFUbC-heavy-or-residual-oil'!T2,'BIFUbC-LPG-propane-or-butane'!T2,'BIFUbC-hydrogen'!T2)</f>
        <v>189120135693372.97</v>
      </c>
      <c r="U3" s="16">
        <f>SUM('BIFUbC-electricity'!U2,'BIFUbC-coal'!U2,'BIFUbC-natural-gas'!U2,'BIFUbC-biomass'!U2,'BIFUbC-heat'!U2,'BIFUbC-crude-oil'!U2,'BIFUbC-petroleum-diesel'!U2,'BIFUbC-heavy-or-residual-oil'!U2,'BIFUbC-LPG-propane-or-butane'!U2,'BIFUbC-hydrogen'!U2)</f>
        <v>186927111343113.34</v>
      </c>
      <c r="V3" s="16">
        <f>SUM('BIFUbC-electricity'!V2,'BIFUbC-coal'!V2,'BIFUbC-natural-gas'!V2,'BIFUbC-biomass'!V2,'BIFUbC-heat'!V2,'BIFUbC-crude-oil'!V2,'BIFUbC-petroleum-diesel'!V2,'BIFUbC-heavy-or-residual-oil'!V2,'BIFUbC-LPG-propane-or-butane'!V2,'BIFUbC-hydrogen'!V2)</f>
        <v>184734086992854.28</v>
      </c>
      <c r="W3" s="16">
        <f>SUM('BIFUbC-electricity'!W2,'BIFUbC-coal'!W2,'BIFUbC-natural-gas'!W2,'BIFUbC-biomass'!W2,'BIFUbC-heat'!W2,'BIFUbC-crude-oil'!W2,'BIFUbC-petroleum-diesel'!W2,'BIFUbC-heavy-or-residual-oil'!W2,'BIFUbC-LPG-propane-or-butane'!W2,'BIFUbC-hydrogen'!W2)</f>
        <v>183409176120926.03</v>
      </c>
      <c r="X3" s="16">
        <f>SUM('BIFUbC-electricity'!X2,'BIFUbC-coal'!X2,'BIFUbC-natural-gas'!X2,'BIFUbC-biomass'!X2,'BIFUbC-heat'!X2,'BIFUbC-crude-oil'!X2,'BIFUbC-petroleum-diesel'!X2,'BIFUbC-heavy-or-residual-oil'!X2,'BIFUbC-LPG-propane-or-butane'!X2,'BIFUbC-hydrogen'!X2)</f>
        <v>182084265248997.91</v>
      </c>
      <c r="Y3" s="16">
        <f>SUM('BIFUbC-electricity'!Y2,'BIFUbC-coal'!Y2,'BIFUbC-natural-gas'!Y2,'BIFUbC-biomass'!Y2,'BIFUbC-heat'!Y2,'BIFUbC-crude-oil'!Y2,'BIFUbC-petroleum-diesel'!Y2,'BIFUbC-heavy-or-residual-oil'!Y2,'BIFUbC-LPG-propane-or-butane'!Y2,'BIFUbC-hydrogen'!Y2)</f>
        <v>180759354377070</v>
      </c>
      <c r="Z3" s="16">
        <f>SUM('BIFUbC-electricity'!Z2,'BIFUbC-coal'!Z2,'BIFUbC-natural-gas'!Z2,'BIFUbC-biomass'!Z2,'BIFUbC-heat'!Z2,'BIFUbC-crude-oil'!Z2,'BIFUbC-petroleum-diesel'!Z2,'BIFUbC-heavy-or-residual-oil'!Z2,'BIFUbC-LPG-propane-or-butane'!Z2,'BIFUbC-hydrogen'!Z2)</f>
        <v>179434443505141.91</v>
      </c>
      <c r="AA3" s="16">
        <f>SUM('BIFUbC-electricity'!AA2,'BIFUbC-coal'!AA2,'BIFUbC-natural-gas'!AA2,'BIFUbC-biomass'!AA2,'BIFUbC-heat'!AA2,'BIFUbC-crude-oil'!AA2,'BIFUbC-petroleum-diesel'!AA2,'BIFUbC-heavy-or-residual-oil'!AA2,'BIFUbC-LPG-propane-or-butane'!AA2,'BIFUbC-hydrogen'!AA2)</f>
        <v>178109532633213.78</v>
      </c>
      <c r="AB3" s="16">
        <f>SUM('BIFUbC-electricity'!AB2,'BIFUbC-coal'!AB2,'BIFUbC-natural-gas'!AB2,'BIFUbC-biomass'!AB2,'BIFUbC-heat'!AB2,'BIFUbC-crude-oil'!AB2,'BIFUbC-petroleum-diesel'!AB2,'BIFUbC-heavy-or-residual-oil'!AB2,'BIFUbC-LPG-propane-or-butane'!AB2,'BIFUbC-hydrogen'!AB2)</f>
        <v>176784621761285.69</v>
      </c>
      <c r="AC3" s="16">
        <f>SUM('BIFUbC-electricity'!AC2,'BIFUbC-coal'!AC2,'BIFUbC-natural-gas'!AC2,'BIFUbC-biomass'!AC2,'BIFUbC-heat'!AC2,'BIFUbC-crude-oil'!AC2,'BIFUbC-petroleum-diesel'!AC2,'BIFUbC-heavy-or-residual-oil'!AC2,'BIFUbC-LPG-propane-or-butane'!AC2,'BIFUbC-hydrogen'!AC2)</f>
        <v>175459710889357.53</v>
      </c>
      <c r="AD3" s="16">
        <f>SUM('BIFUbC-electricity'!AD2,'BIFUbC-coal'!AD2,'BIFUbC-natural-gas'!AD2,'BIFUbC-biomass'!AD2,'BIFUbC-heat'!AD2,'BIFUbC-crude-oil'!AD2,'BIFUbC-petroleum-diesel'!AD2,'BIFUbC-heavy-or-residual-oil'!AD2,'BIFUbC-LPG-propane-or-butane'!AD2,'BIFUbC-hydrogen'!AD2)</f>
        <v>174134800017429.44</v>
      </c>
      <c r="AE3" s="16">
        <f>SUM('BIFUbC-electricity'!AE2,'BIFUbC-coal'!AE2,'BIFUbC-natural-gas'!AE2,'BIFUbC-biomass'!AE2,'BIFUbC-heat'!AE2,'BIFUbC-crude-oil'!AE2,'BIFUbC-petroleum-diesel'!AE2,'BIFUbC-heavy-or-residual-oil'!AE2,'BIFUbC-LPG-propane-or-butane'!AE2,'BIFUbC-hydrogen'!AE2)</f>
        <v>172809889145501.34</v>
      </c>
      <c r="AF3" s="16">
        <f>SUM('BIFUbC-electricity'!AF2,'BIFUbC-coal'!AF2,'BIFUbC-natural-gas'!AF2,'BIFUbC-biomass'!AF2,'BIFUbC-heat'!AF2,'BIFUbC-crude-oil'!AF2,'BIFUbC-petroleum-diesel'!AF2,'BIFUbC-heavy-or-residual-oil'!AF2,'BIFUbC-LPG-propane-or-butane'!AF2,'BIFUbC-hydrogen'!AF2)</f>
        <v>171484978273573.28</v>
      </c>
    </row>
    <row r="4" spans="1:32">
      <c r="A4" t="s">
        <v>28</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32</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146478138907.45343</v>
      </c>
      <c r="E5" s="16">
        <f>SUM('BIFUbC-electricity'!E4,'BIFUbC-coal'!E4,'BIFUbC-natural-gas'!E4,'BIFUbC-biomass'!E4,'BIFUbC-heat'!E4,'BIFUbC-crude-oil'!E4,'BIFUbC-petroleum-diesel'!E4,'BIFUbC-heavy-or-residual-oil'!E4,'BIFUbC-LPG-propane-or-butane'!E4,'BIFUbC-hydrogen'!E4)</f>
        <v>146289209275.35657</v>
      </c>
      <c r="F5" s="16">
        <f>SUM('BIFUbC-electricity'!F4,'BIFUbC-coal'!F4,'BIFUbC-natural-gas'!F4,'BIFUbC-biomass'!F4,'BIFUbC-heat'!F4,'BIFUbC-crude-oil'!F4,'BIFUbC-petroleum-diesel'!F4,'BIFUbC-heavy-or-residual-oil'!F4,'BIFUbC-LPG-propane-or-butane'!F4,'BIFUbC-hydrogen'!F4)</f>
        <v>146100279643.2598</v>
      </c>
      <c r="G5" s="16">
        <f>SUM('BIFUbC-electricity'!G4,'BIFUbC-coal'!G4,'BIFUbC-natural-gas'!G4,'BIFUbC-biomass'!G4,'BIFUbC-heat'!G4,'BIFUbC-crude-oil'!G4,'BIFUbC-petroleum-diesel'!G4,'BIFUbC-heavy-or-residual-oil'!G4,'BIFUbC-LPG-propane-or-butane'!G4,'BIFUbC-hydrogen'!G4)</f>
        <v>145911350011.16293</v>
      </c>
      <c r="H5" s="16">
        <f>SUM('BIFUbC-electricity'!H4,'BIFUbC-coal'!H4,'BIFUbC-natural-gas'!H4,'BIFUbC-biomass'!H4,'BIFUbC-heat'!H4,'BIFUbC-crude-oil'!H4,'BIFUbC-petroleum-diesel'!H4,'BIFUbC-heavy-or-residual-oil'!H4,'BIFUbC-LPG-propane-or-butane'!H4,'BIFUbC-hydrogen'!H4)</f>
        <v>145722420379.06616</v>
      </c>
      <c r="I5" s="16">
        <f>SUM('BIFUbC-electricity'!I4,'BIFUbC-coal'!I4,'BIFUbC-natural-gas'!I4,'BIFUbC-biomass'!I4,'BIFUbC-heat'!I4,'BIFUbC-crude-oil'!I4,'BIFUbC-petroleum-diesel'!I4,'BIFUbC-heavy-or-residual-oil'!I4,'BIFUbC-LPG-propane-or-butane'!I4,'BIFUbC-hydrogen'!I4)</f>
        <v>145533490746.96933</v>
      </c>
      <c r="J5" s="16">
        <f>SUM('BIFUbC-electricity'!J4,'BIFUbC-coal'!J4,'BIFUbC-natural-gas'!J4,'BIFUbC-biomass'!J4,'BIFUbC-heat'!J4,'BIFUbC-crude-oil'!J4,'BIFUbC-petroleum-diesel'!J4,'BIFUbC-heavy-or-residual-oil'!J4,'BIFUbC-LPG-propane-or-butane'!J4,'BIFUbC-hydrogen'!J4)</f>
        <v>145344561114.87253</v>
      </c>
      <c r="K5" s="16">
        <f>SUM('BIFUbC-electricity'!K4,'BIFUbC-coal'!K4,'BIFUbC-natural-gas'!K4,'BIFUbC-biomass'!K4,'BIFUbC-heat'!K4,'BIFUbC-crude-oil'!K4,'BIFUbC-petroleum-diesel'!K4,'BIFUbC-heavy-or-residual-oil'!K4,'BIFUbC-LPG-propane-or-butane'!K4,'BIFUbC-hydrogen'!K4)</f>
        <v>145155631482.77567</v>
      </c>
      <c r="L5" s="16">
        <f>SUM('BIFUbC-electricity'!L4,'BIFUbC-coal'!L4,'BIFUbC-natural-gas'!L4,'BIFUbC-biomass'!L4,'BIFUbC-heat'!L4,'BIFUbC-crude-oil'!L4,'BIFUbC-petroleum-diesel'!L4,'BIFUbC-heavy-or-residual-oil'!L4,'BIFUbC-LPG-propane-or-butane'!L4,'BIFUbC-hydrogen'!L4)</f>
        <v>144966701850.67886</v>
      </c>
      <c r="M5" s="16">
        <f>SUM('BIFUbC-electricity'!M4,'BIFUbC-coal'!M4,'BIFUbC-natural-gas'!M4,'BIFUbC-biomass'!M4,'BIFUbC-heat'!M4,'BIFUbC-crude-oil'!M4,'BIFUbC-petroleum-diesel'!M4,'BIFUbC-heavy-or-residual-oil'!M4,'BIFUbC-LPG-propane-or-butane'!M4,'BIFUbC-hydrogen'!M4)</f>
        <v>144217745011.42352</v>
      </c>
      <c r="N5" s="16">
        <f>SUM('BIFUbC-electricity'!N4,'BIFUbC-coal'!N4,'BIFUbC-natural-gas'!N4,'BIFUbC-biomass'!N4,'BIFUbC-heat'!N4,'BIFUbC-crude-oil'!N4,'BIFUbC-petroleum-diesel'!N4,'BIFUbC-heavy-or-residual-oil'!N4,'BIFUbC-LPG-propane-or-butane'!N4,'BIFUbC-hydrogen'!N4)</f>
        <v>143468788172.16809</v>
      </c>
      <c r="O5" s="16">
        <f>SUM('BIFUbC-electricity'!O4,'BIFUbC-coal'!O4,'BIFUbC-natural-gas'!O4,'BIFUbC-biomass'!O4,'BIFUbC-heat'!O4,'BIFUbC-crude-oil'!O4,'BIFUbC-petroleum-diesel'!O4,'BIFUbC-heavy-or-residual-oil'!O4,'BIFUbC-LPG-propane-or-butane'!O4,'BIFUbC-hydrogen'!O4)</f>
        <v>142719831332.91269</v>
      </c>
      <c r="P5" s="16">
        <f>SUM('BIFUbC-electricity'!P4,'BIFUbC-coal'!P4,'BIFUbC-natural-gas'!P4,'BIFUbC-biomass'!P4,'BIFUbC-heat'!P4,'BIFUbC-crude-oil'!P4,'BIFUbC-petroleum-diesel'!P4,'BIFUbC-heavy-or-residual-oil'!P4,'BIFUbC-LPG-propane-or-butane'!P4,'BIFUbC-hydrogen'!P4)</f>
        <v>141970874493.65726</v>
      </c>
      <c r="Q5" s="16">
        <f>SUM('BIFUbC-electricity'!Q4,'BIFUbC-coal'!Q4,'BIFUbC-natural-gas'!Q4,'BIFUbC-biomass'!Q4,'BIFUbC-heat'!Q4,'BIFUbC-crude-oil'!Q4,'BIFUbC-petroleum-diesel'!Q4,'BIFUbC-heavy-or-residual-oil'!Q4,'BIFUbC-LPG-propane-or-butane'!Q4,'BIFUbC-hydrogen'!Q4)</f>
        <v>141221917654.40182</v>
      </c>
      <c r="R5" s="16">
        <f>SUM('BIFUbC-electricity'!R4,'BIFUbC-coal'!R4,'BIFUbC-natural-gas'!R4,'BIFUbC-biomass'!R4,'BIFUbC-heat'!R4,'BIFUbC-crude-oil'!R4,'BIFUbC-petroleum-diesel'!R4,'BIFUbC-heavy-or-residual-oil'!R4,'BIFUbC-LPG-propane-or-butane'!R4,'BIFUbC-hydrogen'!R4)</f>
        <v>140472960815.14667</v>
      </c>
      <c r="S5" s="16">
        <f>SUM('BIFUbC-electricity'!S4,'BIFUbC-coal'!S4,'BIFUbC-natural-gas'!S4,'BIFUbC-biomass'!S4,'BIFUbC-heat'!S4,'BIFUbC-crude-oil'!S4,'BIFUbC-petroleum-diesel'!S4,'BIFUbC-heavy-or-residual-oil'!S4,'BIFUbC-LPG-propane-or-butane'!S4,'BIFUbC-hydrogen'!S4)</f>
        <v>139724003975.89124</v>
      </c>
      <c r="T5" s="16">
        <f>SUM('BIFUbC-electricity'!T4,'BIFUbC-coal'!T4,'BIFUbC-natural-gas'!T4,'BIFUbC-biomass'!T4,'BIFUbC-heat'!T4,'BIFUbC-crude-oil'!T4,'BIFUbC-petroleum-diesel'!T4,'BIFUbC-heavy-or-residual-oil'!T4,'BIFUbC-LPG-propane-or-butane'!T4,'BIFUbC-hydrogen'!T4)</f>
        <v>138975047136.6358</v>
      </c>
      <c r="U5" s="16">
        <f>SUM('BIFUbC-electricity'!U4,'BIFUbC-coal'!U4,'BIFUbC-natural-gas'!U4,'BIFUbC-biomass'!U4,'BIFUbC-heat'!U4,'BIFUbC-crude-oil'!U4,'BIFUbC-petroleum-diesel'!U4,'BIFUbC-heavy-or-residual-oil'!U4,'BIFUbC-LPG-propane-or-butane'!U4,'BIFUbC-hydrogen'!U4)</f>
        <v>138226090297.38037</v>
      </c>
      <c r="V5" s="16">
        <f>SUM('BIFUbC-electricity'!V4,'BIFUbC-coal'!V4,'BIFUbC-natural-gas'!V4,'BIFUbC-biomass'!V4,'BIFUbC-heat'!V4,'BIFUbC-crude-oil'!V4,'BIFUbC-petroleum-diesel'!V4,'BIFUbC-heavy-or-residual-oil'!V4,'BIFUbC-LPG-propane-or-butane'!V4,'BIFUbC-hydrogen'!V4)</f>
        <v>137477133458.12494</v>
      </c>
      <c r="W5" s="16">
        <f>SUM('BIFUbC-electricity'!W4,'BIFUbC-coal'!W4,'BIFUbC-natural-gas'!W4,'BIFUbC-biomass'!W4,'BIFUbC-heat'!W4,'BIFUbC-crude-oil'!W4,'BIFUbC-petroleum-diesel'!W4,'BIFUbC-heavy-or-residual-oil'!W4,'BIFUbC-LPG-propane-or-butane'!W4,'BIFUbC-hydrogen'!W4)</f>
        <v>136274215170.64278</v>
      </c>
      <c r="X5" s="16">
        <f>SUM('BIFUbC-electricity'!X4,'BIFUbC-coal'!X4,'BIFUbC-natural-gas'!X4,'BIFUbC-biomass'!X4,'BIFUbC-heat'!X4,'BIFUbC-crude-oil'!X4,'BIFUbC-petroleum-diesel'!X4,'BIFUbC-heavy-or-residual-oil'!X4,'BIFUbC-LPG-propane-or-butane'!X4,'BIFUbC-hydrogen'!X4)</f>
        <v>135071296883.16032</v>
      </c>
      <c r="Y5" s="16">
        <f>SUM('BIFUbC-electricity'!Y4,'BIFUbC-coal'!Y4,'BIFUbC-natural-gas'!Y4,'BIFUbC-biomass'!Y4,'BIFUbC-heat'!Y4,'BIFUbC-crude-oil'!Y4,'BIFUbC-petroleum-diesel'!Y4,'BIFUbC-heavy-or-residual-oil'!Y4,'BIFUbC-LPG-propane-or-butane'!Y4,'BIFUbC-hydrogen'!Y4)</f>
        <v>133868378595.67789</v>
      </c>
      <c r="Z5" s="16">
        <f>SUM('BIFUbC-electricity'!Z4,'BIFUbC-coal'!Z4,'BIFUbC-natural-gas'!Z4,'BIFUbC-biomass'!Z4,'BIFUbC-heat'!Z4,'BIFUbC-crude-oil'!Z4,'BIFUbC-petroleum-diesel'!Z4,'BIFUbC-heavy-or-residual-oil'!Z4,'BIFUbC-LPG-propane-or-butane'!Z4,'BIFUbC-hydrogen'!Z4)</f>
        <v>132665460308.19543</v>
      </c>
      <c r="AA5" s="16">
        <f>SUM('BIFUbC-electricity'!AA4,'BIFUbC-coal'!AA4,'BIFUbC-natural-gas'!AA4,'BIFUbC-biomass'!AA4,'BIFUbC-heat'!AA4,'BIFUbC-crude-oil'!AA4,'BIFUbC-petroleum-diesel'!AA4,'BIFUbC-heavy-or-residual-oil'!AA4,'BIFUbC-LPG-propane-or-butane'!AA4,'BIFUbC-hydrogen'!AA4)</f>
        <v>131462542020.713</v>
      </c>
      <c r="AB5" s="16">
        <f>SUM('BIFUbC-electricity'!AB4,'BIFUbC-coal'!AB4,'BIFUbC-natural-gas'!AB4,'BIFUbC-biomass'!AB4,'BIFUbC-heat'!AB4,'BIFUbC-crude-oil'!AB4,'BIFUbC-petroleum-diesel'!AB4,'BIFUbC-heavy-or-residual-oil'!AB4,'BIFUbC-LPG-propane-or-butane'!AB4,'BIFUbC-hydrogen'!AB4)</f>
        <v>130259623733.23055</v>
      </c>
      <c r="AC5" s="16">
        <f>SUM('BIFUbC-electricity'!AC4,'BIFUbC-coal'!AC4,'BIFUbC-natural-gas'!AC4,'BIFUbC-biomass'!AC4,'BIFUbC-heat'!AC4,'BIFUbC-crude-oil'!AC4,'BIFUbC-petroleum-diesel'!AC4,'BIFUbC-heavy-or-residual-oil'!AC4,'BIFUbC-LPG-propane-or-butane'!AC4,'BIFUbC-hydrogen'!AC4)</f>
        <v>129056705445.74809</v>
      </c>
      <c r="AD5" s="16">
        <f>SUM('BIFUbC-electricity'!AD4,'BIFUbC-coal'!AD4,'BIFUbC-natural-gas'!AD4,'BIFUbC-biomass'!AD4,'BIFUbC-heat'!AD4,'BIFUbC-crude-oil'!AD4,'BIFUbC-petroleum-diesel'!AD4,'BIFUbC-heavy-or-residual-oil'!AD4,'BIFUbC-LPG-propane-or-butane'!AD4,'BIFUbC-hydrogen'!AD4)</f>
        <v>127853787158.26564</v>
      </c>
      <c r="AE5" s="16">
        <f>SUM('BIFUbC-electricity'!AE4,'BIFUbC-coal'!AE4,'BIFUbC-natural-gas'!AE4,'BIFUbC-biomass'!AE4,'BIFUbC-heat'!AE4,'BIFUbC-crude-oil'!AE4,'BIFUbC-petroleum-diesel'!AE4,'BIFUbC-heavy-or-residual-oil'!AE4,'BIFUbC-LPG-propane-or-butane'!AE4,'BIFUbC-hydrogen'!AE4)</f>
        <v>126650868870.78319</v>
      </c>
      <c r="AF5" s="16">
        <f>SUM('BIFUbC-electricity'!AF4,'BIFUbC-coal'!AF4,'BIFUbC-natural-gas'!AF4,'BIFUbC-biomass'!AF4,'BIFUbC-heat'!AF4,'BIFUbC-crude-oil'!AF4,'BIFUbC-petroleum-diesel'!AF4,'BIFUbC-heavy-or-residual-oil'!AF4,'BIFUbC-LPG-propane-or-butane'!AF4,'BIFUbC-hydrogen'!AF4)</f>
        <v>125447950583.30081</v>
      </c>
    </row>
    <row r="6" spans="1:32">
      <c r="A6" t="s">
        <v>34</v>
      </c>
      <c r="B6" s="16">
        <f>SUM('BIFUbC-electricity'!B5,'BIFUbC-coal'!B5,'BIFUbC-natural-gas'!B5,'BIFUbC-biomass'!B5,'BIFUbC-heat'!B5,'BIFUbC-crude-oil'!B5,'BIFUbC-petroleum-diesel'!B5,'BIFUbC-heavy-or-residual-oil'!B5,'BIFUbC-LPG-propane-or-butane'!B5,'BIFUbC-hydrogen'!B5)</f>
        <v>12070138194395.525</v>
      </c>
      <c r="C6" s="16">
        <f>SUM('BIFUbC-electricity'!C5,'BIFUbC-coal'!C5,'BIFUbC-natural-gas'!C5,'BIFUbC-biomass'!C5,'BIFUbC-heat'!C5,'BIFUbC-crude-oil'!C5,'BIFUbC-petroleum-diesel'!C5,'BIFUbC-heavy-or-residual-oil'!C5,'BIFUbC-LPG-propane-or-butane'!C5,'BIFUbC-hydrogen'!C5)</f>
        <v>12171148265251.473</v>
      </c>
      <c r="D6" s="16">
        <f>SUM('BIFUbC-electricity'!D5,'BIFUbC-coal'!D5,'BIFUbC-natural-gas'!D5,'BIFUbC-biomass'!D5,'BIFUbC-heat'!D5,'BIFUbC-crude-oil'!D5,'BIFUbC-petroleum-diesel'!D5,'BIFUbC-heavy-or-residual-oil'!D5,'BIFUbC-LPG-propane-or-butane'!D5,'BIFUbC-hydrogen'!D5)</f>
        <v>12272158336107.42</v>
      </c>
      <c r="E6" s="16">
        <f>SUM('BIFUbC-electricity'!E5,'BIFUbC-coal'!E5,'BIFUbC-natural-gas'!E5,'BIFUbC-biomass'!E5,'BIFUbC-heat'!E5,'BIFUbC-crude-oil'!E5,'BIFUbC-petroleum-diesel'!E5,'BIFUbC-heavy-or-residual-oil'!E5,'BIFUbC-LPG-propane-or-butane'!E5,'BIFUbC-hydrogen'!E5)</f>
        <v>12373168406963.367</v>
      </c>
      <c r="F6" s="16">
        <f>SUM('BIFUbC-electricity'!F5,'BIFUbC-coal'!F5,'BIFUbC-natural-gas'!F5,'BIFUbC-biomass'!F5,'BIFUbC-heat'!F5,'BIFUbC-crude-oil'!F5,'BIFUbC-petroleum-diesel'!F5,'BIFUbC-heavy-or-residual-oil'!F5,'BIFUbC-LPG-propane-or-butane'!F5,'BIFUbC-hydrogen'!F5)</f>
        <v>12453420105610.021</v>
      </c>
      <c r="G6" s="16">
        <f>SUM('BIFUbC-electricity'!G5,'BIFUbC-coal'!G5,'BIFUbC-natural-gas'!G5,'BIFUbC-biomass'!G5,'BIFUbC-heat'!G5,'BIFUbC-crude-oil'!G5,'BIFUbC-petroleum-diesel'!G5,'BIFUbC-heavy-or-residual-oil'!G5,'BIFUbC-LPG-propane-or-butane'!G5,'BIFUbC-hydrogen'!G5)</f>
        <v>12533671804256.633</v>
      </c>
      <c r="H6" s="16">
        <f>SUM('BIFUbC-electricity'!H5,'BIFUbC-coal'!H5,'BIFUbC-natural-gas'!H5,'BIFUbC-biomass'!H5,'BIFUbC-heat'!H5,'BIFUbC-crude-oil'!H5,'BIFUbC-petroleum-diesel'!H5,'BIFUbC-heavy-or-residual-oil'!H5,'BIFUbC-LPG-propane-or-butane'!H5,'BIFUbC-hydrogen'!H5)</f>
        <v>12613923502903.195</v>
      </c>
      <c r="I6" s="16">
        <f>SUM('BIFUbC-electricity'!I5,'BIFUbC-coal'!I5,'BIFUbC-natural-gas'!I5,'BIFUbC-biomass'!I5,'BIFUbC-heat'!I5,'BIFUbC-crude-oil'!I5,'BIFUbC-petroleum-diesel'!I5,'BIFUbC-heavy-or-residual-oil'!I5,'BIFUbC-LPG-propane-or-butane'!I5,'BIFUbC-hydrogen'!I5)</f>
        <v>12694175201549.799</v>
      </c>
      <c r="J6" s="16">
        <f>SUM('BIFUbC-electricity'!J5,'BIFUbC-coal'!J5,'BIFUbC-natural-gas'!J5,'BIFUbC-biomass'!J5,'BIFUbC-heat'!J5,'BIFUbC-crude-oil'!J5,'BIFUbC-petroleum-diesel'!J5,'BIFUbC-heavy-or-residual-oil'!J5,'BIFUbC-LPG-propane-or-butane'!J5,'BIFUbC-hydrogen'!J5)</f>
        <v>12774426900196.367</v>
      </c>
      <c r="K6" s="16">
        <f>SUM('BIFUbC-electricity'!K5,'BIFUbC-coal'!K5,'BIFUbC-natural-gas'!K5,'BIFUbC-biomass'!K5,'BIFUbC-heat'!K5,'BIFUbC-crude-oil'!K5,'BIFUbC-petroleum-diesel'!K5,'BIFUbC-heavy-or-residual-oil'!K5,'BIFUbC-LPG-propane-or-butane'!K5,'BIFUbC-hydrogen'!K5)</f>
        <v>12854678598842.971</v>
      </c>
      <c r="L6" s="16">
        <f>SUM('BIFUbC-electricity'!L5,'BIFUbC-coal'!L5,'BIFUbC-natural-gas'!L5,'BIFUbC-biomass'!L5,'BIFUbC-heat'!L5,'BIFUbC-crude-oil'!L5,'BIFUbC-petroleum-diesel'!L5,'BIFUbC-heavy-or-residual-oil'!L5,'BIFUbC-LPG-propane-or-butane'!L5,'BIFUbC-hydrogen'!L5)</f>
        <v>12934930297489.465</v>
      </c>
      <c r="M6" s="16">
        <f>SUM('BIFUbC-electricity'!M5,'BIFUbC-coal'!M5,'BIFUbC-natural-gas'!M5,'BIFUbC-biomass'!M5,'BIFUbC-heat'!M5,'BIFUbC-crude-oil'!M5,'BIFUbC-petroleum-diesel'!M5,'BIFUbC-heavy-or-residual-oil'!M5,'BIFUbC-LPG-propane-or-butane'!M5,'BIFUbC-hydrogen'!M5)</f>
        <v>12930225721227.029</v>
      </c>
      <c r="N6" s="16">
        <f>SUM('BIFUbC-electricity'!N5,'BIFUbC-coal'!N5,'BIFUbC-natural-gas'!N5,'BIFUbC-biomass'!N5,'BIFUbC-heat'!N5,'BIFUbC-crude-oil'!N5,'BIFUbC-petroleum-diesel'!N5,'BIFUbC-heavy-or-residual-oil'!N5,'BIFUbC-LPG-propane-or-butane'!N5,'BIFUbC-hydrogen'!N5)</f>
        <v>12925521144964.598</v>
      </c>
      <c r="O6" s="16">
        <f>SUM('BIFUbC-electricity'!O5,'BIFUbC-coal'!O5,'BIFUbC-natural-gas'!O5,'BIFUbC-biomass'!O5,'BIFUbC-heat'!O5,'BIFUbC-crude-oil'!O5,'BIFUbC-petroleum-diesel'!O5,'BIFUbC-heavy-or-residual-oil'!O5,'BIFUbC-LPG-propane-or-butane'!O5,'BIFUbC-hydrogen'!O5)</f>
        <v>12920816568702.168</v>
      </c>
      <c r="P6" s="16">
        <f>SUM('BIFUbC-electricity'!P5,'BIFUbC-coal'!P5,'BIFUbC-natural-gas'!P5,'BIFUbC-biomass'!P5,'BIFUbC-heat'!P5,'BIFUbC-crude-oil'!P5,'BIFUbC-petroleum-diesel'!P5,'BIFUbC-heavy-or-residual-oil'!P5,'BIFUbC-LPG-propane-or-butane'!P5,'BIFUbC-hydrogen'!P5)</f>
        <v>12916111992439.734</v>
      </c>
      <c r="Q6" s="16">
        <f>SUM('BIFUbC-electricity'!Q5,'BIFUbC-coal'!Q5,'BIFUbC-natural-gas'!Q5,'BIFUbC-biomass'!Q5,'BIFUbC-heat'!Q5,'BIFUbC-crude-oil'!Q5,'BIFUbC-petroleum-diesel'!Q5,'BIFUbC-heavy-or-residual-oil'!Q5,'BIFUbC-LPG-propane-or-butane'!Q5,'BIFUbC-hydrogen'!Q5)</f>
        <v>12911407416177.26</v>
      </c>
      <c r="R6" s="16">
        <f>SUM('BIFUbC-electricity'!R5,'BIFUbC-coal'!R5,'BIFUbC-natural-gas'!R5,'BIFUbC-biomass'!R5,'BIFUbC-heat'!R5,'BIFUbC-crude-oil'!R5,'BIFUbC-petroleum-diesel'!R5,'BIFUbC-heavy-or-residual-oil'!R5,'BIFUbC-LPG-propane-or-butane'!R5,'BIFUbC-hydrogen'!R5)</f>
        <v>12906702839914.824</v>
      </c>
      <c r="S6" s="16">
        <f>SUM('BIFUbC-electricity'!S5,'BIFUbC-coal'!S5,'BIFUbC-natural-gas'!S5,'BIFUbC-biomass'!S5,'BIFUbC-heat'!S5,'BIFUbC-crude-oil'!S5,'BIFUbC-petroleum-diesel'!S5,'BIFUbC-heavy-or-residual-oil'!S5,'BIFUbC-LPG-propane-or-butane'!S5,'BIFUbC-hydrogen'!S5)</f>
        <v>12901998263652.393</v>
      </c>
      <c r="T6" s="16">
        <f>SUM('BIFUbC-electricity'!T5,'BIFUbC-coal'!T5,'BIFUbC-natural-gas'!T5,'BIFUbC-biomass'!T5,'BIFUbC-heat'!T5,'BIFUbC-crude-oil'!T5,'BIFUbC-petroleum-diesel'!T5,'BIFUbC-heavy-or-residual-oil'!T5,'BIFUbC-LPG-propane-or-butane'!T5,'BIFUbC-hydrogen'!T5)</f>
        <v>12897293687389.957</v>
      </c>
      <c r="U6" s="16">
        <f>SUM('BIFUbC-electricity'!U5,'BIFUbC-coal'!U5,'BIFUbC-natural-gas'!U5,'BIFUbC-biomass'!U5,'BIFUbC-heat'!U5,'BIFUbC-crude-oil'!U5,'BIFUbC-petroleum-diesel'!U5,'BIFUbC-heavy-or-residual-oil'!U5,'BIFUbC-LPG-propane-or-butane'!U5,'BIFUbC-hydrogen'!U5)</f>
        <v>12892589111127.484</v>
      </c>
      <c r="V6" s="16">
        <f>SUM('BIFUbC-electricity'!V5,'BIFUbC-coal'!V5,'BIFUbC-natural-gas'!V5,'BIFUbC-biomass'!V5,'BIFUbC-heat'!V5,'BIFUbC-crude-oil'!V5,'BIFUbC-petroleum-diesel'!V5,'BIFUbC-heavy-or-residual-oil'!V5,'BIFUbC-LPG-propane-or-butane'!V5,'BIFUbC-hydrogen'!V5)</f>
        <v>12887884534865.029</v>
      </c>
      <c r="W6" s="16">
        <f>SUM('BIFUbC-electricity'!W5,'BIFUbC-coal'!W5,'BIFUbC-natural-gas'!W5,'BIFUbC-biomass'!W5,'BIFUbC-heat'!W5,'BIFUbC-crude-oil'!W5,'BIFUbC-petroleum-diesel'!W5,'BIFUbC-heavy-or-residual-oil'!W5,'BIFUbC-LPG-propane-or-butane'!W5,'BIFUbC-hydrogen'!W5)</f>
        <v>12811623416227.203</v>
      </c>
      <c r="X6" s="16">
        <f>SUM('BIFUbC-electricity'!X5,'BIFUbC-coal'!X5,'BIFUbC-natural-gas'!X5,'BIFUbC-biomass'!X5,'BIFUbC-heat'!X5,'BIFUbC-crude-oil'!X5,'BIFUbC-petroleum-diesel'!X5,'BIFUbC-heavy-or-residual-oil'!X5,'BIFUbC-LPG-propane-or-butane'!X5,'BIFUbC-hydrogen'!X5)</f>
        <v>12735362297589.381</v>
      </c>
      <c r="Y6" s="16">
        <f>SUM('BIFUbC-electricity'!Y5,'BIFUbC-coal'!Y5,'BIFUbC-natural-gas'!Y5,'BIFUbC-biomass'!Y5,'BIFUbC-heat'!Y5,'BIFUbC-crude-oil'!Y5,'BIFUbC-petroleum-diesel'!Y5,'BIFUbC-heavy-or-residual-oil'!Y5,'BIFUbC-LPG-propane-or-butane'!Y5,'BIFUbC-hydrogen'!Y5)</f>
        <v>12659101178951.561</v>
      </c>
      <c r="Z6" s="16">
        <f>SUM('BIFUbC-electricity'!Z5,'BIFUbC-coal'!Z5,'BIFUbC-natural-gas'!Z5,'BIFUbC-biomass'!Z5,'BIFUbC-heat'!Z5,'BIFUbC-crude-oil'!Z5,'BIFUbC-petroleum-diesel'!Z5,'BIFUbC-heavy-or-residual-oil'!Z5,'BIFUbC-LPG-propane-or-butane'!Z5,'BIFUbC-hydrogen'!Z5)</f>
        <v>12582840060313.738</v>
      </c>
      <c r="AA6" s="16">
        <f>SUM('BIFUbC-electricity'!AA5,'BIFUbC-coal'!AA5,'BIFUbC-natural-gas'!AA5,'BIFUbC-biomass'!AA5,'BIFUbC-heat'!AA5,'BIFUbC-crude-oil'!AA5,'BIFUbC-petroleum-diesel'!AA5,'BIFUbC-heavy-or-residual-oil'!AA5,'BIFUbC-LPG-propane-or-butane'!AA5,'BIFUbC-hydrogen'!AA5)</f>
        <v>12506578941675.912</v>
      </c>
      <c r="AB6" s="16">
        <f>SUM('BIFUbC-electricity'!AB5,'BIFUbC-coal'!AB5,'BIFUbC-natural-gas'!AB5,'BIFUbC-biomass'!AB5,'BIFUbC-heat'!AB5,'BIFUbC-crude-oil'!AB5,'BIFUbC-petroleum-diesel'!AB5,'BIFUbC-heavy-or-residual-oil'!AB5,'BIFUbC-LPG-propane-or-butane'!AB5,'BIFUbC-hydrogen'!AB5)</f>
        <v>12430317823038.09</v>
      </c>
      <c r="AC6" s="16">
        <f>SUM('BIFUbC-electricity'!AC5,'BIFUbC-coal'!AC5,'BIFUbC-natural-gas'!AC5,'BIFUbC-biomass'!AC5,'BIFUbC-heat'!AC5,'BIFUbC-crude-oil'!AC5,'BIFUbC-petroleum-diesel'!AC5,'BIFUbC-heavy-or-residual-oil'!AC5,'BIFUbC-LPG-propane-or-butane'!AC5,'BIFUbC-hydrogen'!AC5)</f>
        <v>12354056704400.266</v>
      </c>
      <c r="AD6" s="16">
        <f>SUM('BIFUbC-electricity'!AD5,'BIFUbC-coal'!AD5,'BIFUbC-natural-gas'!AD5,'BIFUbC-biomass'!AD5,'BIFUbC-heat'!AD5,'BIFUbC-crude-oil'!AD5,'BIFUbC-petroleum-diesel'!AD5,'BIFUbC-heavy-or-residual-oil'!AD5,'BIFUbC-LPG-propane-or-butane'!AD5,'BIFUbC-hydrogen'!AD5)</f>
        <v>12277795585762.441</v>
      </c>
      <c r="AE6" s="16">
        <f>SUM('BIFUbC-electricity'!AE5,'BIFUbC-coal'!AE5,'BIFUbC-natural-gas'!AE5,'BIFUbC-biomass'!AE5,'BIFUbC-heat'!AE5,'BIFUbC-crude-oil'!AE5,'BIFUbC-petroleum-diesel'!AE5,'BIFUbC-heavy-or-residual-oil'!AE5,'BIFUbC-LPG-propane-or-butane'!AE5,'BIFUbC-hydrogen'!AE5)</f>
        <v>12201534467124.619</v>
      </c>
      <c r="AF6" s="16">
        <f>SUM('BIFUbC-electricity'!AF5,'BIFUbC-coal'!AF5,'BIFUbC-natural-gas'!AF5,'BIFUbC-biomass'!AF5,'BIFUbC-heat'!AF5,'BIFUbC-crude-oil'!AF5,'BIFUbC-petroleum-diesel'!AF5,'BIFUbC-heavy-or-residual-oil'!AF5,'BIFUbC-LPG-propane-or-butane'!AF5,'BIFUbC-hydrogen'!AF5)</f>
        <v>12125273348486.793</v>
      </c>
    </row>
    <row r="7" spans="1:32">
      <c r="A7" t="s">
        <v>36</v>
      </c>
      <c r="B7" s="16">
        <f>SUM('BIFUbC-electricity'!B6,'BIFUbC-coal'!B6,'BIFUbC-natural-gas'!B6,'BIFUbC-biomass'!B6,'BIFUbC-heat'!B6,'BIFUbC-crude-oil'!B6,'BIFUbC-petroleum-diesel'!B6,'BIFUbC-heavy-or-residual-oil'!B6,'BIFUbC-LPG-propane-or-butane'!B6,'BIFUbC-hydrogen'!B6)</f>
        <v>124027553294619.78</v>
      </c>
      <c r="C7" s="16">
        <f>SUM('BIFUbC-electricity'!C6,'BIFUbC-coal'!C6,'BIFUbC-natural-gas'!C6,'BIFUbC-biomass'!C6,'BIFUbC-heat'!C6,'BIFUbC-crude-oil'!C6,'BIFUbC-petroleum-diesel'!C6,'BIFUbC-heavy-or-residual-oil'!C6,'BIFUbC-LPG-propane-or-butane'!C6,'BIFUbC-hydrogen'!C6)</f>
        <v>126373658140053.34</v>
      </c>
      <c r="D7" s="16">
        <f>SUM('BIFUbC-electricity'!D6,'BIFUbC-coal'!D6,'BIFUbC-natural-gas'!D6,'BIFUbC-biomass'!D6,'BIFUbC-heat'!D6,'BIFUbC-crude-oil'!D6,'BIFUbC-petroleum-diesel'!D6,'BIFUbC-heavy-or-residual-oil'!D6,'BIFUbC-LPG-propane-or-butane'!D6,'BIFUbC-hydrogen'!D6)</f>
        <v>128719762985486.89</v>
      </c>
      <c r="E7" s="16">
        <f>SUM('BIFUbC-electricity'!E6,'BIFUbC-coal'!E6,'BIFUbC-natural-gas'!E6,'BIFUbC-biomass'!E6,'BIFUbC-heat'!E6,'BIFUbC-crude-oil'!E6,'BIFUbC-petroleum-diesel'!E6,'BIFUbC-heavy-or-residual-oil'!E6,'BIFUbC-LPG-propane-or-butane'!E6,'BIFUbC-hydrogen'!E6)</f>
        <v>131065867830920.45</v>
      </c>
      <c r="F7" s="16">
        <f>SUM('BIFUbC-electricity'!F6,'BIFUbC-coal'!F6,'BIFUbC-natural-gas'!F6,'BIFUbC-biomass'!F6,'BIFUbC-heat'!F6,'BIFUbC-crude-oil'!F6,'BIFUbC-petroleum-diesel'!F6,'BIFUbC-heavy-or-residual-oil'!F6,'BIFUbC-LPG-propane-or-butane'!F6,'BIFUbC-hydrogen'!F6)</f>
        <v>133682698433331.84</v>
      </c>
      <c r="G7" s="16">
        <f>SUM('BIFUbC-electricity'!G6,'BIFUbC-coal'!G6,'BIFUbC-natural-gas'!G6,'BIFUbC-biomass'!G6,'BIFUbC-heat'!G6,'BIFUbC-crude-oil'!G6,'BIFUbC-petroleum-diesel'!G6,'BIFUbC-heavy-or-residual-oil'!G6,'BIFUbC-LPG-propane-or-butane'!G6,'BIFUbC-hydrogen'!G6)</f>
        <v>136299529035742.42</v>
      </c>
      <c r="H7" s="16">
        <f>SUM('BIFUbC-electricity'!H6,'BIFUbC-coal'!H6,'BIFUbC-natural-gas'!H6,'BIFUbC-biomass'!H6,'BIFUbC-heat'!H6,'BIFUbC-crude-oil'!H6,'BIFUbC-petroleum-diesel'!H6,'BIFUbC-heavy-or-residual-oil'!H6,'BIFUbC-LPG-propane-or-butane'!H6,'BIFUbC-hydrogen'!H6)</f>
        <v>138916359638153.13</v>
      </c>
      <c r="I7" s="16">
        <f>SUM('BIFUbC-electricity'!I6,'BIFUbC-coal'!I6,'BIFUbC-natural-gas'!I6,'BIFUbC-biomass'!I6,'BIFUbC-heat'!I6,'BIFUbC-crude-oil'!I6,'BIFUbC-petroleum-diesel'!I6,'BIFUbC-heavy-or-residual-oil'!I6,'BIFUbC-LPG-propane-or-butane'!I6,'BIFUbC-hydrogen'!I6)</f>
        <v>141533190240563.91</v>
      </c>
      <c r="J7" s="16">
        <f>SUM('BIFUbC-electricity'!J6,'BIFUbC-coal'!J6,'BIFUbC-natural-gas'!J6,'BIFUbC-biomass'!J6,'BIFUbC-heat'!J6,'BIFUbC-crude-oil'!J6,'BIFUbC-petroleum-diesel'!J6,'BIFUbC-heavy-or-residual-oil'!J6,'BIFUbC-LPG-propane-or-butane'!J6,'BIFUbC-hydrogen'!J6)</f>
        <v>144150020842974.56</v>
      </c>
      <c r="K7" s="16">
        <f>SUM('BIFUbC-electricity'!K6,'BIFUbC-coal'!K6,'BIFUbC-natural-gas'!K6,'BIFUbC-biomass'!K6,'BIFUbC-heat'!K6,'BIFUbC-crude-oil'!K6,'BIFUbC-petroleum-diesel'!K6,'BIFUbC-heavy-or-residual-oil'!K6,'BIFUbC-LPG-propane-or-butane'!K6,'BIFUbC-hydrogen'!K6)</f>
        <v>146766851445385.34</v>
      </c>
      <c r="L7" s="16">
        <f>SUM('BIFUbC-electricity'!L6,'BIFUbC-coal'!L6,'BIFUbC-natural-gas'!L6,'BIFUbC-biomass'!L6,'BIFUbC-heat'!L6,'BIFUbC-crude-oil'!L6,'BIFUbC-petroleum-diesel'!L6,'BIFUbC-heavy-or-residual-oil'!L6,'BIFUbC-LPG-propane-or-butane'!L6,'BIFUbC-hydrogen'!L6)</f>
        <v>149383682047795.41</v>
      </c>
      <c r="M7" s="16">
        <f>SUM('BIFUbC-electricity'!M6,'BIFUbC-coal'!M6,'BIFUbC-natural-gas'!M6,'BIFUbC-biomass'!M6,'BIFUbC-heat'!M6,'BIFUbC-crude-oil'!M6,'BIFUbC-petroleum-diesel'!M6,'BIFUbC-heavy-or-residual-oil'!M6,'BIFUbC-LPG-propane-or-butane'!M6,'BIFUbC-hydrogen'!M6)</f>
        <v>151923765710964.97</v>
      </c>
      <c r="N7" s="16">
        <f>SUM('BIFUbC-electricity'!N6,'BIFUbC-coal'!N6,'BIFUbC-natural-gas'!N6,'BIFUbC-biomass'!N6,'BIFUbC-heat'!N6,'BIFUbC-crude-oil'!N6,'BIFUbC-petroleum-diesel'!N6,'BIFUbC-heavy-or-residual-oil'!N6,'BIFUbC-LPG-propane-or-butane'!N6,'BIFUbC-hydrogen'!N6)</f>
        <v>154463849374134.66</v>
      </c>
      <c r="O7" s="16">
        <f>SUM('BIFUbC-electricity'!O6,'BIFUbC-coal'!O6,'BIFUbC-natural-gas'!O6,'BIFUbC-biomass'!O6,'BIFUbC-heat'!O6,'BIFUbC-crude-oil'!O6,'BIFUbC-petroleum-diesel'!O6,'BIFUbC-heavy-or-residual-oil'!O6,'BIFUbC-LPG-propane-or-butane'!O6,'BIFUbC-hydrogen'!O6)</f>
        <v>157003933037304.28</v>
      </c>
      <c r="P7" s="16">
        <f>SUM('BIFUbC-electricity'!P6,'BIFUbC-coal'!P6,'BIFUbC-natural-gas'!P6,'BIFUbC-biomass'!P6,'BIFUbC-heat'!P6,'BIFUbC-crude-oil'!P6,'BIFUbC-petroleum-diesel'!P6,'BIFUbC-heavy-or-residual-oil'!P6,'BIFUbC-LPG-propane-or-butane'!P6,'BIFUbC-hydrogen'!P6)</f>
        <v>159544016700473.91</v>
      </c>
      <c r="Q7" s="16">
        <f>SUM('BIFUbC-electricity'!Q6,'BIFUbC-coal'!Q6,'BIFUbC-natural-gas'!Q6,'BIFUbC-biomass'!Q6,'BIFUbC-heat'!Q6,'BIFUbC-crude-oil'!Q6,'BIFUbC-petroleum-diesel'!Q6,'BIFUbC-heavy-or-residual-oil'!Q6,'BIFUbC-LPG-propane-or-butane'!Q6,'BIFUbC-hydrogen'!Q6)</f>
        <v>162084100363643.47</v>
      </c>
      <c r="R7" s="16">
        <f>SUM('BIFUbC-electricity'!R6,'BIFUbC-coal'!R6,'BIFUbC-natural-gas'!R6,'BIFUbC-biomass'!R6,'BIFUbC-heat'!R6,'BIFUbC-crude-oil'!R6,'BIFUbC-petroleum-diesel'!R6,'BIFUbC-heavy-or-residual-oil'!R6,'BIFUbC-LPG-propane-or-butane'!R6,'BIFUbC-hydrogen'!R6)</f>
        <v>164624184026813.13</v>
      </c>
      <c r="S7" s="16">
        <f>SUM('BIFUbC-electricity'!S6,'BIFUbC-coal'!S6,'BIFUbC-natural-gas'!S6,'BIFUbC-biomass'!S6,'BIFUbC-heat'!S6,'BIFUbC-crude-oil'!S6,'BIFUbC-petroleum-diesel'!S6,'BIFUbC-heavy-or-residual-oil'!S6,'BIFUbC-LPG-propane-or-butane'!S6,'BIFUbC-hydrogen'!S6)</f>
        <v>167164267689982.75</v>
      </c>
      <c r="T7" s="16">
        <f>SUM('BIFUbC-electricity'!T6,'BIFUbC-coal'!T6,'BIFUbC-natural-gas'!T6,'BIFUbC-biomass'!T6,'BIFUbC-heat'!T6,'BIFUbC-crude-oil'!T6,'BIFUbC-petroleum-diesel'!T6,'BIFUbC-heavy-or-residual-oil'!T6,'BIFUbC-LPG-propane-or-butane'!T6,'BIFUbC-hydrogen'!T6)</f>
        <v>169704351353152.38</v>
      </c>
      <c r="U7" s="16">
        <f>SUM('BIFUbC-electricity'!U6,'BIFUbC-coal'!U6,'BIFUbC-natural-gas'!U6,'BIFUbC-biomass'!U6,'BIFUbC-heat'!U6,'BIFUbC-crude-oil'!U6,'BIFUbC-petroleum-diesel'!U6,'BIFUbC-heavy-or-residual-oil'!U6,'BIFUbC-LPG-propane-or-butane'!U6,'BIFUbC-hydrogen'!U6)</f>
        <v>172244435016321.97</v>
      </c>
      <c r="V7" s="16">
        <f>SUM('BIFUbC-electricity'!V6,'BIFUbC-coal'!V6,'BIFUbC-natural-gas'!V6,'BIFUbC-biomass'!V6,'BIFUbC-heat'!V6,'BIFUbC-crude-oil'!V6,'BIFUbC-petroleum-diesel'!V6,'BIFUbC-heavy-or-residual-oil'!V6,'BIFUbC-LPG-propane-or-butane'!V6,'BIFUbC-hydrogen'!V6)</f>
        <v>174784518679491.59</v>
      </c>
      <c r="W7" s="16">
        <f>SUM('BIFUbC-electricity'!W6,'BIFUbC-coal'!W6,'BIFUbC-natural-gas'!W6,'BIFUbC-biomass'!W6,'BIFUbC-heat'!W6,'BIFUbC-crude-oil'!W6,'BIFUbC-petroleum-diesel'!W6,'BIFUbC-heavy-or-residual-oil'!W6,'BIFUbC-LPG-propane-or-butane'!W6,'BIFUbC-hydrogen'!W6)</f>
        <v>175166762396006.38</v>
      </c>
      <c r="X7" s="16">
        <f>SUM('BIFUbC-electricity'!X6,'BIFUbC-coal'!X6,'BIFUbC-natural-gas'!X6,'BIFUbC-biomass'!X6,'BIFUbC-heat'!X6,'BIFUbC-crude-oil'!X6,'BIFUbC-petroleum-diesel'!X6,'BIFUbC-heavy-or-residual-oil'!X6,'BIFUbC-LPG-propane-or-butane'!X6,'BIFUbC-hydrogen'!X6)</f>
        <v>175549006112521.09</v>
      </c>
      <c r="Y7" s="16">
        <f>SUM('BIFUbC-electricity'!Y6,'BIFUbC-coal'!Y6,'BIFUbC-natural-gas'!Y6,'BIFUbC-biomass'!Y6,'BIFUbC-heat'!Y6,'BIFUbC-crude-oil'!Y6,'BIFUbC-petroleum-diesel'!Y6,'BIFUbC-heavy-or-residual-oil'!Y6,'BIFUbC-LPG-propane-or-butane'!Y6,'BIFUbC-hydrogen'!Y6)</f>
        <v>175931249829035.81</v>
      </c>
      <c r="Z7" s="16">
        <f>SUM('BIFUbC-electricity'!Z6,'BIFUbC-coal'!Z6,'BIFUbC-natural-gas'!Z6,'BIFUbC-biomass'!Z6,'BIFUbC-heat'!Z6,'BIFUbC-crude-oil'!Z6,'BIFUbC-petroleum-diesel'!Z6,'BIFUbC-heavy-or-residual-oil'!Z6,'BIFUbC-LPG-propane-or-butane'!Z6,'BIFUbC-hydrogen'!Z6)</f>
        <v>176313493545550.59</v>
      </c>
      <c r="AA7" s="16">
        <f>SUM('BIFUbC-electricity'!AA6,'BIFUbC-coal'!AA6,'BIFUbC-natural-gas'!AA6,'BIFUbC-biomass'!AA6,'BIFUbC-heat'!AA6,'BIFUbC-crude-oil'!AA6,'BIFUbC-petroleum-diesel'!AA6,'BIFUbC-heavy-or-residual-oil'!AA6,'BIFUbC-LPG-propane-or-butane'!AA6,'BIFUbC-hydrogen'!AA6)</f>
        <v>176695737262065.38</v>
      </c>
      <c r="AB7" s="16">
        <f>SUM('BIFUbC-electricity'!AB6,'BIFUbC-coal'!AB6,'BIFUbC-natural-gas'!AB6,'BIFUbC-biomass'!AB6,'BIFUbC-heat'!AB6,'BIFUbC-crude-oil'!AB6,'BIFUbC-petroleum-diesel'!AB6,'BIFUbC-heavy-or-residual-oil'!AB6,'BIFUbC-LPG-propane-or-butane'!AB6,'BIFUbC-hydrogen'!AB6)</f>
        <v>177077980978580.06</v>
      </c>
      <c r="AC7" s="16">
        <f>SUM('BIFUbC-electricity'!AC6,'BIFUbC-coal'!AC6,'BIFUbC-natural-gas'!AC6,'BIFUbC-biomass'!AC6,'BIFUbC-heat'!AC6,'BIFUbC-crude-oil'!AC6,'BIFUbC-petroleum-diesel'!AC6,'BIFUbC-heavy-or-residual-oil'!AC6,'BIFUbC-LPG-propane-or-butane'!AC6,'BIFUbC-hydrogen'!AC6)</f>
        <v>177460224695094.88</v>
      </c>
      <c r="AD7" s="16">
        <f>SUM('BIFUbC-electricity'!AD6,'BIFUbC-coal'!AD6,'BIFUbC-natural-gas'!AD6,'BIFUbC-biomass'!AD6,'BIFUbC-heat'!AD6,'BIFUbC-crude-oil'!AD6,'BIFUbC-petroleum-diesel'!AD6,'BIFUbC-heavy-or-residual-oil'!AD6,'BIFUbC-LPG-propane-or-butane'!AD6,'BIFUbC-hydrogen'!AD6)</f>
        <v>177842468411609.63</v>
      </c>
      <c r="AE7" s="16">
        <f>SUM('BIFUbC-electricity'!AE6,'BIFUbC-coal'!AE6,'BIFUbC-natural-gas'!AE6,'BIFUbC-biomass'!AE6,'BIFUbC-heat'!AE6,'BIFUbC-crude-oil'!AE6,'BIFUbC-petroleum-diesel'!AE6,'BIFUbC-heavy-or-residual-oil'!AE6,'BIFUbC-LPG-propane-or-butane'!AE6,'BIFUbC-hydrogen'!AE6)</f>
        <v>178224712128124.41</v>
      </c>
      <c r="AF7" s="16">
        <f>SUM('BIFUbC-electricity'!AF6,'BIFUbC-coal'!AF6,'BIFUbC-natural-gas'!AF6,'BIFUbC-biomass'!AF6,'BIFUbC-heat'!AF6,'BIFUbC-crude-oil'!AF6,'BIFUbC-petroleum-diesel'!AF6,'BIFUbC-heavy-or-residual-oil'!AF6,'BIFUbC-LPG-propane-or-butane'!AF6,'BIFUbC-hydrogen'!AF6)</f>
        <v>178606955844639.13</v>
      </c>
    </row>
    <row r="8" spans="1:32">
      <c r="A8" t="s">
        <v>38</v>
      </c>
      <c r="B8" s="16">
        <f>SUM('BIFUbC-electricity'!B7,'BIFUbC-coal'!B7,'BIFUbC-natural-gas'!B7,'BIFUbC-biomass'!B7,'BIFUbC-heat'!B7,'BIFUbC-crude-oil'!B7,'BIFUbC-petroleum-diesel'!B7,'BIFUbC-heavy-or-residual-oil'!B7,'BIFUbC-LPG-propane-or-butane'!B7,'BIFUbC-hydrogen'!B7)</f>
        <v>81048403856649.469</v>
      </c>
      <c r="C8" s="16">
        <f>SUM('BIFUbC-electricity'!C7,'BIFUbC-coal'!C7,'BIFUbC-natural-gas'!C7,'BIFUbC-biomass'!C7,'BIFUbC-heat'!C7,'BIFUbC-crude-oil'!C7,'BIFUbC-petroleum-diesel'!C7,'BIFUbC-heavy-or-residual-oil'!C7,'BIFUbC-LPG-propane-or-butane'!C7,'BIFUbC-hydrogen'!C7)</f>
        <v>82363377698651.063</v>
      </c>
      <c r="D8" s="16">
        <f>SUM('BIFUbC-electricity'!D7,'BIFUbC-coal'!D7,'BIFUbC-natural-gas'!D7,'BIFUbC-biomass'!D7,'BIFUbC-heat'!D7,'BIFUbC-crude-oil'!D7,'BIFUbC-petroleum-diesel'!D7,'BIFUbC-heavy-or-residual-oil'!D7,'BIFUbC-LPG-propane-or-butane'!D7,'BIFUbC-hydrogen'!D7)</f>
        <v>83678351540652.813</v>
      </c>
      <c r="E8" s="16">
        <f>SUM('BIFUbC-electricity'!E7,'BIFUbC-coal'!E7,'BIFUbC-natural-gas'!E7,'BIFUbC-biomass'!E7,'BIFUbC-heat'!E7,'BIFUbC-crude-oil'!E7,'BIFUbC-petroleum-diesel'!E7,'BIFUbC-heavy-or-residual-oil'!E7,'BIFUbC-LPG-propane-or-butane'!E7,'BIFUbC-hydrogen'!E7)</f>
        <v>84993325382654.516</v>
      </c>
      <c r="F8" s="16">
        <f>SUM('BIFUbC-electricity'!F7,'BIFUbC-coal'!F7,'BIFUbC-natural-gas'!F7,'BIFUbC-biomass'!F7,'BIFUbC-heat'!F7,'BIFUbC-crude-oil'!F7,'BIFUbC-petroleum-diesel'!F7,'BIFUbC-heavy-or-residual-oil'!F7,'BIFUbC-LPG-propane-or-butane'!F7,'BIFUbC-hydrogen'!F7)</f>
        <v>85849380017847.578</v>
      </c>
      <c r="G8" s="16">
        <f>SUM('BIFUbC-electricity'!G7,'BIFUbC-coal'!G7,'BIFUbC-natural-gas'!G7,'BIFUbC-biomass'!G7,'BIFUbC-heat'!G7,'BIFUbC-crude-oil'!G7,'BIFUbC-petroleum-diesel'!G7,'BIFUbC-heavy-or-residual-oil'!G7,'BIFUbC-LPG-propane-or-butane'!G7,'BIFUbC-hydrogen'!G7)</f>
        <v>86705434653040.172</v>
      </c>
      <c r="H8" s="16">
        <f>SUM('BIFUbC-electricity'!H7,'BIFUbC-coal'!H7,'BIFUbC-natural-gas'!H7,'BIFUbC-biomass'!H7,'BIFUbC-heat'!H7,'BIFUbC-crude-oil'!H7,'BIFUbC-petroleum-diesel'!H7,'BIFUbC-heavy-or-residual-oil'!H7,'BIFUbC-LPG-propane-or-butane'!H7,'BIFUbC-hydrogen'!H7)</f>
        <v>87561489288232.781</v>
      </c>
      <c r="I8" s="16">
        <f>SUM('BIFUbC-electricity'!I7,'BIFUbC-coal'!I7,'BIFUbC-natural-gas'!I7,'BIFUbC-biomass'!I7,'BIFUbC-heat'!I7,'BIFUbC-crude-oil'!I7,'BIFUbC-petroleum-diesel'!I7,'BIFUbC-heavy-or-residual-oil'!I7,'BIFUbC-LPG-propane-or-butane'!I7,'BIFUbC-hydrogen'!I7)</f>
        <v>88417543923425.438</v>
      </c>
      <c r="J8" s="16">
        <f>SUM('BIFUbC-electricity'!J7,'BIFUbC-coal'!J7,'BIFUbC-natural-gas'!J7,'BIFUbC-biomass'!J7,'BIFUbC-heat'!J7,'BIFUbC-crude-oil'!J7,'BIFUbC-petroleum-diesel'!J7,'BIFUbC-heavy-or-residual-oil'!J7,'BIFUbC-LPG-propane-or-butane'!J7,'BIFUbC-hydrogen'!J7)</f>
        <v>89273598558618.031</v>
      </c>
      <c r="K8" s="16">
        <f>SUM('BIFUbC-electricity'!K7,'BIFUbC-coal'!K7,'BIFUbC-natural-gas'!K7,'BIFUbC-biomass'!K7,'BIFUbC-heat'!K7,'BIFUbC-crude-oil'!K7,'BIFUbC-petroleum-diesel'!K7,'BIFUbC-heavy-or-residual-oil'!K7,'BIFUbC-LPG-propane-or-butane'!K7,'BIFUbC-hydrogen'!K7)</f>
        <v>90129653193810.703</v>
      </c>
      <c r="L8" s="16">
        <f>SUM('BIFUbC-electricity'!L7,'BIFUbC-coal'!L7,'BIFUbC-natural-gas'!L7,'BIFUbC-biomass'!L7,'BIFUbC-heat'!L7,'BIFUbC-crude-oil'!L7,'BIFUbC-petroleum-diesel'!L7,'BIFUbC-heavy-or-residual-oil'!L7,'BIFUbC-LPG-propane-or-butane'!L7,'BIFUbC-hydrogen'!L7)</f>
        <v>90985707829002.828</v>
      </c>
      <c r="M8" s="16">
        <f>SUM('BIFUbC-electricity'!M7,'BIFUbC-coal'!M7,'BIFUbC-natural-gas'!M7,'BIFUbC-biomass'!M7,'BIFUbC-heat'!M7,'BIFUbC-crude-oil'!M7,'BIFUbC-petroleum-diesel'!M7,'BIFUbC-heavy-or-residual-oil'!M7,'BIFUbC-LPG-propane-or-butane'!M7,'BIFUbC-hydrogen'!M7)</f>
        <v>91959636603409.875</v>
      </c>
      <c r="N8" s="16">
        <f>SUM('BIFUbC-electricity'!N7,'BIFUbC-coal'!N7,'BIFUbC-natural-gas'!N7,'BIFUbC-biomass'!N7,'BIFUbC-heat'!N7,'BIFUbC-crude-oil'!N7,'BIFUbC-petroleum-diesel'!N7,'BIFUbC-heavy-or-residual-oil'!N7,'BIFUbC-LPG-propane-or-butane'!N7,'BIFUbC-hydrogen'!N7)</f>
        <v>92933565377816.969</v>
      </c>
      <c r="O8" s="16">
        <f>SUM('BIFUbC-electricity'!O7,'BIFUbC-coal'!O7,'BIFUbC-natural-gas'!O7,'BIFUbC-biomass'!O7,'BIFUbC-heat'!O7,'BIFUbC-crude-oil'!O7,'BIFUbC-petroleum-diesel'!O7,'BIFUbC-heavy-or-residual-oil'!O7,'BIFUbC-LPG-propane-or-butane'!O7,'BIFUbC-hydrogen'!O7)</f>
        <v>93907494152224.078</v>
      </c>
      <c r="P8" s="16">
        <f>SUM('BIFUbC-electricity'!P7,'BIFUbC-coal'!P7,'BIFUbC-natural-gas'!P7,'BIFUbC-biomass'!P7,'BIFUbC-heat'!P7,'BIFUbC-crude-oil'!P7,'BIFUbC-petroleum-diesel'!P7,'BIFUbC-heavy-or-residual-oil'!P7,'BIFUbC-LPG-propane-or-butane'!P7,'BIFUbC-hydrogen'!P7)</f>
        <v>94881422926631.141</v>
      </c>
      <c r="Q8" s="16">
        <f>SUM('BIFUbC-electricity'!Q7,'BIFUbC-coal'!Q7,'BIFUbC-natural-gas'!Q7,'BIFUbC-biomass'!Q7,'BIFUbC-heat'!Q7,'BIFUbC-crude-oil'!Q7,'BIFUbC-petroleum-diesel'!Q7,'BIFUbC-heavy-or-residual-oil'!Q7,'BIFUbC-LPG-propane-or-butane'!Q7,'BIFUbC-hydrogen'!Q7)</f>
        <v>95855351701038.25</v>
      </c>
      <c r="R8" s="16">
        <f>SUM('BIFUbC-electricity'!R7,'BIFUbC-coal'!R7,'BIFUbC-natural-gas'!R7,'BIFUbC-biomass'!R7,'BIFUbC-heat'!R7,'BIFUbC-crude-oil'!R7,'BIFUbC-petroleum-diesel'!R7,'BIFUbC-heavy-or-residual-oil'!R7,'BIFUbC-LPG-propane-or-butane'!R7,'BIFUbC-hydrogen'!R7)</f>
        <v>96829280475445.344</v>
      </c>
      <c r="S8" s="16">
        <f>SUM('BIFUbC-electricity'!S7,'BIFUbC-coal'!S7,'BIFUbC-natural-gas'!S7,'BIFUbC-biomass'!S7,'BIFUbC-heat'!S7,'BIFUbC-crude-oil'!S7,'BIFUbC-petroleum-diesel'!S7,'BIFUbC-heavy-or-residual-oil'!S7,'BIFUbC-LPG-propane-or-butane'!S7,'BIFUbC-hydrogen'!S7)</f>
        <v>97803209249852.453</v>
      </c>
      <c r="T8" s="16">
        <f>SUM('BIFUbC-electricity'!T7,'BIFUbC-coal'!T7,'BIFUbC-natural-gas'!T7,'BIFUbC-biomass'!T7,'BIFUbC-heat'!T7,'BIFUbC-crude-oil'!T7,'BIFUbC-petroleum-diesel'!T7,'BIFUbC-heavy-or-residual-oil'!T7,'BIFUbC-LPG-propane-or-butane'!T7,'BIFUbC-hydrogen'!T7)</f>
        <v>98777138024259.578</v>
      </c>
      <c r="U8" s="16">
        <f>SUM('BIFUbC-electricity'!U7,'BIFUbC-coal'!U7,'BIFUbC-natural-gas'!U7,'BIFUbC-biomass'!U7,'BIFUbC-heat'!U7,'BIFUbC-crude-oil'!U7,'BIFUbC-petroleum-diesel'!U7,'BIFUbC-heavy-or-residual-oil'!U7,'BIFUbC-LPG-propane-or-butane'!U7,'BIFUbC-hydrogen'!U7)</f>
        <v>99751066798666.656</v>
      </c>
      <c r="V8" s="16">
        <f>SUM('BIFUbC-electricity'!V7,'BIFUbC-coal'!V7,'BIFUbC-natural-gas'!V7,'BIFUbC-biomass'!V7,'BIFUbC-heat'!V7,'BIFUbC-crude-oil'!V7,'BIFUbC-petroleum-diesel'!V7,'BIFUbC-heavy-or-residual-oil'!V7,'BIFUbC-LPG-propane-or-butane'!V7,'BIFUbC-hydrogen'!V7)</f>
        <v>100724995573073.81</v>
      </c>
      <c r="W8" s="16">
        <f>SUM('BIFUbC-electricity'!W7,'BIFUbC-coal'!W7,'BIFUbC-natural-gas'!W7,'BIFUbC-biomass'!W7,'BIFUbC-heat'!W7,'BIFUbC-crude-oil'!W7,'BIFUbC-petroleum-diesel'!W7,'BIFUbC-heavy-or-residual-oil'!W7,'BIFUbC-LPG-propane-or-butane'!W7,'BIFUbC-hydrogen'!W7)</f>
        <v>100627278069795.58</v>
      </c>
      <c r="X8" s="16">
        <f>SUM('BIFUbC-electricity'!X7,'BIFUbC-coal'!X7,'BIFUbC-natural-gas'!X7,'BIFUbC-biomass'!X7,'BIFUbC-heat'!X7,'BIFUbC-crude-oil'!X7,'BIFUbC-petroleum-diesel'!X7,'BIFUbC-heavy-or-residual-oil'!X7,'BIFUbC-LPG-propane-or-butane'!X7,'BIFUbC-hydrogen'!X7)</f>
        <v>100529560566517.41</v>
      </c>
      <c r="Y8" s="16">
        <f>SUM('BIFUbC-electricity'!Y7,'BIFUbC-coal'!Y7,'BIFUbC-natural-gas'!Y7,'BIFUbC-biomass'!Y7,'BIFUbC-heat'!Y7,'BIFUbC-crude-oil'!Y7,'BIFUbC-petroleum-diesel'!Y7,'BIFUbC-heavy-or-residual-oil'!Y7,'BIFUbC-LPG-propane-or-butane'!Y7,'BIFUbC-hydrogen'!Y7)</f>
        <v>100431843063239.22</v>
      </c>
      <c r="Z8" s="16">
        <f>SUM('BIFUbC-electricity'!Z7,'BIFUbC-coal'!Z7,'BIFUbC-natural-gas'!Z7,'BIFUbC-biomass'!Z7,'BIFUbC-heat'!Z7,'BIFUbC-crude-oil'!Z7,'BIFUbC-petroleum-diesel'!Z7,'BIFUbC-heavy-or-residual-oil'!Z7,'BIFUbC-LPG-propane-or-butane'!Z7,'BIFUbC-hydrogen'!Z7)</f>
        <v>100334125559961.02</v>
      </c>
      <c r="AA8" s="16">
        <f>SUM('BIFUbC-electricity'!AA7,'BIFUbC-coal'!AA7,'BIFUbC-natural-gas'!AA7,'BIFUbC-biomass'!AA7,'BIFUbC-heat'!AA7,'BIFUbC-crude-oil'!AA7,'BIFUbC-petroleum-diesel'!AA7,'BIFUbC-heavy-or-residual-oil'!AA7,'BIFUbC-LPG-propane-or-butane'!AA7,'BIFUbC-hydrogen'!AA7)</f>
        <v>100236408056682.83</v>
      </c>
      <c r="AB8" s="16">
        <f>SUM('BIFUbC-electricity'!AB7,'BIFUbC-coal'!AB7,'BIFUbC-natural-gas'!AB7,'BIFUbC-biomass'!AB7,'BIFUbC-heat'!AB7,'BIFUbC-crude-oil'!AB7,'BIFUbC-petroleum-diesel'!AB7,'BIFUbC-heavy-or-residual-oil'!AB7,'BIFUbC-LPG-propane-or-butane'!AB7,'BIFUbC-hydrogen'!AB7)</f>
        <v>100138690553404.66</v>
      </c>
      <c r="AC8" s="16">
        <f>SUM('BIFUbC-electricity'!AC7,'BIFUbC-coal'!AC7,'BIFUbC-natural-gas'!AC7,'BIFUbC-biomass'!AC7,'BIFUbC-heat'!AC7,'BIFUbC-crude-oil'!AC7,'BIFUbC-petroleum-diesel'!AC7,'BIFUbC-heavy-or-residual-oil'!AC7,'BIFUbC-LPG-propane-or-butane'!AC7,'BIFUbC-hydrogen'!AC7)</f>
        <v>100040973050126.47</v>
      </c>
      <c r="AD8" s="16">
        <f>SUM('BIFUbC-electricity'!AD7,'BIFUbC-coal'!AD7,'BIFUbC-natural-gas'!AD7,'BIFUbC-biomass'!AD7,'BIFUbC-heat'!AD7,'BIFUbC-crude-oil'!AD7,'BIFUbC-petroleum-diesel'!AD7,'BIFUbC-heavy-or-residual-oil'!AD7,'BIFUbC-LPG-propane-or-butane'!AD7,'BIFUbC-hydrogen'!AD7)</f>
        <v>99943255546848.297</v>
      </c>
      <c r="AE8" s="16">
        <f>SUM('BIFUbC-electricity'!AE7,'BIFUbC-coal'!AE7,'BIFUbC-natural-gas'!AE7,'BIFUbC-biomass'!AE7,'BIFUbC-heat'!AE7,'BIFUbC-crude-oil'!AE7,'BIFUbC-petroleum-diesel'!AE7,'BIFUbC-heavy-or-residual-oil'!AE7,'BIFUbC-LPG-propane-or-butane'!AE7,'BIFUbC-hydrogen'!AE7)</f>
        <v>99845538043570.109</v>
      </c>
      <c r="AF8" s="16">
        <f>SUM('BIFUbC-electricity'!AF7,'BIFUbC-coal'!AF7,'BIFUbC-natural-gas'!AF7,'BIFUbC-biomass'!AF7,'BIFUbC-heat'!AF7,'BIFUbC-crude-oil'!AF7,'BIFUbC-petroleum-diesel'!AF7,'BIFUbC-heavy-or-residual-oil'!AF7,'BIFUbC-LPG-propane-or-butane'!AF7,'BIFUbC-hydrogen'!AF7)</f>
        <v>99747820540291.938</v>
      </c>
    </row>
    <row r="9" spans="1:32">
      <c r="A9" t="s">
        <v>40</v>
      </c>
      <c r="B9" s="16">
        <f>SUM('BIFUbC-electricity'!B8,'BIFUbC-coal'!B8,'BIFUbC-natural-gas'!B8,'BIFUbC-biomass'!B8,'BIFUbC-heat'!B8,'BIFUbC-crude-oil'!B8,'BIFUbC-petroleum-diesel'!B8,'BIFUbC-heavy-or-residual-oil'!B8,'BIFUbC-LPG-propane-or-butane'!B8,'BIFUbC-hydrogen'!B8)</f>
        <v>11332398726692.467</v>
      </c>
      <c r="C9" s="16">
        <f>SUM('BIFUbC-electricity'!C8,'BIFUbC-coal'!C8,'BIFUbC-natural-gas'!C8,'BIFUbC-biomass'!C8,'BIFUbC-heat'!C8,'BIFUbC-crude-oil'!C8,'BIFUbC-petroleum-diesel'!C8,'BIFUbC-heavy-or-residual-oil'!C8,'BIFUbC-LPG-propane-or-butane'!C8,'BIFUbC-hydrogen'!C8)</f>
        <v>11539895129623.936</v>
      </c>
      <c r="D9" s="16">
        <f>SUM('BIFUbC-electricity'!D8,'BIFUbC-coal'!D8,'BIFUbC-natural-gas'!D8,'BIFUbC-biomass'!D8,'BIFUbC-heat'!D8,'BIFUbC-crude-oil'!D8,'BIFUbC-petroleum-diesel'!D8,'BIFUbC-heavy-or-residual-oil'!D8,'BIFUbC-LPG-propane-or-butane'!D8,'BIFUbC-hydrogen'!D8)</f>
        <v>11747391532555.402</v>
      </c>
      <c r="E9" s="16">
        <f>SUM('BIFUbC-electricity'!E8,'BIFUbC-coal'!E8,'BIFUbC-natural-gas'!E8,'BIFUbC-biomass'!E8,'BIFUbC-heat'!E8,'BIFUbC-crude-oil'!E8,'BIFUbC-petroleum-diesel'!E8,'BIFUbC-heavy-or-residual-oil'!E8,'BIFUbC-LPG-propane-or-butane'!E8,'BIFUbC-hydrogen'!E8)</f>
        <v>11954887935486.857</v>
      </c>
      <c r="F9" s="16">
        <f>SUM('BIFUbC-electricity'!F8,'BIFUbC-coal'!F8,'BIFUbC-natural-gas'!F8,'BIFUbC-biomass'!F8,'BIFUbC-heat'!F8,'BIFUbC-crude-oil'!F8,'BIFUbC-petroleum-diesel'!F8,'BIFUbC-heavy-or-residual-oil'!F8,'BIFUbC-LPG-propane-or-butane'!F8,'BIFUbC-hydrogen'!F8)</f>
        <v>12209939218996.078</v>
      </c>
      <c r="G9" s="16">
        <f>SUM('BIFUbC-electricity'!G8,'BIFUbC-coal'!G8,'BIFUbC-natural-gas'!G8,'BIFUbC-biomass'!G8,'BIFUbC-heat'!G8,'BIFUbC-crude-oil'!G8,'BIFUbC-petroleum-diesel'!G8,'BIFUbC-heavy-or-residual-oil'!G8,'BIFUbC-LPG-propane-or-butane'!G8,'BIFUbC-hydrogen'!G8)</f>
        <v>12464990502505.217</v>
      </c>
      <c r="H9" s="16">
        <f>SUM('BIFUbC-electricity'!H8,'BIFUbC-coal'!H8,'BIFUbC-natural-gas'!H8,'BIFUbC-biomass'!H8,'BIFUbC-heat'!H8,'BIFUbC-crude-oil'!H8,'BIFUbC-petroleum-diesel'!H8,'BIFUbC-heavy-or-residual-oil'!H8,'BIFUbC-LPG-propane-or-butane'!H8,'BIFUbC-hydrogen'!H8)</f>
        <v>12720041786014.344</v>
      </c>
      <c r="I9" s="16">
        <f>SUM('BIFUbC-electricity'!I8,'BIFUbC-coal'!I8,'BIFUbC-natural-gas'!I8,'BIFUbC-biomass'!I8,'BIFUbC-heat'!I8,'BIFUbC-crude-oil'!I8,'BIFUbC-petroleum-diesel'!I8,'BIFUbC-heavy-or-residual-oil'!I8,'BIFUbC-LPG-propane-or-butane'!I8,'BIFUbC-hydrogen'!I8)</f>
        <v>12975093069523.479</v>
      </c>
      <c r="J9" s="16">
        <f>SUM('BIFUbC-electricity'!J8,'BIFUbC-coal'!J8,'BIFUbC-natural-gas'!J8,'BIFUbC-biomass'!J8,'BIFUbC-heat'!J8,'BIFUbC-crude-oil'!J8,'BIFUbC-petroleum-diesel'!J8,'BIFUbC-heavy-or-residual-oil'!J8,'BIFUbC-LPG-propane-or-butane'!J8,'BIFUbC-hydrogen'!J8)</f>
        <v>13230144353032.615</v>
      </c>
      <c r="K9" s="16">
        <f>SUM('BIFUbC-electricity'!K8,'BIFUbC-coal'!K8,'BIFUbC-natural-gas'!K8,'BIFUbC-biomass'!K8,'BIFUbC-heat'!K8,'BIFUbC-crude-oil'!K8,'BIFUbC-petroleum-diesel'!K8,'BIFUbC-heavy-or-residual-oil'!K8,'BIFUbC-LPG-propane-or-butane'!K8,'BIFUbC-hydrogen'!K8)</f>
        <v>13485195636541.746</v>
      </c>
      <c r="L9" s="16">
        <f>SUM('BIFUbC-electricity'!L8,'BIFUbC-coal'!L8,'BIFUbC-natural-gas'!L8,'BIFUbC-biomass'!L8,'BIFUbC-heat'!L8,'BIFUbC-crude-oil'!L8,'BIFUbC-petroleum-diesel'!L8,'BIFUbC-heavy-or-residual-oil'!L8,'BIFUbC-LPG-propane-or-butane'!L8,'BIFUbC-hydrogen'!L8)</f>
        <v>13740246920050.795</v>
      </c>
      <c r="M9" s="16">
        <f>SUM('BIFUbC-electricity'!M8,'BIFUbC-coal'!M8,'BIFUbC-natural-gas'!M8,'BIFUbC-biomass'!M8,'BIFUbC-heat'!M8,'BIFUbC-crude-oil'!M8,'BIFUbC-petroleum-diesel'!M8,'BIFUbC-heavy-or-residual-oil'!M8,'BIFUbC-LPG-propane-or-butane'!M8,'BIFUbC-hydrogen'!M8)</f>
        <v>13907045892182.957</v>
      </c>
      <c r="N9" s="16">
        <f>SUM('BIFUbC-electricity'!N8,'BIFUbC-coal'!N8,'BIFUbC-natural-gas'!N8,'BIFUbC-biomass'!N8,'BIFUbC-heat'!N8,'BIFUbC-crude-oil'!N8,'BIFUbC-petroleum-diesel'!N8,'BIFUbC-heavy-or-residual-oil'!N8,'BIFUbC-LPG-propane-or-butane'!N8,'BIFUbC-hydrogen'!N8)</f>
        <v>14073844864315.123</v>
      </c>
      <c r="O9" s="16">
        <f>SUM('BIFUbC-electricity'!O8,'BIFUbC-coal'!O8,'BIFUbC-natural-gas'!O8,'BIFUbC-biomass'!O8,'BIFUbC-heat'!O8,'BIFUbC-crude-oil'!O8,'BIFUbC-petroleum-diesel'!O8,'BIFUbC-heavy-or-residual-oil'!O8,'BIFUbC-LPG-propane-or-butane'!O8,'BIFUbC-hydrogen'!O8)</f>
        <v>14240643836447.283</v>
      </c>
      <c r="P9" s="16">
        <f>SUM('BIFUbC-electricity'!P8,'BIFUbC-coal'!P8,'BIFUbC-natural-gas'!P8,'BIFUbC-biomass'!P8,'BIFUbC-heat'!P8,'BIFUbC-crude-oil'!P8,'BIFUbC-petroleum-diesel'!P8,'BIFUbC-heavy-or-residual-oil'!P8,'BIFUbC-LPG-propane-or-butane'!P8,'BIFUbC-hydrogen'!P8)</f>
        <v>14407442808579.449</v>
      </c>
      <c r="Q9" s="16">
        <f>SUM('BIFUbC-electricity'!Q8,'BIFUbC-coal'!Q8,'BIFUbC-natural-gas'!Q8,'BIFUbC-biomass'!Q8,'BIFUbC-heat'!Q8,'BIFUbC-crude-oil'!Q8,'BIFUbC-petroleum-diesel'!Q8,'BIFUbC-heavy-or-residual-oil'!Q8,'BIFUbC-LPG-propane-or-butane'!Q8,'BIFUbC-hydrogen'!Q8)</f>
        <v>14574241780711.613</v>
      </c>
      <c r="R9" s="16">
        <f>SUM('BIFUbC-electricity'!R8,'BIFUbC-coal'!R8,'BIFUbC-natural-gas'!R8,'BIFUbC-biomass'!R8,'BIFUbC-heat'!R8,'BIFUbC-crude-oil'!R8,'BIFUbC-petroleum-diesel'!R8,'BIFUbC-heavy-or-residual-oil'!R8,'BIFUbC-LPG-propane-or-butane'!R8,'BIFUbC-hydrogen'!R8)</f>
        <v>14741040752843.773</v>
      </c>
      <c r="S9" s="16">
        <f>SUM('BIFUbC-electricity'!S8,'BIFUbC-coal'!S8,'BIFUbC-natural-gas'!S8,'BIFUbC-biomass'!S8,'BIFUbC-heat'!S8,'BIFUbC-crude-oil'!S8,'BIFUbC-petroleum-diesel'!S8,'BIFUbC-heavy-or-residual-oil'!S8,'BIFUbC-LPG-propane-or-butane'!S8,'BIFUbC-hydrogen'!S8)</f>
        <v>14907839724975.938</v>
      </c>
      <c r="T9" s="16">
        <f>SUM('BIFUbC-electricity'!T8,'BIFUbC-coal'!T8,'BIFUbC-natural-gas'!T8,'BIFUbC-biomass'!T8,'BIFUbC-heat'!T8,'BIFUbC-crude-oil'!T8,'BIFUbC-petroleum-diesel'!T8,'BIFUbC-heavy-or-residual-oil'!T8,'BIFUbC-LPG-propane-or-butane'!T8,'BIFUbC-hydrogen'!T8)</f>
        <v>15074638697108.104</v>
      </c>
      <c r="U9" s="16">
        <f>SUM('BIFUbC-electricity'!U8,'BIFUbC-coal'!U8,'BIFUbC-natural-gas'!U8,'BIFUbC-biomass'!U8,'BIFUbC-heat'!U8,'BIFUbC-crude-oil'!U8,'BIFUbC-petroleum-diesel'!U8,'BIFUbC-heavy-or-residual-oil'!U8,'BIFUbC-LPG-propane-or-butane'!U8,'BIFUbC-hydrogen'!U8)</f>
        <v>15241437669240.27</v>
      </c>
      <c r="V9" s="16">
        <f>SUM('BIFUbC-electricity'!V8,'BIFUbC-coal'!V8,'BIFUbC-natural-gas'!V8,'BIFUbC-biomass'!V8,'BIFUbC-heat'!V8,'BIFUbC-crude-oil'!V8,'BIFUbC-petroleum-diesel'!V8,'BIFUbC-heavy-or-residual-oil'!V8,'BIFUbC-LPG-propane-or-butane'!V8,'BIFUbC-hydrogen'!V8)</f>
        <v>15408236641372.432</v>
      </c>
      <c r="W9" s="16">
        <f>SUM('BIFUbC-electricity'!W8,'BIFUbC-coal'!W8,'BIFUbC-natural-gas'!W8,'BIFUbC-biomass'!W8,'BIFUbC-heat'!W8,'BIFUbC-crude-oil'!W8,'BIFUbC-petroleum-diesel'!W8,'BIFUbC-heavy-or-residual-oil'!W8,'BIFUbC-LPG-propane-or-butane'!W8,'BIFUbC-hydrogen'!W8)</f>
        <v>15373619966996.729</v>
      </c>
      <c r="X9" s="16">
        <f>SUM('BIFUbC-electricity'!X8,'BIFUbC-coal'!X8,'BIFUbC-natural-gas'!X8,'BIFUbC-biomass'!X8,'BIFUbC-heat'!X8,'BIFUbC-crude-oil'!X8,'BIFUbC-petroleum-diesel'!X8,'BIFUbC-heavy-or-residual-oil'!X8,'BIFUbC-LPG-propane-or-butane'!X8,'BIFUbC-hydrogen'!X8)</f>
        <v>15339003292621.029</v>
      </c>
      <c r="Y9" s="16">
        <f>SUM('BIFUbC-electricity'!Y8,'BIFUbC-coal'!Y8,'BIFUbC-natural-gas'!Y8,'BIFUbC-biomass'!Y8,'BIFUbC-heat'!Y8,'BIFUbC-crude-oil'!Y8,'BIFUbC-petroleum-diesel'!Y8,'BIFUbC-heavy-or-residual-oil'!Y8,'BIFUbC-LPG-propane-or-butane'!Y8,'BIFUbC-hydrogen'!Y8)</f>
        <v>15304386618245.328</v>
      </c>
      <c r="Z9" s="16">
        <f>SUM('BIFUbC-electricity'!Z8,'BIFUbC-coal'!Z8,'BIFUbC-natural-gas'!Z8,'BIFUbC-biomass'!Z8,'BIFUbC-heat'!Z8,'BIFUbC-crude-oil'!Z8,'BIFUbC-petroleum-diesel'!Z8,'BIFUbC-heavy-or-residual-oil'!Z8,'BIFUbC-LPG-propane-or-butane'!Z8,'BIFUbC-hydrogen'!Z8)</f>
        <v>15269769943869.623</v>
      </c>
      <c r="AA9" s="16">
        <f>SUM('BIFUbC-electricity'!AA8,'BIFUbC-coal'!AA8,'BIFUbC-natural-gas'!AA8,'BIFUbC-biomass'!AA8,'BIFUbC-heat'!AA8,'BIFUbC-crude-oil'!AA8,'BIFUbC-petroleum-diesel'!AA8,'BIFUbC-heavy-or-residual-oil'!AA8,'BIFUbC-LPG-propane-or-butane'!AA8,'BIFUbC-hydrogen'!AA8)</f>
        <v>15235153269493.922</v>
      </c>
      <c r="AB9" s="16">
        <f>SUM('BIFUbC-electricity'!AB8,'BIFUbC-coal'!AB8,'BIFUbC-natural-gas'!AB8,'BIFUbC-biomass'!AB8,'BIFUbC-heat'!AB8,'BIFUbC-crude-oil'!AB8,'BIFUbC-petroleum-diesel'!AB8,'BIFUbC-heavy-or-residual-oil'!AB8,'BIFUbC-LPG-propane-or-butane'!AB8,'BIFUbC-hydrogen'!AB8)</f>
        <v>15200536595118.223</v>
      </c>
      <c r="AC9" s="16">
        <f>SUM('BIFUbC-electricity'!AC8,'BIFUbC-coal'!AC8,'BIFUbC-natural-gas'!AC8,'BIFUbC-biomass'!AC8,'BIFUbC-heat'!AC8,'BIFUbC-crude-oil'!AC8,'BIFUbC-petroleum-diesel'!AC8,'BIFUbC-heavy-or-residual-oil'!AC8,'BIFUbC-LPG-propane-or-butane'!AC8,'BIFUbC-hydrogen'!AC8)</f>
        <v>15165919920742.52</v>
      </c>
      <c r="AD9" s="16">
        <f>SUM('BIFUbC-electricity'!AD8,'BIFUbC-coal'!AD8,'BIFUbC-natural-gas'!AD8,'BIFUbC-biomass'!AD8,'BIFUbC-heat'!AD8,'BIFUbC-crude-oil'!AD8,'BIFUbC-petroleum-diesel'!AD8,'BIFUbC-heavy-or-residual-oil'!AD8,'BIFUbC-LPG-propane-or-butane'!AD8,'BIFUbC-hydrogen'!AD8)</f>
        <v>15131303246366.82</v>
      </c>
      <c r="AE9" s="16">
        <f>SUM('BIFUbC-electricity'!AE8,'BIFUbC-coal'!AE8,'BIFUbC-natural-gas'!AE8,'BIFUbC-biomass'!AE8,'BIFUbC-heat'!AE8,'BIFUbC-crude-oil'!AE8,'BIFUbC-petroleum-diesel'!AE8,'BIFUbC-heavy-or-residual-oil'!AE8,'BIFUbC-LPG-propane-or-butane'!AE8,'BIFUbC-hydrogen'!AE8)</f>
        <v>15096686571991.119</v>
      </c>
      <c r="AF9" s="16">
        <f>SUM('BIFUbC-electricity'!AF8,'BIFUbC-coal'!AF8,'BIFUbC-natural-gas'!AF8,'BIFUbC-biomass'!AF8,'BIFUbC-heat'!AF8,'BIFUbC-crude-oil'!AF8,'BIFUbC-petroleum-diesel'!AF8,'BIFUbC-heavy-or-residual-oil'!AF8,'BIFUbC-LPG-propane-or-butane'!AF8,'BIFUbC-hydrogen'!AF8)</f>
        <v>15062069897615.414</v>
      </c>
    </row>
    <row r="10" spans="1:32">
      <c r="A10" t="s">
        <v>42</v>
      </c>
      <c r="B10" s="16">
        <f>SUM('BIFUbC-electricity'!B9,'BIFUbC-coal'!B9,'BIFUbC-natural-gas'!B9,'BIFUbC-biomass'!B9,'BIFUbC-heat'!B9,'BIFUbC-crude-oil'!B9,'BIFUbC-petroleum-diesel'!B9,'BIFUbC-heavy-or-residual-oil'!B9,'BIFUbC-LPG-propane-or-butane'!B9,'BIFUbC-hydrogen'!B9)</f>
        <v>72405509505616.672</v>
      </c>
      <c r="C10" s="16">
        <f>SUM('BIFUbC-electricity'!C9,'BIFUbC-coal'!C9,'BIFUbC-natural-gas'!C9,'BIFUbC-biomass'!C9,'BIFUbC-heat'!C9,'BIFUbC-crude-oil'!C9,'BIFUbC-petroleum-diesel'!C9,'BIFUbC-heavy-or-residual-oil'!C9,'BIFUbC-LPG-propane-or-butane'!C9,'BIFUbC-hydrogen'!C9)</f>
        <v>73756934091414.109</v>
      </c>
      <c r="D10" s="16">
        <f>SUM('BIFUbC-electricity'!D9,'BIFUbC-coal'!D9,'BIFUbC-natural-gas'!D9,'BIFUbC-biomass'!D9,'BIFUbC-heat'!D9,'BIFUbC-crude-oil'!D9,'BIFUbC-petroleum-diesel'!D9,'BIFUbC-heavy-or-residual-oil'!D9,'BIFUbC-LPG-propane-or-butane'!D9,'BIFUbC-hydrogen'!D9)</f>
        <v>75108358677211.5</v>
      </c>
      <c r="E10" s="16">
        <f>SUM('BIFUbC-electricity'!E9,'BIFUbC-coal'!E9,'BIFUbC-natural-gas'!E9,'BIFUbC-biomass'!E9,'BIFUbC-heat'!E9,'BIFUbC-crude-oil'!E9,'BIFUbC-petroleum-diesel'!E9,'BIFUbC-heavy-or-residual-oil'!E9,'BIFUbC-LPG-propane-or-butane'!E9,'BIFUbC-hydrogen'!E9)</f>
        <v>76459783263008.938</v>
      </c>
      <c r="F10" s="16">
        <f>SUM('BIFUbC-electricity'!F9,'BIFUbC-coal'!F9,'BIFUbC-natural-gas'!F9,'BIFUbC-biomass'!F9,'BIFUbC-heat'!F9,'BIFUbC-crude-oil'!F9,'BIFUbC-petroleum-diesel'!F9,'BIFUbC-heavy-or-residual-oil'!F9,'BIFUbC-LPG-propane-or-butane'!F9,'BIFUbC-hydrogen'!F9)</f>
        <v>78063052870227.516</v>
      </c>
      <c r="G10" s="16">
        <f>SUM('BIFUbC-electricity'!G9,'BIFUbC-coal'!G9,'BIFUbC-natural-gas'!G9,'BIFUbC-biomass'!G9,'BIFUbC-heat'!G9,'BIFUbC-crude-oil'!G9,'BIFUbC-petroleum-diesel'!G9,'BIFUbC-heavy-or-residual-oil'!G9,'BIFUbC-LPG-propane-or-butane'!G9,'BIFUbC-hydrogen'!G9)</f>
        <v>79666322477445.578</v>
      </c>
      <c r="H10" s="16">
        <f>SUM('BIFUbC-electricity'!H9,'BIFUbC-coal'!H9,'BIFUbC-natural-gas'!H9,'BIFUbC-biomass'!H9,'BIFUbC-heat'!H9,'BIFUbC-crude-oil'!H9,'BIFUbC-petroleum-diesel'!H9,'BIFUbC-heavy-or-residual-oil'!H9,'BIFUbC-LPG-propane-or-butane'!H9,'BIFUbC-hydrogen'!H9)</f>
        <v>81269592084663.672</v>
      </c>
      <c r="I10" s="16">
        <f>SUM('BIFUbC-electricity'!I9,'BIFUbC-coal'!I9,'BIFUbC-natural-gas'!I9,'BIFUbC-biomass'!I9,'BIFUbC-heat'!I9,'BIFUbC-crude-oil'!I9,'BIFUbC-petroleum-diesel'!I9,'BIFUbC-heavy-or-residual-oil'!I9,'BIFUbC-LPG-propane-or-butane'!I9,'BIFUbC-hydrogen'!I9)</f>
        <v>82872861691881.813</v>
      </c>
      <c r="J10" s="16">
        <f>SUM('BIFUbC-electricity'!J9,'BIFUbC-coal'!J9,'BIFUbC-natural-gas'!J9,'BIFUbC-biomass'!J9,'BIFUbC-heat'!J9,'BIFUbC-crude-oil'!J9,'BIFUbC-petroleum-diesel'!J9,'BIFUbC-heavy-or-residual-oil'!J9,'BIFUbC-LPG-propane-or-butane'!J9,'BIFUbC-hydrogen'!J9)</f>
        <v>84476131299099.922</v>
      </c>
      <c r="K10" s="16">
        <f>SUM('BIFUbC-electricity'!K9,'BIFUbC-coal'!K9,'BIFUbC-natural-gas'!K9,'BIFUbC-biomass'!K9,'BIFUbC-heat'!K9,'BIFUbC-crude-oil'!K9,'BIFUbC-petroleum-diesel'!K9,'BIFUbC-heavy-or-residual-oil'!K9,'BIFUbC-LPG-propane-or-butane'!K9,'BIFUbC-hydrogen'!K9)</f>
        <v>86079400906318.047</v>
      </c>
      <c r="L10" s="16">
        <f>SUM('BIFUbC-electricity'!L9,'BIFUbC-coal'!L9,'BIFUbC-natural-gas'!L9,'BIFUbC-biomass'!L9,'BIFUbC-heat'!L9,'BIFUbC-crude-oil'!L9,'BIFUbC-petroleum-diesel'!L9,'BIFUbC-heavy-or-residual-oil'!L9,'BIFUbC-LPG-propane-or-butane'!L9,'BIFUbC-hydrogen'!L9)</f>
        <v>87682670513535.672</v>
      </c>
      <c r="M10" s="16">
        <f>SUM('BIFUbC-electricity'!M9,'BIFUbC-coal'!M9,'BIFUbC-natural-gas'!M9,'BIFUbC-biomass'!M9,'BIFUbC-heat'!M9,'BIFUbC-crude-oil'!M9,'BIFUbC-petroleum-diesel'!M9,'BIFUbC-heavy-or-residual-oil'!M9,'BIFUbC-LPG-propane-or-butane'!M9,'BIFUbC-hydrogen'!M9)</f>
        <v>88924571945341.656</v>
      </c>
      <c r="N10" s="16">
        <f>SUM('BIFUbC-electricity'!N9,'BIFUbC-coal'!N9,'BIFUbC-natural-gas'!N9,'BIFUbC-biomass'!N9,'BIFUbC-heat'!N9,'BIFUbC-crude-oil'!N9,'BIFUbC-petroleum-diesel'!N9,'BIFUbC-heavy-or-residual-oil'!N9,'BIFUbC-LPG-propane-or-butane'!N9,'BIFUbC-hydrogen'!N9)</f>
        <v>90166473377147.656</v>
      </c>
      <c r="O10" s="16">
        <f>SUM('BIFUbC-electricity'!O9,'BIFUbC-coal'!O9,'BIFUbC-natural-gas'!O9,'BIFUbC-biomass'!O9,'BIFUbC-heat'!O9,'BIFUbC-crude-oil'!O9,'BIFUbC-petroleum-diesel'!O9,'BIFUbC-heavy-or-residual-oil'!O9,'BIFUbC-LPG-propane-or-butane'!O9,'BIFUbC-hydrogen'!O9)</f>
        <v>91408374808953.672</v>
      </c>
      <c r="P10" s="16">
        <f>SUM('BIFUbC-electricity'!P9,'BIFUbC-coal'!P9,'BIFUbC-natural-gas'!P9,'BIFUbC-biomass'!P9,'BIFUbC-heat'!P9,'BIFUbC-crude-oil'!P9,'BIFUbC-petroleum-diesel'!P9,'BIFUbC-heavy-or-residual-oil'!P9,'BIFUbC-LPG-propane-or-butane'!P9,'BIFUbC-hydrogen'!P9)</f>
        <v>92650276240759.656</v>
      </c>
      <c r="Q10" s="16">
        <f>SUM('BIFUbC-electricity'!Q9,'BIFUbC-coal'!Q9,'BIFUbC-natural-gas'!Q9,'BIFUbC-biomass'!Q9,'BIFUbC-heat'!Q9,'BIFUbC-crude-oil'!Q9,'BIFUbC-petroleum-diesel'!Q9,'BIFUbC-heavy-or-residual-oil'!Q9,'BIFUbC-LPG-propane-or-butane'!Q9,'BIFUbC-hydrogen'!Q9)</f>
        <v>93892177672565.672</v>
      </c>
      <c r="R10" s="16">
        <f>SUM('BIFUbC-electricity'!R9,'BIFUbC-coal'!R9,'BIFUbC-natural-gas'!R9,'BIFUbC-biomass'!R9,'BIFUbC-heat'!R9,'BIFUbC-crude-oil'!R9,'BIFUbC-petroleum-diesel'!R9,'BIFUbC-heavy-or-residual-oil'!R9,'BIFUbC-LPG-propane-or-butane'!R9,'BIFUbC-hydrogen'!R9)</f>
        <v>95134079104371.656</v>
      </c>
      <c r="S10" s="16">
        <f>SUM('BIFUbC-electricity'!S9,'BIFUbC-coal'!S9,'BIFUbC-natural-gas'!S9,'BIFUbC-biomass'!S9,'BIFUbC-heat'!S9,'BIFUbC-crude-oil'!S9,'BIFUbC-petroleum-diesel'!S9,'BIFUbC-heavy-or-residual-oil'!S9,'BIFUbC-LPG-propane-or-butane'!S9,'BIFUbC-hydrogen'!S9)</f>
        <v>96375980536177.688</v>
      </c>
      <c r="T10" s="16">
        <f>SUM('BIFUbC-electricity'!T9,'BIFUbC-coal'!T9,'BIFUbC-natural-gas'!T9,'BIFUbC-biomass'!T9,'BIFUbC-heat'!T9,'BIFUbC-crude-oil'!T9,'BIFUbC-petroleum-diesel'!T9,'BIFUbC-heavy-or-residual-oil'!T9,'BIFUbC-LPG-propane-or-butane'!T9,'BIFUbC-hydrogen'!T9)</f>
        <v>97617881967983.719</v>
      </c>
      <c r="U10" s="16">
        <f>SUM('BIFUbC-electricity'!U9,'BIFUbC-coal'!U9,'BIFUbC-natural-gas'!U9,'BIFUbC-biomass'!U9,'BIFUbC-heat'!U9,'BIFUbC-crude-oil'!U9,'BIFUbC-petroleum-diesel'!U9,'BIFUbC-heavy-or-residual-oil'!U9,'BIFUbC-LPG-propane-or-butane'!U9,'BIFUbC-hydrogen'!U9)</f>
        <v>98859783399789.734</v>
      </c>
      <c r="V10" s="16">
        <f>SUM('BIFUbC-electricity'!V9,'BIFUbC-coal'!V9,'BIFUbC-natural-gas'!V9,'BIFUbC-biomass'!V9,'BIFUbC-heat'!V9,'BIFUbC-crude-oil'!V9,'BIFUbC-petroleum-diesel'!V9,'BIFUbC-heavy-or-residual-oil'!V9,'BIFUbC-LPG-propane-or-butane'!V9,'BIFUbC-hydrogen'!V9)</f>
        <v>100101684831595.77</v>
      </c>
      <c r="W10" s="16">
        <f>SUM('BIFUbC-electricity'!W9,'BIFUbC-coal'!W9,'BIFUbC-natural-gas'!W9,'BIFUbC-biomass'!W9,'BIFUbC-heat'!W9,'BIFUbC-crude-oil'!W9,'BIFUbC-petroleum-diesel'!W9,'BIFUbC-heavy-or-residual-oil'!W9,'BIFUbC-LPG-propane-or-butane'!W9,'BIFUbC-hydrogen'!W9)</f>
        <v>100057191999764.41</v>
      </c>
      <c r="X10" s="16">
        <f>SUM('BIFUbC-electricity'!X9,'BIFUbC-coal'!X9,'BIFUbC-natural-gas'!X9,'BIFUbC-biomass'!X9,'BIFUbC-heat'!X9,'BIFUbC-crude-oil'!X9,'BIFUbC-petroleum-diesel'!X9,'BIFUbC-heavy-or-residual-oil'!X9,'BIFUbC-LPG-propane-or-butane'!X9,'BIFUbC-hydrogen'!X9)</f>
        <v>100012699167933.08</v>
      </c>
      <c r="Y10" s="16">
        <f>SUM('BIFUbC-electricity'!Y9,'BIFUbC-coal'!Y9,'BIFUbC-natural-gas'!Y9,'BIFUbC-biomass'!Y9,'BIFUbC-heat'!Y9,'BIFUbC-crude-oil'!Y9,'BIFUbC-petroleum-diesel'!Y9,'BIFUbC-heavy-or-residual-oil'!Y9,'BIFUbC-LPG-propane-or-butane'!Y9,'BIFUbC-hydrogen'!Y9)</f>
        <v>99968206336101.781</v>
      </c>
      <c r="Z10" s="16">
        <f>SUM('BIFUbC-electricity'!Z9,'BIFUbC-coal'!Z9,'BIFUbC-natural-gas'!Z9,'BIFUbC-biomass'!Z9,'BIFUbC-heat'!Z9,'BIFUbC-crude-oil'!Z9,'BIFUbC-petroleum-diesel'!Z9,'BIFUbC-heavy-or-residual-oil'!Z9,'BIFUbC-LPG-propane-or-butane'!Z9,'BIFUbC-hydrogen'!Z9)</f>
        <v>99923713504270.469</v>
      </c>
      <c r="AA10" s="16">
        <f>SUM('BIFUbC-electricity'!AA9,'BIFUbC-coal'!AA9,'BIFUbC-natural-gas'!AA9,'BIFUbC-biomass'!AA9,'BIFUbC-heat'!AA9,'BIFUbC-crude-oil'!AA9,'BIFUbC-petroleum-diesel'!AA9,'BIFUbC-heavy-or-residual-oil'!AA9,'BIFUbC-LPG-propane-or-butane'!AA9,'BIFUbC-hydrogen'!AA9)</f>
        <v>99879220672439.172</v>
      </c>
      <c r="AB10" s="16">
        <f>SUM('BIFUbC-electricity'!AB9,'BIFUbC-coal'!AB9,'BIFUbC-natural-gas'!AB9,'BIFUbC-biomass'!AB9,'BIFUbC-heat'!AB9,'BIFUbC-crude-oil'!AB9,'BIFUbC-petroleum-diesel'!AB9,'BIFUbC-heavy-or-residual-oil'!AB9,'BIFUbC-LPG-propane-or-butane'!AB9,'BIFUbC-hydrogen'!AB9)</f>
        <v>99834727840607.859</v>
      </c>
      <c r="AC10" s="16">
        <f>SUM('BIFUbC-electricity'!AC9,'BIFUbC-coal'!AC9,'BIFUbC-natural-gas'!AC9,'BIFUbC-biomass'!AC9,'BIFUbC-heat'!AC9,'BIFUbC-crude-oil'!AC9,'BIFUbC-petroleum-diesel'!AC9,'BIFUbC-heavy-or-residual-oil'!AC9,'BIFUbC-LPG-propane-or-butane'!AC9,'BIFUbC-hydrogen'!AC9)</f>
        <v>99790235008776.578</v>
      </c>
      <c r="AD10" s="16">
        <f>SUM('BIFUbC-electricity'!AD9,'BIFUbC-coal'!AD9,'BIFUbC-natural-gas'!AD9,'BIFUbC-biomass'!AD9,'BIFUbC-heat'!AD9,'BIFUbC-crude-oil'!AD9,'BIFUbC-petroleum-diesel'!AD9,'BIFUbC-heavy-or-residual-oil'!AD9,'BIFUbC-LPG-propane-or-butane'!AD9,'BIFUbC-hydrogen'!AD9)</f>
        <v>99745742176945.297</v>
      </c>
      <c r="AE10" s="16">
        <f>SUM('BIFUbC-electricity'!AE9,'BIFUbC-coal'!AE9,'BIFUbC-natural-gas'!AE9,'BIFUbC-biomass'!AE9,'BIFUbC-heat'!AE9,'BIFUbC-crude-oil'!AE9,'BIFUbC-petroleum-diesel'!AE9,'BIFUbC-heavy-or-residual-oil'!AE9,'BIFUbC-LPG-propane-or-butane'!AE9,'BIFUbC-hydrogen'!AE9)</f>
        <v>99701249345113.984</v>
      </c>
      <c r="AF10" s="16">
        <f>SUM('BIFUbC-electricity'!AF9,'BIFUbC-coal'!AF9,'BIFUbC-natural-gas'!AF9,'BIFUbC-biomass'!AF9,'BIFUbC-heat'!AF9,'BIFUbC-crude-oil'!AF9,'BIFUbC-petroleum-diesel'!AF9,'BIFUbC-heavy-or-residual-oil'!AF9,'BIFUbC-LPG-propane-or-butane'!AF9,'BIFUbC-hydrogen'!AF9)</f>
        <v>99656756513282.672</v>
      </c>
    </row>
    <row r="11" spans="1:32">
      <c r="A11" t="s">
        <v>1022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6292774832388181</v>
      </c>
      <c r="E11" s="16">
        <f>SUM('BIFUbC-electricity'!E10,'BIFUbC-coal'!E10,'BIFUbC-natural-gas'!E10,'BIFUbC-biomass'!E10,'BIFUbC-heat'!E10,'BIFUbC-crude-oil'!E10,'BIFUbC-petroleum-diesel'!E10,'BIFUbC-heavy-or-residual-oil'!E10,'BIFUbC-LPG-propane-or-butane'!E10,'BIFUbC-hydrogen'!E10)</f>
        <v>6284658319923457</v>
      </c>
      <c r="F11" s="16">
        <f>SUM('BIFUbC-electricity'!F10,'BIFUbC-coal'!F10,'BIFUbC-natural-gas'!F10,'BIFUbC-biomass'!F10,'BIFUbC-heat'!F10,'BIFUbC-crude-oil'!F10,'BIFUbC-petroleum-diesel'!F10,'BIFUbC-heavy-or-residual-oil'!F10,'BIFUbC-LPG-propane-or-butane'!F10,'BIFUbC-hydrogen'!F10)</f>
        <v>6276541807458736</v>
      </c>
      <c r="G11" s="16">
        <f>SUM('BIFUbC-electricity'!G10,'BIFUbC-coal'!G10,'BIFUbC-natural-gas'!G10,'BIFUbC-biomass'!G10,'BIFUbC-heat'!G10,'BIFUbC-crude-oil'!G10,'BIFUbC-petroleum-diesel'!G10,'BIFUbC-heavy-or-residual-oil'!G10,'BIFUbC-LPG-propane-or-butane'!G10,'BIFUbC-hydrogen'!G10)</f>
        <v>6268425294994012</v>
      </c>
      <c r="H11" s="16">
        <f>SUM('BIFUbC-electricity'!H10,'BIFUbC-coal'!H10,'BIFUbC-natural-gas'!H10,'BIFUbC-biomass'!H10,'BIFUbC-heat'!H10,'BIFUbC-crude-oil'!H10,'BIFUbC-petroleum-diesel'!H10,'BIFUbC-heavy-or-residual-oil'!H10,'BIFUbC-LPG-propane-or-butane'!H10,'BIFUbC-hydrogen'!H10)</f>
        <v>6260308782529291</v>
      </c>
      <c r="I11" s="16">
        <f>SUM('BIFUbC-electricity'!I10,'BIFUbC-coal'!I10,'BIFUbC-natural-gas'!I10,'BIFUbC-biomass'!I10,'BIFUbC-heat'!I10,'BIFUbC-crude-oil'!I10,'BIFUbC-petroleum-diesel'!I10,'BIFUbC-heavy-or-residual-oil'!I10,'BIFUbC-LPG-propane-or-butane'!I10,'BIFUbC-hydrogen'!I10)</f>
        <v>6252192270064567</v>
      </c>
      <c r="J11" s="16">
        <f>SUM('BIFUbC-electricity'!J10,'BIFUbC-coal'!J10,'BIFUbC-natural-gas'!J10,'BIFUbC-biomass'!J10,'BIFUbC-heat'!J10,'BIFUbC-crude-oil'!J10,'BIFUbC-petroleum-diesel'!J10,'BIFUbC-heavy-or-residual-oil'!J10,'BIFUbC-LPG-propane-or-butane'!J10,'BIFUbC-hydrogen'!J10)</f>
        <v>6244075757599846</v>
      </c>
      <c r="K11" s="16">
        <f>SUM('BIFUbC-electricity'!K10,'BIFUbC-coal'!K10,'BIFUbC-natural-gas'!K10,'BIFUbC-biomass'!K10,'BIFUbC-heat'!K10,'BIFUbC-crude-oil'!K10,'BIFUbC-petroleum-diesel'!K10,'BIFUbC-heavy-or-residual-oil'!K10,'BIFUbC-LPG-propane-or-butane'!K10,'BIFUbC-hydrogen'!K10)</f>
        <v>6235959245135122</v>
      </c>
      <c r="L11" s="16">
        <f>SUM('BIFUbC-electricity'!L10,'BIFUbC-coal'!L10,'BIFUbC-natural-gas'!L10,'BIFUbC-biomass'!L10,'BIFUbC-heat'!L10,'BIFUbC-crude-oil'!L10,'BIFUbC-petroleum-diesel'!L10,'BIFUbC-heavy-or-residual-oil'!L10,'BIFUbC-LPG-propane-or-butane'!L10,'BIFUbC-hydrogen'!L10)</f>
        <v>6227842732670401</v>
      </c>
      <c r="M11" s="16">
        <f>SUM('BIFUbC-electricity'!M10,'BIFUbC-coal'!M10,'BIFUbC-natural-gas'!M10,'BIFUbC-biomass'!M10,'BIFUbC-heat'!M10,'BIFUbC-crude-oil'!M10,'BIFUbC-petroleum-diesel'!M10,'BIFUbC-heavy-or-residual-oil'!M10,'BIFUbC-LPG-propane-or-butane'!M10,'BIFUbC-hydrogen'!M10)</f>
        <v>6195667168520768</v>
      </c>
      <c r="N11" s="16">
        <f>SUM('BIFUbC-electricity'!N10,'BIFUbC-coal'!N10,'BIFUbC-natural-gas'!N10,'BIFUbC-biomass'!N10,'BIFUbC-heat'!N10,'BIFUbC-crude-oil'!N10,'BIFUbC-petroleum-diesel'!N10,'BIFUbC-heavy-or-residual-oil'!N10,'BIFUbC-LPG-propane-or-butane'!N10,'BIFUbC-hydrogen'!N10)</f>
        <v>6163491604371132</v>
      </c>
      <c r="O11" s="16">
        <f>SUM('BIFUbC-electricity'!O10,'BIFUbC-coal'!O10,'BIFUbC-natural-gas'!O10,'BIFUbC-biomass'!O10,'BIFUbC-heat'!O10,'BIFUbC-crude-oil'!O10,'BIFUbC-petroleum-diesel'!O10,'BIFUbC-heavy-or-residual-oil'!O10,'BIFUbC-LPG-propane-or-butane'!O10,'BIFUbC-hydrogen'!O10)</f>
        <v>6131316040221497</v>
      </c>
      <c r="P11" s="16">
        <f>SUM('BIFUbC-electricity'!P10,'BIFUbC-coal'!P10,'BIFUbC-natural-gas'!P10,'BIFUbC-biomass'!P10,'BIFUbC-heat'!P10,'BIFUbC-crude-oil'!P10,'BIFUbC-petroleum-diesel'!P10,'BIFUbC-heavy-or-residual-oil'!P10,'BIFUbC-LPG-propane-or-butane'!P10,'BIFUbC-hydrogen'!P10)</f>
        <v>6099140476071861</v>
      </c>
      <c r="Q11" s="16">
        <f>SUM('BIFUbC-electricity'!Q10,'BIFUbC-coal'!Q10,'BIFUbC-natural-gas'!Q10,'BIFUbC-biomass'!Q10,'BIFUbC-heat'!Q10,'BIFUbC-crude-oil'!Q10,'BIFUbC-petroleum-diesel'!Q10,'BIFUbC-heavy-or-residual-oil'!Q10,'BIFUbC-LPG-propane-or-butane'!Q10,'BIFUbC-hydrogen'!Q10)</f>
        <v>6066964911922225</v>
      </c>
      <c r="R11" s="16">
        <f>SUM('BIFUbC-electricity'!R10,'BIFUbC-coal'!R10,'BIFUbC-natural-gas'!R10,'BIFUbC-biomass'!R10,'BIFUbC-heat'!R10,'BIFUbC-crude-oil'!R10,'BIFUbC-petroleum-diesel'!R10,'BIFUbC-heavy-or-residual-oil'!R10,'BIFUbC-LPG-propane-or-butane'!R10,'BIFUbC-hydrogen'!R10)</f>
        <v>6034789347772601</v>
      </c>
      <c r="S11" s="16">
        <f>SUM('BIFUbC-electricity'!S10,'BIFUbC-coal'!S10,'BIFUbC-natural-gas'!S10,'BIFUbC-biomass'!S10,'BIFUbC-heat'!S10,'BIFUbC-crude-oil'!S10,'BIFUbC-petroleum-diesel'!S10,'BIFUbC-heavy-or-residual-oil'!S10,'BIFUbC-LPG-propane-or-butane'!S10,'BIFUbC-hydrogen'!S10)</f>
        <v>6002613783622965</v>
      </c>
      <c r="T11" s="16">
        <f>SUM('BIFUbC-electricity'!T10,'BIFUbC-coal'!T10,'BIFUbC-natural-gas'!T10,'BIFUbC-biomass'!T10,'BIFUbC-heat'!T10,'BIFUbC-crude-oil'!T10,'BIFUbC-petroleum-diesel'!T10,'BIFUbC-heavy-or-residual-oil'!T10,'BIFUbC-LPG-propane-or-butane'!T10,'BIFUbC-hydrogen'!T10)</f>
        <v>5970438219473329</v>
      </c>
      <c r="U11" s="16">
        <f>SUM('BIFUbC-electricity'!U10,'BIFUbC-coal'!U10,'BIFUbC-natural-gas'!U10,'BIFUbC-biomass'!U10,'BIFUbC-heat'!U10,'BIFUbC-crude-oil'!U10,'BIFUbC-petroleum-diesel'!U10,'BIFUbC-heavy-or-residual-oil'!U10,'BIFUbC-LPG-propane-or-butane'!U10,'BIFUbC-hydrogen'!U10)</f>
        <v>5938262655323693</v>
      </c>
      <c r="V11" s="16">
        <f>SUM('BIFUbC-electricity'!V10,'BIFUbC-coal'!V10,'BIFUbC-natural-gas'!V10,'BIFUbC-biomass'!V10,'BIFUbC-heat'!V10,'BIFUbC-crude-oil'!V10,'BIFUbC-petroleum-diesel'!V10,'BIFUbC-heavy-or-residual-oil'!V10,'BIFUbC-LPG-propane-or-butane'!V10,'BIFUbC-hydrogen'!V10)</f>
        <v>5906087091174057</v>
      </c>
      <c r="W11" s="16">
        <f>SUM('BIFUbC-electricity'!W10,'BIFUbC-coal'!W10,'BIFUbC-natural-gas'!W10,'BIFUbC-biomass'!W10,'BIFUbC-heat'!W10,'BIFUbC-crude-oil'!W10,'BIFUbC-petroleum-diesel'!W10,'BIFUbC-heavy-or-residual-oil'!W10,'BIFUbC-LPG-propane-or-butane'!W10,'BIFUbC-hydrogen'!W10)</f>
        <v>5854409113916209</v>
      </c>
      <c r="X11" s="16">
        <f>SUM('BIFUbC-electricity'!X10,'BIFUbC-coal'!X10,'BIFUbC-natural-gas'!X10,'BIFUbC-biomass'!X10,'BIFUbC-heat'!X10,'BIFUbC-crude-oil'!X10,'BIFUbC-petroleum-diesel'!X10,'BIFUbC-heavy-or-residual-oil'!X10,'BIFUbC-LPG-propane-or-butane'!X10,'BIFUbC-hydrogen'!X10)</f>
        <v>5802731136658349</v>
      </c>
      <c r="Y11" s="16">
        <f>SUM('BIFUbC-electricity'!Y10,'BIFUbC-coal'!Y10,'BIFUbC-natural-gas'!Y10,'BIFUbC-biomass'!Y10,'BIFUbC-heat'!Y10,'BIFUbC-crude-oil'!Y10,'BIFUbC-petroleum-diesel'!Y10,'BIFUbC-heavy-or-residual-oil'!Y10,'BIFUbC-LPG-propane-or-butane'!Y10,'BIFUbC-hydrogen'!Y10)</f>
        <v>5751053159400489</v>
      </c>
      <c r="Z11" s="16">
        <f>SUM('BIFUbC-electricity'!Z10,'BIFUbC-coal'!Z10,'BIFUbC-natural-gas'!Z10,'BIFUbC-biomass'!Z10,'BIFUbC-heat'!Z10,'BIFUbC-crude-oil'!Z10,'BIFUbC-petroleum-diesel'!Z10,'BIFUbC-heavy-or-residual-oil'!Z10,'BIFUbC-LPG-propane-or-butane'!Z10,'BIFUbC-hydrogen'!Z10)</f>
        <v>5699375182142629</v>
      </c>
      <c r="AA11" s="16">
        <f>SUM('BIFUbC-electricity'!AA10,'BIFUbC-coal'!AA10,'BIFUbC-natural-gas'!AA10,'BIFUbC-biomass'!AA10,'BIFUbC-heat'!AA10,'BIFUbC-crude-oil'!AA10,'BIFUbC-petroleum-diesel'!AA10,'BIFUbC-heavy-or-residual-oil'!AA10,'BIFUbC-LPG-propane-or-butane'!AA10,'BIFUbC-hydrogen'!AA10)</f>
        <v>5647697204884769</v>
      </c>
      <c r="AB11" s="16">
        <f>SUM('BIFUbC-electricity'!AB10,'BIFUbC-coal'!AB10,'BIFUbC-natural-gas'!AB10,'BIFUbC-biomass'!AB10,'BIFUbC-heat'!AB10,'BIFUbC-crude-oil'!AB10,'BIFUbC-petroleum-diesel'!AB10,'BIFUbC-heavy-or-residual-oil'!AB10,'BIFUbC-LPG-propane-or-butane'!AB10,'BIFUbC-hydrogen'!AB10)</f>
        <v>5596019227626909</v>
      </c>
      <c r="AC11" s="16">
        <f>SUM('BIFUbC-electricity'!AC10,'BIFUbC-coal'!AC10,'BIFUbC-natural-gas'!AC10,'BIFUbC-biomass'!AC10,'BIFUbC-heat'!AC10,'BIFUbC-crude-oil'!AC10,'BIFUbC-petroleum-diesel'!AC10,'BIFUbC-heavy-or-residual-oil'!AC10,'BIFUbC-LPG-propane-or-butane'!AC10,'BIFUbC-hydrogen'!AC10)</f>
        <v>5544341250369049</v>
      </c>
      <c r="AD11" s="16">
        <f>SUM('BIFUbC-electricity'!AD10,'BIFUbC-coal'!AD10,'BIFUbC-natural-gas'!AD10,'BIFUbC-biomass'!AD10,'BIFUbC-heat'!AD10,'BIFUbC-crude-oil'!AD10,'BIFUbC-petroleum-diesel'!AD10,'BIFUbC-heavy-or-residual-oil'!AD10,'BIFUbC-LPG-propane-or-butane'!AD10,'BIFUbC-hydrogen'!AD10)</f>
        <v>5492663273111162</v>
      </c>
      <c r="AE11" s="16">
        <f>SUM('BIFUbC-electricity'!AE10,'BIFUbC-coal'!AE10,'BIFUbC-natural-gas'!AE10,'BIFUbC-biomass'!AE10,'BIFUbC-heat'!AE10,'BIFUbC-crude-oil'!AE10,'BIFUbC-petroleum-diesel'!AE10,'BIFUbC-heavy-or-residual-oil'!AE10,'BIFUbC-LPG-propane-or-butane'!AE10,'BIFUbC-hydrogen'!AE10)</f>
        <v>5440985295853301</v>
      </c>
      <c r="AF11" s="16">
        <f>SUM('BIFUbC-electricity'!AF10,'BIFUbC-coal'!AF10,'BIFUbC-natural-gas'!AF10,'BIFUbC-biomass'!AF10,'BIFUbC-heat'!AF10,'BIFUbC-crude-oil'!AF10,'BIFUbC-petroleum-diesel'!AF10,'BIFUbC-heavy-or-residual-oil'!AF10,'BIFUbC-LPG-propane-or-butane'!AF10,'BIFUbC-hydrogen'!AF10)</f>
        <v>5389307318595443</v>
      </c>
    </row>
    <row r="12" spans="1:32">
      <c r="A12" t="s">
        <v>1023</v>
      </c>
      <c r="B12" s="16">
        <f>SUM('BIFUbC-electricity'!B11,'BIFUbC-coal'!B11,'BIFUbC-natural-gas'!B11,'BIFUbC-biomass'!B11,'BIFUbC-heat'!B11,'BIFUbC-crude-oil'!B11,'BIFUbC-petroleum-diesel'!B11,'BIFUbC-heavy-or-residual-oil'!B11,'BIFUbC-LPG-propane-or-butane'!B11,'BIFUbC-hydrogen'!B11)</f>
        <v>1549759883753654.5</v>
      </c>
      <c r="C12" s="16">
        <f>SUM('BIFUbC-electricity'!C11,'BIFUbC-coal'!C11,'BIFUbC-natural-gas'!C11,'BIFUbC-biomass'!C11,'BIFUbC-heat'!C11,'BIFUbC-crude-oil'!C11,'BIFUbC-petroleum-diesel'!C11,'BIFUbC-heavy-or-residual-oil'!C11,'BIFUbC-LPG-propane-or-butane'!C11,'BIFUbC-hydrogen'!C11)</f>
        <v>1585840149660659.3</v>
      </c>
      <c r="D12" s="16">
        <f>SUM('BIFUbC-electricity'!D11,'BIFUbC-coal'!D11,'BIFUbC-natural-gas'!D11,'BIFUbC-biomass'!D11,'BIFUbC-heat'!D11,'BIFUbC-crude-oil'!D11,'BIFUbC-petroleum-diesel'!D11,'BIFUbC-heavy-or-residual-oil'!D11,'BIFUbC-LPG-propane-or-butane'!D11,'BIFUbC-hydrogen'!D11)</f>
        <v>1621920415567663</v>
      </c>
      <c r="E12" s="16">
        <f>SUM('BIFUbC-electricity'!E11,'BIFUbC-coal'!E11,'BIFUbC-natural-gas'!E11,'BIFUbC-biomass'!E11,'BIFUbC-heat'!E11,'BIFUbC-crude-oil'!E11,'BIFUbC-petroleum-diesel'!E11,'BIFUbC-heavy-or-residual-oil'!E11,'BIFUbC-LPG-propane-or-butane'!E11,'BIFUbC-hydrogen'!E11)</f>
        <v>1658000681474666.8</v>
      </c>
      <c r="F12" s="16">
        <f>SUM('BIFUbC-electricity'!F11,'BIFUbC-coal'!F11,'BIFUbC-natural-gas'!F11,'BIFUbC-biomass'!F11,'BIFUbC-heat'!F11,'BIFUbC-crude-oil'!F11,'BIFUbC-petroleum-diesel'!F11,'BIFUbC-heavy-or-residual-oil'!F11,'BIFUbC-LPG-propane-or-butane'!F11,'BIFUbC-hydrogen'!F11)</f>
        <v>1698492925990537.5</v>
      </c>
      <c r="G12" s="16">
        <f>SUM('BIFUbC-electricity'!G11,'BIFUbC-coal'!G11,'BIFUbC-natural-gas'!G11,'BIFUbC-biomass'!G11,'BIFUbC-heat'!G11,'BIFUbC-crude-oil'!G11,'BIFUbC-petroleum-diesel'!G11,'BIFUbC-heavy-or-residual-oil'!G11,'BIFUbC-LPG-propane-or-butane'!G11,'BIFUbC-hydrogen'!G11)</f>
        <v>1738985170506408.8</v>
      </c>
      <c r="H12" s="16">
        <f>SUM('BIFUbC-electricity'!H11,'BIFUbC-coal'!H11,'BIFUbC-natural-gas'!H11,'BIFUbC-biomass'!H11,'BIFUbC-heat'!H11,'BIFUbC-crude-oil'!H11,'BIFUbC-petroleum-diesel'!H11,'BIFUbC-heavy-or-residual-oil'!H11,'BIFUbC-LPG-propane-or-butane'!H11,'BIFUbC-hydrogen'!H11)</f>
        <v>1779477415022289.5</v>
      </c>
      <c r="I12" s="16">
        <f>SUM('BIFUbC-electricity'!I11,'BIFUbC-coal'!I11,'BIFUbC-natural-gas'!I11,'BIFUbC-biomass'!I11,'BIFUbC-heat'!I11,'BIFUbC-crude-oil'!I11,'BIFUbC-petroleum-diesel'!I11,'BIFUbC-heavy-or-residual-oil'!I11,'BIFUbC-LPG-propane-or-butane'!I11,'BIFUbC-hydrogen'!I11)</f>
        <v>1819969659538159.8</v>
      </c>
      <c r="J12" s="16">
        <f>SUM('BIFUbC-electricity'!J11,'BIFUbC-coal'!J11,'BIFUbC-natural-gas'!J11,'BIFUbC-biomass'!J11,'BIFUbC-heat'!J11,'BIFUbC-crude-oil'!J11,'BIFUbC-petroleum-diesel'!J11,'BIFUbC-heavy-or-residual-oil'!J11,'BIFUbC-LPG-propane-or-butane'!J11,'BIFUbC-hydrogen'!J11)</f>
        <v>1860461904054030.5</v>
      </c>
      <c r="K12" s="16">
        <f>SUM('BIFUbC-electricity'!K11,'BIFUbC-coal'!K11,'BIFUbC-natural-gas'!K11,'BIFUbC-biomass'!K11,'BIFUbC-heat'!K11,'BIFUbC-crude-oil'!K11,'BIFUbC-petroleum-diesel'!K11,'BIFUbC-heavy-or-residual-oil'!K11,'BIFUbC-LPG-propane-or-butane'!K11,'BIFUbC-hydrogen'!K11)</f>
        <v>1900954148569912</v>
      </c>
      <c r="L12" s="16">
        <f>SUM('BIFUbC-electricity'!L11,'BIFUbC-coal'!L11,'BIFUbC-natural-gas'!L11,'BIFUbC-biomass'!L11,'BIFUbC-heat'!L11,'BIFUbC-crude-oil'!L11,'BIFUbC-petroleum-diesel'!L11,'BIFUbC-heavy-or-residual-oil'!L11,'BIFUbC-LPG-propane-or-butane'!L11,'BIFUbC-hydrogen'!L11)</f>
        <v>1941446393085788.5</v>
      </c>
      <c r="M12" s="16">
        <f>SUM('BIFUbC-electricity'!M11,'BIFUbC-coal'!M11,'BIFUbC-natural-gas'!M11,'BIFUbC-biomass'!M11,'BIFUbC-heat'!M11,'BIFUbC-crude-oil'!M11,'BIFUbC-petroleum-diesel'!M11,'BIFUbC-heavy-or-residual-oil'!M11,'BIFUbC-LPG-propane-or-butane'!M11,'BIFUbC-hydrogen'!M11)</f>
        <v>1964259614697406.8</v>
      </c>
      <c r="N12" s="16">
        <f>SUM('BIFUbC-electricity'!N11,'BIFUbC-coal'!N11,'BIFUbC-natural-gas'!N11,'BIFUbC-biomass'!N11,'BIFUbC-heat'!N11,'BIFUbC-crude-oil'!N11,'BIFUbC-petroleum-diesel'!N11,'BIFUbC-heavy-or-residual-oil'!N11,'BIFUbC-LPG-propane-or-butane'!N11,'BIFUbC-hydrogen'!N11)</f>
        <v>1987072836309025.5</v>
      </c>
      <c r="O12" s="16">
        <f>SUM('BIFUbC-electricity'!O11,'BIFUbC-coal'!O11,'BIFUbC-natural-gas'!O11,'BIFUbC-biomass'!O11,'BIFUbC-heat'!O11,'BIFUbC-crude-oil'!O11,'BIFUbC-petroleum-diesel'!O11,'BIFUbC-heavy-or-residual-oil'!O11,'BIFUbC-LPG-propane-or-butane'!O11,'BIFUbC-hydrogen'!O11)</f>
        <v>2009886057920650</v>
      </c>
      <c r="P12" s="16">
        <f>SUM('BIFUbC-electricity'!P11,'BIFUbC-coal'!P11,'BIFUbC-natural-gas'!P11,'BIFUbC-biomass'!P11,'BIFUbC-heat'!P11,'BIFUbC-crude-oil'!P11,'BIFUbC-petroleum-diesel'!P11,'BIFUbC-heavy-or-residual-oil'!P11,'BIFUbC-LPG-propane-or-butane'!P11,'BIFUbC-hydrogen'!P11)</f>
        <v>2032699279532269</v>
      </c>
      <c r="Q12" s="16">
        <f>SUM('BIFUbC-electricity'!Q11,'BIFUbC-coal'!Q11,'BIFUbC-natural-gas'!Q11,'BIFUbC-biomass'!Q11,'BIFUbC-heat'!Q11,'BIFUbC-crude-oil'!Q11,'BIFUbC-petroleum-diesel'!Q11,'BIFUbC-heavy-or-residual-oil'!Q11,'BIFUbC-LPG-propane-or-butane'!Q11,'BIFUbC-hydrogen'!Q11)</f>
        <v>2055512501143893.8</v>
      </c>
      <c r="R12" s="16">
        <f>SUM('BIFUbC-electricity'!R11,'BIFUbC-coal'!R11,'BIFUbC-natural-gas'!R11,'BIFUbC-biomass'!R11,'BIFUbC-heat'!R11,'BIFUbC-crude-oil'!R11,'BIFUbC-petroleum-diesel'!R11,'BIFUbC-heavy-or-residual-oil'!R11,'BIFUbC-LPG-propane-or-butane'!R11,'BIFUbC-hydrogen'!R11)</f>
        <v>2078325722755513.5</v>
      </c>
      <c r="S12" s="16">
        <f>SUM('BIFUbC-electricity'!S11,'BIFUbC-coal'!S11,'BIFUbC-natural-gas'!S11,'BIFUbC-biomass'!S11,'BIFUbC-heat'!S11,'BIFUbC-crude-oil'!S11,'BIFUbC-petroleum-diesel'!S11,'BIFUbC-heavy-or-residual-oil'!S11,'BIFUbC-LPG-propane-or-butane'!S11,'BIFUbC-hydrogen'!S11)</f>
        <v>2101138944367139</v>
      </c>
      <c r="T12" s="16">
        <f>SUM('BIFUbC-electricity'!T11,'BIFUbC-coal'!T11,'BIFUbC-natural-gas'!T11,'BIFUbC-biomass'!T11,'BIFUbC-heat'!T11,'BIFUbC-crude-oil'!T11,'BIFUbC-petroleum-diesel'!T11,'BIFUbC-heavy-or-residual-oil'!T11,'BIFUbC-LPG-propane-or-butane'!T11,'BIFUbC-hydrogen'!T11)</f>
        <v>2123952165978759.3</v>
      </c>
      <c r="U12" s="16">
        <f>SUM('BIFUbC-electricity'!U11,'BIFUbC-coal'!U11,'BIFUbC-natural-gas'!U11,'BIFUbC-biomass'!U11,'BIFUbC-heat'!U11,'BIFUbC-crude-oil'!U11,'BIFUbC-petroleum-diesel'!U11,'BIFUbC-heavy-or-residual-oil'!U11,'BIFUbC-LPG-propane-or-butane'!U11,'BIFUbC-hydrogen'!U11)</f>
        <v>2146765387590385</v>
      </c>
      <c r="V12" s="16">
        <f>SUM('BIFUbC-electricity'!V11,'BIFUbC-coal'!V11,'BIFUbC-natural-gas'!V11,'BIFUbC-biomass'!V11,'BIFUbC-heat'!V11,'BIFUbC-crude-oil'!V11,'BIFUbC-petroleum-diesel'!V11,'BIFUbC-heavy-or-residual-oil'!V11,'BIFUbC-LPG-propane-or-butane'!V11,'BIFUbC-hydrogen'!V11)</f>
        <v>2169578609202011</v>
      </c>
      <c r="W12" s="16">
        <f>SUM('BIFUbC-electricity'!W11,'BIFUbC-coal'!W11,'BIFUbC-natural-gas'!W11,'BIFUbC-biomass'!W11,'BIFUbC-heat'!W11,'BIFUbC-crude-oil'!W11,'BIFUbC-petroleum-diesel'!W11,'BIFUbC-heavy-or-residual-oil'!W11,'BIFUbC-LPG-propane-or-butane'!W11,'BIFUbC-hydrogen'!W11)</f>
        <v>2180158909201886</v>
      </c>
      <c r="X12" s="16">
        <f>SUM('BIFUbC-electricity'!X11,'BIFUbC-coal'!X11,'BIFUbC-natural-gas'!X11,'BIFUbC-biomass'!X11,'BIFUbC-heat'!X11,'BIFUbC-crude-oil'!X11,'BIFUbC-petroleum-diesel'!X11,'BIFUbC-heavy-or-residual-oil'!X11,'BIFUbC-LPG-propane-or-butane'!X11,'BIFUbC-hydrogen'!X11)</f>
        <v>2190739209201761.3</v>
      </c>
      <c r="Y12" s="16">
        <f>SUM('BIFUbC-electricity'!Y11,'BIFUbC-coal'!Y11,'BIFUbC-natural-gas'!Y11,'BIFUbC-biomass'!Y11,'BIFUbC-heat'!Y11,'BIFUbC-crude-oil'!Y11,'BIFUbC-petroleum-diesel'!Y11,'BIFUbC-heavy-or-residual-oil'!Y11,'BIFUbC-LPG-propane-or-butane'!Y11,'BIFUbC-hydrogen'!Y11)</f>
        <v>2201319509201636.5</v>
      </c>
      <c r="Z12" s="16">
        <f>SUM('BIFUbC-electricity'!Z11,'BIFUbC-coal'!Z11,'BIFUbC-natural-gas'!Z11,'BIFUbC-biomass'!Z11,'BIFUbC-heat'!Z11,'BIFUbC-crude-oil'!Z11,'BIFUbC-petroleum-diesel'!Z11,'BIFUbC-heavy-or-residual-oil'!Z11,'BIFUbC-LPG-propane-or-butane'!Z11,'BIFUbC-hydrogen'!Z11)</f>
        <v>2211899809201512.5</v>
      </c>
      <c r="AA12" s="16">
        <f>SUM('BIFUbC-electricity'!AA11,'BIFUbC-coal'!AA11,'BIFUbC-natural-gas'!AA11,'BIFUbC-biomass'!AA11,'BIFUbC-heat'!AA11,'BIFUbC-crude-oil'!AA11,'BIFUbC-petroleum-diesel'!AA11,'BIFUbC-heavy-or-residual-oil'!AA11,'BIFUbC-LPG-propane-or-butane'!AA11,'BIFUbC-hydrogen'!AA11)</f>
        <v>2222480109201388.5</v>
      </c>
      <c r="AB12" s="16">
        <f>SUM('BIFUbC-electricity'!AB11,'BIFUbC-coal'!AB11,'BIFUbC-natural-gas'!AB11,'BIFUbC-biomass'!AB11,'BIFUbC-heat'!AB11,'BIFUbC-crude-oil'!AB11,'BIFUbC-petroleum-diesel'!AB11,'BIFUbC-heavy-or-residual-oil'!AB11,'BIFUbC-LPG-propane-or-butane'!AB11,'BIFUbC-hydrogen'!AB11)</f>
        <v>2233060409201265</v>
      </c>
      <c r="AC12" s="16">
        <f>SUM('BIFUbC-electricity'!AC11,'BIFUbC-coal'!AC11,'BIFUbC-natural-gas'!AC11,'BIFUbC-biomass'!AC11,'BIFUbC-heat'!AC11,'BIFUbC-crude-oil'!AC11,'BIFUbC-petroleum-diesel'!AC11,'BIFUbC-heavy-or-residual-oil'!AC11,'BIFUbC-LPG-propane-or-butane'!AC11,'BIFUbC-hydrogen'!AC11)</f>
        <v>2243640709201141.3</v>
      </c>
      <c r="AD12" s="16">
        <f>SUM('BIFUbC-electricity'!AD11,'BIFUbC-coal'!AD11,'BIFUbC-natural-gas'!AD11,'BIFUbC-biomass'!AD11,'BIFUbC-heat'!AD11,'BIFUbC-crude-oil'!AD11,'BIFUbC-petroleum-diesel'!AD11,'BIFUbC-heavy-or-residual-oil'!AD11,'BIFUbC-LPG-propane-or-butane'!AD11,'BIFUbC-hydrogen'!AD11)</f>
        <v>2254221009201018</v>
      </c>
      <c r="AE12" s="16">
        <f>SUM('BIFUbC-electricity'!AE11,'BIFUbC-coal'!AE11,'BIFUbC-natural-gas'!AE11,'BIFUbC-biomass'!AE11,'BIFUbC-heat'!AE11,'BIFUbC-crude-oil'!AE11,'BIFUbC-petroleum-diesel'!AE11,'BIFUbC-heavy-or-residual-oil'!AE11,'BIFUbC-LPG-propane-or-butane'!AE11,'BIFUbC-hydrogen'!AE11)</f>
        <v>2264801309200895.5</v>
      </c>
      <c r="AF12" s="16">
        <f>SUM('BIFUbC-electricity'!AF11,'BIFUbC-coal'!AF11,'BIFUbC-natural-gas'!AF11,'BIFUbC-biomass'!AF11,'BIFUbC-heat'!AF11,'BIFUbC-crude-oil'!AF11,'BIFUbC-petroleum-diesel'!AF11,'BIFUbC-heavy-or-residual-oil'!AF11,'BIFUbC-LPG-propane-or-butane'!AF11,'BIFUbC-hydrogen'!AF11)</f>
        <v>2275381609200773</v>
      </c>
    </row>
    <row r="13" spans="1:32">
      <c r="A13" t="s">
        <v>51</v>
      </c>
      <c r="B13" s="16">
        <f>SUM('BIFUbC-electricity'!B12,'BIFUbC-coal'!B12,'BIFUbC-natural-gas'!B12,'BIFUbC-biomass'!B12,'BIFUbC-heat'!B12,'BIFUbC-crude-oil'!B12,'BIFUbC-petroleum-diesel'!B12,'BIFUbC-heavy-or-residual-oil'!B12,'BIFUbC-LPG-propane-or-butane'!B12,'BIFUbC-hydrogen'!B12)</f>
        <v>876859197683747.5</v>
      </c>
      <c r="C13" s="16">
        <f>SUM('BIFUbC-electricity'!C12,'BIFUbC-coal'!C12,'BIFUbC-natural-gas'!C12,'BIFUbC-biomass'!C12,'BIFUbC-heat'!C12,'BIFUbC-crude-oil'!C12,'BIFUbC-petroleum-diesel'!C12,'BIFUbC-heavy-or-residual-oil'!C12,'BIFUbC-LPG-propane-or-butane'!C12,'BIFUbC-hydrogen'!C12)</f>
        <v>898435825600550.25</v>
      </c>
      <c r="D13" s="16">
        <f>SUM('BIFUbC-electricity'!D12,'BIFUbC-coal'!D12,'BIFUbC-natural-gas'!D12,'BIFUbC-biomass'!D12,'BIFUbC-heat'!D12,'BIFUbC-crude-oil'!D12,'BIFUbC-petroleum-diesel'!D12,'BIFUbC-heavy-or-residual-oil'!D12,'BIFUbC-LPG-propane-or-butane'!D12,'BIFUbC-hydrogen'!D12)</f>
        <v>920012453517354</v>
      </c>
      <c r="E13" s="16">
        <f>SUM('BIFUbC-electricity'!E12,'BIFUbC-coal'!E12,'BIFUbC-natural-gas'!E12,'BIFUbC-biomass'!E12,'BIFUbC-heat'!E12,'BIFUbC-crude-oil'!E12,'BIFUbC-petroleum-diesel'!E12,'BIFUbC-heavy-or-residual-oil'!E12,'BIFUbC-LPG-propane-or-butane'!E12,'BIFUbC-hydrogen'!E12)</f>
        <v>941589081434158</v>
      </c>
      <c r="F13" s="16">
        <f>SUM('BIFUbC-electricity'!F12,'BIFUbC-coal'!F12,'BIFUbC-natural-gas'!F12,'BIFUbC-biomass'!F12,'BIFUbC-heat'!F12,'BIFUbC-crude-oil'!F12,'BIFUbC-petroleum-diesel'!F12,'BIFUbC-heavy-or-residual-oil'!F12,'BIFUbC-LPG-propane-or-butane'!F12,'BIFUbC-hydrogen'!F12)</f>
        <v>967043163294275.38</v>
      </c>
      <c r="G13" s="16">
        <f>SUM('BIFUbC-electricity'!G12,'BIFUbC-coal'!G12,'BIFUbC-natural-gas'!G12,'BIFUbC-biomass'!G12,'BIFUbC-heat'!G12,'BIFUbC-crude-oil'!G12,'BIFUbC-petroleum-diesel'!G12,'BIFUbC-heavy-or-residual-oil'!G12,'BIFUbC-LPG-propane-or-butane'!G12,'BIFUbC-hydrogen'!G12)</f>
        <v>992497245154390.5</v>
      </c>
      <c r="H13" s="16">
        <f>SUM('BIFUbC-electricity'!H12,'BIFUbC-coal'!H12,'BIFUbC-natural-gas'!H12,'BIFUbC-biomass'!H12,'BIFUbC-heat'!H12,'BIFUbC-crude-oil'!H12,'BIFUbC-petroleum-diesel'!H12,'BIFUbC-heavy-or-residual-oil'!H12,'BIFUbC-LPG-propane-or-butane'!H12,'BIFUbC-hydrogen'!H12)</f>
        <v>1017951327014512.5</v>
      </c>
      <c r="I13" s="16">
        <f>SUM('BIFUbC-electricity'!I12,'BIFUbC-coal'!I12,'BIFUbC-natural-gas'!I12,'BIFUbC-biomass'!I12,'BIFUbC-heat'!I12,'BIFUbC-crude-oil'!I12,'BIFUbC-petroleum-diesel'!I12,'BIFUbC-heavy-or-residual-oil'!I12,'BIFUbC-LPG-propane-or-butane'!I12,'BIFUbC-hydrogen'!I12)</f>
        <v>1043405408874629.5</v>
      </c>
      <c r="J13" s="16">
        <f>SUM('BIFUbC-electricity'!J12,'BIFUbC-coal'!J12,'BIFUbC-natural-gas'!J12,'BIFUbC-biomass'!J12,'BIFUbC-heat'!J12,'BIFUbC-crude-oil'!J12,'BIFUbC-petroleum-diesel'!J12,'BIFUbC-heavy-or-residual-oil'!J12,'BIFUbC-LPG-propane-or-butane'!J12,'BIFUbC-hydrogen'!J12)</f>
        <v>1068859490734746.3</v>
      </c>
      <c r="K13" s="16">
        <f>SUM('BIFUbC-electricity'!K12,'BIFUbC-coal'!K12,'BIFUbC-natural-gas'!K12,'BIFUbC-biomass'!K12,'BIFUbC-heat'!K12,'BIFUbC-crude-oil'!K12,'BIFUbC-petroleum-diesel'!K12,'BIFUbC-heavy-or-residual-oil'!K12,'BIFUbC-LPG-propane-or-butane'!K12,'BIFUbC-hydrogen'!K12)</f>
        <v>1094313572594869</v>
      </c>
      <c r="L13" s="16">
        <f>SUM('BIFUbC-electricity'!L12,'BIFUbC-coal'!L12,'BIFUbC-natural-gas'!L12,'BIFUbC-biomass'!L12,'BIFUbC-heat'!L12,'BIFUbC-crude-oil'!L12,'BIFUbC-petroleum-diesel'!L12,'BIFUbC-heavy-or-residual-oil'!L12,'BIFUbC-LPG-propane-or-butane'!L12,'BIFUbC-hydrogen'!L12)</f>
        <v>1119767654454988.9</v>
      </c>
      <c r="M13" s="16">
        <f>SUM('BIFUbC-electricity'!M12,'BIFUbC-coal'!M12,'BIFUbC-natural-gas'!M12,'BIFUbC-biomass'!M12,'BIFUbC-heat'!M12,'BIFUbC-crude-oil'!M12,'BIFUbC-petroleum-diesel'!M12,'BIFUbC-heavy-or-residual-oil'!M12,'BIFUbC-LPG-propane-or-butane'!M12,'BIFUbC-hydrogen'!M12)</f>
        <v>1133430854070008.8</v>
      </c>
      <c r="N13" s="16">
        <f>SUM('BIFUbC-electricity'!N12,'BIFUbC-coal'!N12,'BIFUbC-natural-gas'!N12,'BIFUbC-biomass'!N12,'BIFUbC-heat'!N12,'BIFUbC-crude-oil'!N12,'BIFUbC-petroleum-diesel'!N12,'BIFUbC-heavy-or-residual-oil'!N12,'BIFUbC-LPG-propane-or-butane'!N12,'BIFUbC-hydrogen'!N12)</f>
        <v>1147094053685028.8</v>
      </c>
      <c r="O13" s="16">
        <f>SUM('BIFUbC-electricity'!O12,'BIFUbC-coal'!O12,'BIFUbC-natural-gas'!O12,'BIFUbC-biomass'!O12,'BIFUbC-heat'!O12,'BIFUbC-crude-oil'!O12,'BIFUbC-petroleum-diesel'!O12,'BIFUbC-heavy-or-residual-oil'!O12,'BIFUbC-LPG-propane-or-butane'!O12,'BIFUbC-hydrogen'!O12)</f>
        <v>1160757253300051.5</v>
      </c>
      <c r="P13" s="16">
        <f>SUM('BIFUbC-electricity'!P12,'BIFUbC-coal'!P12,'BIFUbC-natural-gas'!P12,'BIFUbC-biomass'!P12,'BIFUbC-heat'!P12,'BIFUbC-crude-oil'!P12,'BIFUbC-petroleum-diesel'!P12,'BIFUbC-heavy-or-residual-oil'!P12,'BIFUbC-LPG-propane-or-butane'!P12,'BIFUbC-hydrogen'!P12)</f>
        <v>1174420452915072</v>
      </c>
      <c r="Q13" s="16">
        <f>SUM('BIFUbC-electricity'!Q12,'BIFUbC-coal'!Q12,'BIFUbC-natural-gas'!Q12,'BIFUbC-biomass'!Q12,'BIFUbC-heat'!Q12,'BIFUbC-crude-oil'!Q12,'BIFUbC-petroleum-diesel'!Q12,'BIFUbC-heavy-or-residual-oil'!Q12,'BIFUbC-LPG-propane-or-butane'!Q12,'BIFUbC-hydrogen'!Q12)</f>
        <v>1188083652530095</v>
      </c>
      <c r="R13" s="16">
        <f>SUM('BIFUbC-electricity'!R12,'BIFUbC-coal'!R12,'BIFUbC-natural-gas'!R12,'BIFUbC-biomass'!R12,'BIFUbC-heat'!R12,'BIFUbC-crude-oil'!R12,'BIFUbC-petroleum-diesel'!R12,'BIFUbC-heavy-or-residual-oil'!R12,'BIFUbC-LPG-propane-or-butane'!R12,'BIFUbC-hydrogen'!R12)</f>
        <v>1201746852145116</v>
      </c>
      <c r="S13" s="16">
        <f>SUM('BIFUbC-electricity'!S12,'BIFUbC-coal'!S12,'BIFUbC-natural-gas'!S12,'BIFUbC-biomass'!S12,'BIFUbC-heat'!S12,'BIFUbC-crude-oil'!S12,'BIFUbC-petroleum-diesel'!S12,'BIFUbC-heavy-or-residual-oil'!S12,'BIFUbC-LPG-propane-or-butane'!S12,'BIFUbC-hydrogen'!S12)</f>
        <v>1215410051760139.5</v>
      </c>
      <c r="T13" s="16">
        <f>SUM('BIFUbC-electricity'!T12,'BIFUbC-coal'!T12,'BIFUbC-natural-gas'!T12,'BIFUbC-biomass'!T12,'BIFUbC-heat'!T12,'BIFUbC-crude-oil'!T12,'BIFUbC-petroleum-diesel'!T12,'BIFUbC-heavy-or-residual-oil'!T12,'BIFUbC-LPG-propane-or-butane'!T12,'BIFUbC-hydrogen'!T12)</f>
        <v>1229073251375160.5</v>
      </c>
      <c r="U13" s="16">
        <f>SUM('BIFUbC-electricity'!U12,'BIFUbC-coal'!U12,'BIFUbC-natural-gas'!U12,'BIFUbC-biomass'!U12,'BIFUbC-heat'!U12,'BIFUbC-crude-oil'!U12,'BIFUbC-petroleum-diesel'!U12,'BIFUbC-heavy-or-residual-oil'!U12,'BIFUbC-LPG-propane-or-butane'!U12,'BIFUbC-hydrogen'!U12)</f>
        <v>1242736450990184.5</v>
      </c>
      <c r="V13" s="16">
        <f>SUM('BIFUbC-electricity'!V12,'BIFUbC-coal'!V12,'BIFUbC-natural-gas'!V12,'BIFUbC-biomass'!V12,'BIFUbC-heat'!V12,'BIFUbC-crude-oil'!V12,'BIFUbC-petroleum-diesel'!V12,'BIFUbC-heavy-or-residual-oil'!V12,'BIFUbC-LPG-propane-or-butane'!V12,'BIFUbC-hydrogen'!V12)</f>
        <v>1256399650605208.8</v>
      </c>
      <c r="W13" s="16">
        <f>SUM('BIFUbC-electricity'!W12,'BIFUbC-coal'!W12,'BIFUbC-natural-gas'!W12,'BIFUbC-biomass'!W12,'BIFUbC-heat'!W12,'BIFUbC-crude-oil'!W12,'BIFUbC-petroleum-diesel'!W12,'BIFUbC-heavy-or-residual-oil'!W12,'BIFUbC-LPG-propane-or-butane'!W12,'BIFUbC-hydrogen'!W12)</f>
        <v>1262900145987557</v>
      </c>
      <c r="X13" s="16">
        <f>SUM('BIFUbC-electricity'!X12,'BIFUbC-coal'!X12,'BIFUbC-natural-gas'!X12,'BIFUbC-biomass'!X12,'BIFUbC-heat'!X12,'BIFUbC-crude-oil'!X12,'BIFUbC-petroleum-diesel'!X12,'BIFUbC-heavy-or-residual-oil'!X12,'BIFUbC-LPG-propane-or-butane'!X12,'BIFUbC-hydrogen'!X12)</f>
        <v>1269400641369905.3</v>
      </c>
      <c r="Y13" s="16">
        <f>SUM('BIFUbC-electricity'!Y12,'BIFUbC-coal'!Y12,'BIFUbC-natural-gas'!Y12,'BIFUbC-biomass'!Y12,'BIFUbC-heat'!Y12,'BIFUbC-crude-oil'!Y12,'BIFUbC-petroleum-diesel'!Y12,'BIFUbC-heavy-or-residual-oil'!Y12,'BIFUbC-LPG-propane-or-butane'!Y12,'BIFUbC-hydrogen'!Y12)</f>
        <v>1275901136752253.8</v>
      </c>
      <c r="Z13" s="16">
        <f>SUM('BIFUbC-electricity'!Z12,'BIFUbC-coal'!Z12,'BIFUbC-natural-gas'!Z12,'BIFUbC-biomass'!Z12,'BIFUbC-heat'!Z12,'BIFUbC-crude-oil'!Z12,'BIFUbC-petroleum-diesel'!Z12,'BIFUbC-heavy-or-residual-oil'!Z12,'BIFUbC-LPG-propane-or-butane'!Z12,'BIFUbC-hydrogen'!Z12)</f>
        <v>1282401632134602.5</v>
      </c>
      <c r="AA13" s="16">
        <f>SUM('BIFUbC-electricity'!AA12,'BIFUbC-coal'!AA12,'BIFUbC-natural-gas'!AA12,'BIFUbC-biomass'!AA12,'BIFUbC-heat'!AA12,'BIFUbC-crude-oil'!AA12,'BIFUbC-petroleum-diesel'!AA12,'BIFUbC-heavy-or-residual-oil'!AA12,'BIFUbC-LPG-propane-or-butane'!AA12,'BIFUbC-hydrogen'!AA12)</f>
        <v>1288902127516951.5</v>
      </c>
      <c r="AB13" s="16">
        <f>SUM('BIFUbC-electricity'!AB12,'BIFUbC-coal'!AB12,'BIFUbC-natural-gas'!AB12,'BIFUbC-biomass'!AB12,'BIFUbC-heat'!AB12,'BIFUbC-crude-oil'!AB12,'BIFUbC-petroleum-diesel'!AB12,'BIFUbC-heavy-or-residual-oil'!AB12,'BIFUbC-LPG-propane-or-butane'!AB12,'BIFUbC-hydrogen'!AB12)</f>
        <v>1295402622899300.5</v>
      </c>
      <c r="AC13" s="16">
        <f>SUM('BIFUbC-electricity'!AC12,'BIFUbC-coal'!AC12,'BIFUbC-natural-gas'!AC12,'BIFUbC-biomass'!AC12,'BIFUbC-heat'!AC12,'BIFUbC-crude-oil'!AC12,'BIFUbC-petroleum-diesel'!AC12,'BIFUbC-heavy-or-residual-oil'!AC12,'BIFUbC-LPG-propane-or-butane'!AC12,'BIFUbC-hydrogen'!AC12)</f>
        <v>1301903118281650</v>
      </c>
      <c r="AD13" s="16">
        <f>SUM('BIFUbC-electricity'!AD12,'BIFUbC-coal'!AD12,'BIFUbC-natural-gas'!AD12,'BIFUbC-biomass'!AD12,'BIFUbC-heat'!AD12,'BIFUbC-crude-oil'!AD12,'BIFUbC-petroleum-diesel'!AD12,'BIFUbC-heavy-or-residual-oil'!AD12,'BIFUbC-LPG-propane-or-butane'!AD12,'BIFUbC-hydrogen'!AD12)</f>
        <v>1308403613663999.5</v>
      </c>
      <c r="AE13" s="16">
        <f>SUM('BIFUbC-electricity'!AE12,'BIFUbC-coal'!AE12,'BIFUbC-natural-gas'!AE12,'BIFUbC-biomass'!AE12,'BIFUbC-heat'!AE12,'BIFUbC-crude-oil'!AE12,'BIFUbC-petroleum-diesel'!AE12,'BIFUbC-heavy-or-residual-oil'!AE12,'BIFUbC-LPG-propane-or-butane'!AE12,'BIFUbC-hydrogen'!AE12)</f>
        <v>1314904109046349.3</v>
      </c>
      <c r="AF13" s="16">
        <f>SUM('BIFUbC-electricity'!AF12,'BIFUbC-coal'!AF12,'BIFUbC-natural-gas'!AF12,'BIFUbC-biomass'!AF12,'BIFUbC-heat'!AF12,'BIFUbC-crude-oil'!AF12,'BIFUbC-petroleum-diesel'!AF12,'BIFUbC-heavy-or-residual-oil'!AF12,'BIFUbC-LPG-propane-or-butane'!AF12,'BIFUbC-hydrogen'!AF12)</f>
        <v>1321404604428699.3</v>
      </c>
    </row>
    <row r="14" spans="1:32">
      <c r="A14" t="s">
        <v>53</v>
      </c>
      <c r="B14" s="16">
        <f>SUM('BIFUbC-electricity'!B13,'BIFUbC-coal'!B13,'BIFUbC-natural-gas'!B13,'BIFUbC-biomass'!B13,'BIFUbC-heat'!B13,'BIFUbC-crude-oil'!B13,'BIFUbC-petroleum-diesel'!B13,'BIFUbC-heavy-or-residual-oil'!B13,'BIFUbC-LPG-propane-or-butane'!B13,'BIFUbC-hydrogen'!B13)</f>
        <v>50606248258595.773</v>
      </c>
      <c r="C14" s="16">
        <f>SUM('BIFUbC-electricity'!C13,'BIFUbC-coal'!C13,'BIFUbC-natural-gas'!C13,'BIFUbC-biomass'!C13,'BIFUbC-heat'!C13,'BIFUbC-crude-oil'!C13,'BIFUbC-petroleum-diesel'!C13,'BIFUbC-heavy-or-residual-oil'!C13,'BIFUbC-LPG-propane-or-butane'!C13,'BIFUbC-hydrogen'!C13)</f>
        <v>50967973904640.82</v>
      </c>
      <c r="D14" s="16">
        <f>SUM('BIFUbC-electricity'!D13,'BIFUbC-coal'!D13,'BIFUbC-natural-gas'!D13,'BIFUbC-biomass'!D13,'BIFUbC-heat'!D13,'BIFUbC-crude-oil'!D13,'BIFUbC-petroleum-diesel'!D13,'BIFUbC-heavy-or-residual-oil'!D13,'BIFUbC-LPG-propane-or-butane'!D13,'BIFUbC-hydrogen'!D13)</f>
        <v>51329699550685.875</v>
      </c>
      <c r="E14" s="16">
        <f>SUM('BIFUbC-electricity'!E13,'BIFUbC-coal'!E13,'BIFUbC-natural-gas'!E13,'BIFUbC-biomass'!E13,'BIFUbC-heat'!E13,'BIFUbC-crude-oil'!E13,'BIFUbC-petroleum-diesel'!E13,'BIFUbC-heavy-or-residual-oil'!E13,'BIFUbC-LPG-propane-or-butane'!E13,'BIFUbC-hydrogen'!E13)</f>
        <v>51691425196730.953</v>
      </c>
      <c r="F14" s="16">
        <f>SUM('BIFUbC-electricity'!F13,'BIFUbC-coal'!F13,'BIFUbC-natural-gas'!F13,'BIFUbC-biomass'!F13,'BIFUbC-heat'!F13,'BIFUbC-crude-oil'!F13,'BIFUbC-petroleum-diesel'!F13,'BIFUbC-heavy-or-residual-oil'!F13,'BIFUbC-LPG-propane-or-butane'!F13,'BIFUbC-hydrogen'!F13)</f>
        <v>51782330416081.578</v>
      </c>
      <c r="G14" s="16">
        <f>SUM('BIFUbC-electricity'!G13,'BIFUbC-coal'!G13,'BIFUbC-natural-gas'!G13,'BIFUbC-biomass'!G13,'BIFUbC-heat'!G13,'BIFUbC-crude-oil'!G13,'BIFUbC-petroleum-diesel'!G13,'BIFUbC-heavy-or-residual-oil'!G13,'BIFUbC-LPG-propane-or-butane'!G13,'BIFUbC-hydrogen'!G13)</f>
        <v>51873235635432.063</v>
      </c>
      <c r="H14" s="16">
        <f>SUM('BIFUbC-electricity'!H13,'BIFUbC-coal'!H13,'BIFUbC-natural-gas'!H13,'BIFUbC-biomass'!H13,'BIFUbC-heat'!H13,'BIFUbC-crude-oil'!H13,'BIFUbC-petroleum-diesel'!H13,'BIFUbC-heavy-or-residual-oil'!H13,'BIFUbC-LPG-propane-or-butane'!H13,'BIFUbC-hydrogen'!H13)</f>
        <v>51964140854782.414</v>
      </c>
      <c r="I14" s="16">
        <f>SUM('BIFUbC-electricity'!I13,'BIFUbC-coal'!I13,'BIFUbC-natural-gas'!I13,'BIFUbC-biomass'!I13,'BIFUbC-heat'!I13,'BIFUbC-crude-oil'!I13,'BIFUbC-petroleum-diesel'!I13,'BIFUbC-heavy-or-residual-oil'!I13,'BIFUbC-LPG-propane-or-butane'!I13,'BIFUbC-hydrogen'!I13)</f>
        <v>52055046074132.984</v>
      </c>
      <c r="J14" s="16">
        <f>SUM('BIFUbC-electricity'!J13,'BIFUbC-coal'!J13,'BIFUbC-natural-gas'!J13,'BIFUbC-biomass'!J13,'BIFUbC-heat'!J13,'BIFUbC-crude-oil'!J13,'BIFUbC-petroleum-diesel'!J13,'BIFUbC-heavy-or-residual-oil'!J13,'BIFUbC-LPG-propane-or-butane'!J13,'BIFUbC-hydrogen'!J13)</f>
        <v>52145951293483.328</v>
      </c>
      <c r="K14" s="16">
        <f>SUM('BIFUbC-electricity'!K13,'BIFUbC-coal'!K13,'BIFUbC-natural-gas'!K13,'BIFUbC-biomass'!K13,'BIFUbC-heat'!K13,'BIFUbC-crude-oil'!K13,'BIFUbC-petroleum-diesel'!K13,'BIFUbC-heavy-or-residual-oil'!K13,'BIFUbC-LPG-propane-or-butane'!K13,'BIFUbC-hydrogen'!K13)</f>
        <v>52236856512833.906</v>
      </c>
      <c r="L14" s="16">
        <f>SUM('BIFUbC-electricity'!L13,'BIFUbC-coal'!L13,'BIFUbC-natural-gas'!L13,'BIFUbC-biomass'!L13,'BIFUbC-heat'!L13,'BIFUbC-crude-oil'!L13,'BIFUbC-petroleum-diesel'!L13,'BIFUbC-heavy-or-residual-oil'!L13,'BIFUbC-LPG-propane-or-butane'!L13,'BIFUbC-hydrogen'!L13)</f>
        <v>52327761732184.078</v>
      </c>
      <c r="M14" s="16">
        <f>SUM('BIFUbC-electricity'!M13,'BIFUbC-coal'!M13,'BIFUbC-natural-gas'!M13,'BIFUbC-biomass'!M13,'BIFUbC-heat'!M13,'BIFUbC-crude-oil'!M13,'BIFUbC-petroleum-diesel'!M13,'BIFUbC-heavy-or-residual-oil'!M13,'BIFUbC-LPG-propane-or-butane'!M13,'BIFUbC-hydrogen'!M13)</f>
        <v>52513886575061.313</v>
      </c>
      <c r="N14" s="16">
        <f>SUM('BIFUbC-electricity'!N13,'BIFUbC-coal'!N13,'BIFUbC-natural-gas'!N13,'BIFUbC-biomass'!N13,'BIFUbC-heat'!N13,'BIFUbC-crude-oil'!N13,'BIFUbC-petroleum-diesel'!N13,'BIFUbC-heavy-or-residual-oil'!N13,'BIFUbC-LPG-propane-or-butane'!N13,'BIFUbC-hydrogen'!N13)</f>
        <v>52700011417938.516</v>
      </c>
      <c r="O14" s="16">
        <f>SUM('BIFUbC-electricity'!O13,'BIFUbC-coal'!O13,'BIFUbC-natural-gas'!O13,'BIFUbC-biomass'!O13,'BIFUbC-heat'!O13,'BIFUbC-crude-oil'!O13,'BIFUbC-petroleum-diesel'!O13,'BIFUbC-heavy-or-residual-oil'!O13,'BIFUbC-LPG-propane-or-butane'!O13,'BIFUbC-hydrogen'!O13)</f>
        <v>52886136260815.75</v>
      </c>
      <c r="P14" s="16">
        <f>SUM('BIFUbC-electricity'!P13,'BIFUbC-coal'!P13,'BIFUbC-natural-gas'!P13,'BIFUbC-biomass'!P13,'BIFUbC-heat'!P13,'BIFUbC-crude-oil'!P13,'BIFUbC-petroleum-diesel'!P13,'BIFUbC-heavy-or-residual-oil'!P13,'BIFUbC-LPG-propane-or-butane'!P13,'BIFUbC-hydrogen'!P13)</f>
        <v>53072261103692.969</v>
      </c>
      <c r="Q14" s="16">
        <f>SUM('BIFUbC-electricity'!Q13,'BIFUbC-coal'!Q13,'BIFUbC-natural-gas'!Q13,'BIFUbC-biomass'!Q13,'BIFUbC-heat'!Q13,'BIFUbC-crude-oil'!Q13,'BIFUbC-petroleum-diesel'!Q13,'BIFUbC-heavy-or-residual-oil'!Q13,'BIFUbC-LPG-propane-or-butane'!Q13,'BIFUbC-hydrogen'!Q13)</f>
        <v>53258385946569.969</v>
      </c>
      <c r="R14" s="16">
        <f>SUM('BIFUbC-electricity'!R13,'BIFUbC-coal'!R13,'BIFUbC-natural-gas'!R13,'BIFUbC-biomass'!R13,'BIFUbC-heat'!R13,'BIFUbC-crude-oil'!R13,'BIFUbC-petroleum-diesel'!R13,'BIFUbC-heavy-or-residual-oil'!R13,'BIFUbC-LPG-propane-or-butane'!R13,'BIFUbC-hydrogen'!R13)</f>
        <v>53444510789447.195</v>
      </c>
      <c r="S14" s="16">
        <f>SUM('BIFUbC-electricity'!S13,'BIFUbC-coal'!S13,'BIFUbC-natural-gas'!S13,'BIFUbC-biomass'!S13,'BIFUbC-heat'!S13,'BIFUbC-crude-oil'!S13,'BIFUbC-petroleum-diesel'!S13,'BIFUbC-heavy-or-residual-oil'!S13,'BIFUbC-LPG-propane-or-butane'!S13,'BIFUbC-hydrogen'!S13)</f>
        <v>53630635632324.414</v>
      </c>
      <c r="T14" s="16">
        <f>SUM('BIFUbC-electricity'!T13,'BIFUbC-coal'!T13,'BIFUbC-natural-gas'!T13,'BIFUbC-biomass'!T13,'BIFUbC-heat'!T13,'BIFUbC-crude-oil'!T13,'BIFUbC-petroleum-diesel'!T13,'BIFUbC-heavy-or-residual-oil'!T13,'BIFUbC-LPG-propane-or-butane'!T13,'BIFUbC-hydrogen'!T13)</f>
        <v>53816760475201.641</v>
      </c>
      <c r="U14" s="16">
        <f>SUM('BIFUbC-electricity'!U13,'BIFUbC-coal'!U13,'BIFUbC-natural-gas'!U13,'BIFUbC-biomass'!U13,'BIFUbC-heat'!U13,'BIFUbC-crude-oil'!U13,'BIFUbC-petroleum-diesel'!U13,'BIFUbC-heavy-or-residual-oil'!U13,'BIFUbC-LPG-propane-or-butane'!U13,'BIFUbC-hydrogen'!U13)</f>
        <v>54002885318078.617</v>
      </c>
      <c r="V14" s="16">
        <f>SUM('BIFUbC-electricity'!V13,'BIFUbC-coal'!V13,'BIFUbC-natural-gas'!V13,'BIFUbC-biomass'!V13,'BIFUbC-heat'!V13,'BIFUbC-crude-oil'!V13,'BIFUbC-petroleum-diesel'!V13,'BIFUbC-heavy-or-residual-oil'!V13,'BIFUbC-LPG-propane-or-butane'!V13,'BIFUbC-hydrogen'!V13)</f>
        <v>54189010160955.727</v>
      </c>
      <c r="W14" s="16">
        <f>SUM('BIFUbC-electricity'!W13,'BIFUbC-coal'!W13,'BIFUbC-natural-gas'!W13,'BIFUbC-biomass'!W13,'BIFUbC-heat'!W13,'BIFUbC-crude-oil'!W13,'BIFUbC-petroleum-diesel'!W13,'BIFUbC-heavy-or-residual-oil'!W13,'BIFUbC-LPG-propane-or-butane'!W13,'BIFUbC-hydrogen'!W13)</f>
        <v>54216683759654.539</v>
      </c>
      <c r="X14" s="16">
        <f>SUM('BIFUbC-electricity'!X13,'BIFUbC-coal'!X13,'BIFUbC-natural-gas'!X13,'BIFUbC-biomass'!X13,'BIFUbC-heat'!X13,'BIFUbC-crude-oil'!X13,'BIFUbC-petroleum-diesel'!X13,'BIFUbC-heavy-or-residual-oil'!X13,'BIFUbC-LPG-propane-or-butane'!X13,'BIFUbC-hydrogen'!X13)</f>
        <v>54244357358353.359</v>
      </c>
      <c r="Y14" s="16">
        <f>SUM('BIFUbC-electricity'!Y13,'BIFUbC-coal'!Y13,'BIFUbC-natural-gas'!Y13,'BIFUbC-biomass'!Y13,'BIFUbC-heat'!Y13,'BIFUbC-crude-oil'!Y13,'BIFUbC-petroleum-diesel'!Y13,'BIFUbC-heavy-or-residual-oil'!Y13,'BIFUbC-LPG-propane-or-butane'!Y13,'BIFUbC-hydrogen'!Y13)</f>
        <v>54272030957052.219</v>
      </c>
      <c r="Z14" s="16">
        <f>SUM('BIFUbC-electricity'!Z13,'BIFUbC-coal'!Z13,'BIFUbC-natural-gas'!Z13,'BIFUbC-biomass'!Z13,'BIFUbC-heat'!Z13,'BIFUbC-crude-oil'!Z13,'BIFUbC-petroleum-diesel'!Z13,'BIFUbC-heavy-or-residual-oil'!Z13,'BIFUbC-LPG-propane-or-butane'!Z13,'BIFUbC-hydrogen'!Z13)</f>
        <v>54299704555751.047</v>
      </c>
      <c r="AA14" s="16">
        <f>SUM('BIFUbC-electricity'!AA13,'BIFUbC-coal'!AA13,'BIFUbC-natural-gas'!AA13,'BIFUbC-biomass'!AA13,'BIFUbC-heat'!AA13,'BIFUbC-crude-oil'!AA13,'BIFUbC-petroleum-diesel'!AA13,'BIFUbC-heavy-or-residual-oil'!AA13,'BIFUbC-LPG-propane-or-butane'!AA13,'BIFUbC-hydrogen'!AA13)</f>
        <v>54327378154449.875</v>
      </c>
      <c r="AB14" s="16">
        <f>SUM('BIFUbC-electricity'!AB13,'BIFUbC-coal'!AB13,'BIFUbC-natural-gas'!AB13,'BIFUbC-biomass'!AB13,'BIFUbC-heat'!AB13,'BIFUbC-crude-oil'!AB13,'BIFUbC-petroleum-diesel'!AB13,'BIFUbC-heavy-or-residual-oil'!AB13,'BIFUbC-LPG-propane-or-butane'!AB13,'BIFUbC-hydrogen'!AB13)</f>
        <v>54355051753148.695</v>
      </c>
      <c r="AC14" s="16">
        <f>SUM('BIFUbC-electricity'!AC13,'BIFUbC-coal'!AC13,'BIFUbC-natural-gas'!AC13,'BIFUbC-biomass'!AC13,'BIFUbC-heat'!AC13,'BIFUbC-crude-oil'!AC13,'BIFUbC-petroleum-diesel'!AC13,'BIFUbC-heavy-or-residual-oil'!AC13,'BIFUbC-LPG-propane-or-butane'!AC13,'BIFUbC-hydrogen'!AC13)</f>
        <v>54382725351847.523</v>
      </c>
      <c r="AD14" s="16">
        <f>SUM('BIFUbC-electricity'!AD13,'BIFUbC-coal'!AD13,'BIFUbC-natural-gas'!AD13,'BIFUbC-biomass'!AD13,'BIFUbC-heat'!AD13,'BIFUbC-crude-oil'!AD13,'BIFUbC-petroleum-diesel'!AD13,'BIFUbC-heavy-or-residual-oil'!AD13,'BIFUbC-LPG-propane-or-butane'!AD13,'BIFUbC-hydrogen'!AD13)</f>
        <v>54410398950546.344</v>
      </c>
      <c r="AE14" s="16">
        <f>SUM('BIFUbC-electricity'!AE13,'BIFUbC-coal'!AE13,'BIFUbC-natural-gas'!AE13,'BIFUbC-biomass'!AE13,'BIFUbC-heat'!AE13,'BIFUbC-crude-oil'!AE13,'BIFUbC-petroleum-diesel'!AE13,'BIFUbC-heavy-or-residual-oil'!AE13,'BIFUbC-LPG-propane-or-butane'!AE13,'BIFUbC-hydrogen'!AE13)</f>
        <v>54438072549245.188</v>
      </c>
      <c r="AF14" s="16">
        <f>SUM('BIFUbC-electricity'!AF13,'BIFUbC-coal'!AF13,'BIFUbC-natural-gas'!AF13,'BIFUbC-biomass'!AF13,'BIFUbC-heat'!AF13,'BIFUbC-crude-oil'!AF13,'BIFUbC-petroleum-diesel'!AF13,'BIFUbC-heavy-or-residual-oil'!AF13,'BIFUbC-LPG-propane-or-butane'!AF13,'BIFUbC-hydrogen'!AF13)</f>
        <v>54465746147944.008</v>
      </c>
    </row>
    <row r="15" spans="1:32">
      <c r="A15" t="s">
        <v>56</v>
      </c>
      <c r="B15" s="16">
        <f>SUM('BIFUbC-electricity'!B14,'BIFUbC-coal'!B14,'BIFUbC-natural-gas'!B14,'BIFUbC-biomass'!B14,'BIFUbC-heat'!B14,'BIFUbC-crude-oil'!B14,'BIFUbC-petroleum-diesel'!B14,'BIFUbC-heavy-or-residual-oil'!B14,'BIFUbC-LPG-propane-or-butane'!B14,'BIFUbC-hydrogen'!B14)</f>
        <v>120296468613031.39</v>
      </c>
      <c r="C15" s="16">
        <f>SUM('BIFUbC-electricity'!C14,'BIFUbC-coal'!C14,'BIFUbC-natural-gas'!C14,'BIFUbC-biomass'!C14,'BIFUbC-heat'!C14,'BIFUbC-crude-oil'!C14,'BIFUbC-petroleum-diesel'!C14,'BIFUbC-heavy-or-residual-oil'!C14,'BIFUbC-LPG-propane-or-butane'!C14,'BIFUbC-hydrogen'!C14)</f>
        <v>121206769278933.27</v>
      </c>
      <c r="D15" s="16">
        <f>SUM('BIFUbC-electricity'!D14,'BIFUbC-coal'!D14,'BIFUbC-natural-gas'!D14,'BIFUbC-biomass'!D14,'BIFUbC-heat'!D14,'BIFUbC-crude-oil'!D14,'BIFUbC-petroleum-diesel'!D14,'BIFUbC-heavy-or-residual-oil'!D14,'BIFUbC-LPG-propane-or-butane'!D14,'BIFUbC-hydrogen'!D14)</f>
        <v>122117069944835.16</v>
      </c>
      <c r="E15" s="16">
        <f>SUM('BIFUbC-electricity'!E14,'BIFUbC-coal'!E14,'BIFUbC-natural-gas'!E14,'BIFUbC-biomass'!E14,'BIFUbC-heat'!E14,'BIFUbC-crude-oil'!E14,'BIFUbC-petroleum-diesel'!E14,'BIFUbC-heavy-or-residual-oil'!E14,'BIFUbC-LPG-propane-or-butane'!E14,'BIFUbC-hydrogen'!E14)</f>
        <v>123027370610736.97</v>
      </c>
      <c r="F15" s="16">
        <f>SUM('BIFUbC-electricity'!F14,'BIFUbC-coal'!F14,'BIFUbC-natural-gas'!F14,'BIFUbC-biomass'!F14,'BIFUbC-heat'!F14,'BIFUbC-crude-oil'!F14,'BIFUbC-petroleum-diesel'!F14,'BIFUbC-heavy-or-residual-oil'!F14,'BIFUbC-LPG-propane-or-butane'!F14,'BIFUbC-hydrogen'!F14)</f>
        <v>120229680314872.34</v>
      </c>
      <c r="G15" s="16">
        <f>SUM('BIFUbC-electricity'!G14,'BIFUbC-coal'!G14,'BIFUbC-natural-gas'!G14,'BIFUbC-biomass'!G14,'BIFUbC-heat'!G14,'BIFUbC-crude-oil'!G14,'BIFUbC-petroleum-diesel'!G14,'BIFUbC-heavy-or-residual-oil'!G14,'BIFUbC-LPG-propane-or-butane'!G14,'BIFUbC-hydrogen'!G14)</f>
        <v>117431990019007.5</v>
      </c>
      <c r="H15" s="16">
        <f>SUM('BIFUbC-electricity'!H14,'BIFUbC-coal'!H14,'BIFUbC-natural-gas'!H14,'BIFUbC-biomass'!H14,'BIFUbC-heat'!H14,'BIFUbC-crude-oil'!H14,'BIFUbC-petroleum-diesel'!H14,'BIFUbC-heavy-or-residual-oil'!H14,'BIFUbC-LPG-propane-or-butane'!H14,'BIFUbC-hydrogen'!H14)</f>
        <v>114634299723142.39</v>
      </c>
      <c r="I15" s="16">
        <f>SUM('BIFUbC-electricity'!I14,'BIFUbC-coal'!I14,'BIFUbC-natural-gas'!I14,'BIFUbC-biomass'!I14,'BIFUbC-heat'!I14,'BIFUbC-crude-oil'!I14,'BIFUbC-petroleum-diesel'!I14,'BIFUbC-heavy-or-residual-oil'!I14,'BIFUbC-LPG-propane-or-butane'!I14,'BIFUbC-hydrogen'!I14)</f>
        <v>111836609427277.48</v>
      </c>
      <c r="J15" s="16">
        <f>SUM('BIFUbC-electricity'!J14,'BIFUbC-coal'!J14,'BIFUbC-natural-gas'!J14,'BIFUbC-biomass'!J14,'BIFUbC-heat'!J14,'BIFUbC-crude-oil'!J14,'BIFUbC-petroleum-diesel'!J14,'BIFUbC-heavy-or-residual-oil'!J14,'BIFUbC-LPG-propane-or-butane'!J14,'BIFUbC-hydrogen'!J14)</f>
        <v>109038919131412.38</v>
      </c>
      <c r="K15" s="16">
        <f>SUM('BIFUbC-electricity'!K14,'BIFUbC-coal'!K14,'BIFUbC-natural-gas'!K14,'BIFUbC-biomass'!K14,'BIFUbC-heat'!K14,'BIFUbC-crude-oil'!K14,'BIFUbC-petroleum-diesel'!K14,'BIFUbC-heavy-or-residual-oil'!K14,'BIFUbC-LPG-propane-or-butane'!K14,'BIFUbC-hydrogen'!K14)</f>
        <v>106241228835547.45</v>
      </c>
      <c r="L15" s="16">
        <f>SUM('BIFUbC-electricity'!L14,'BIFUbC-coal'!L14,'BIFUbC-natural-gas'!L14,'BIFUbC-biomass'!L14,'BIFUbC-heat'!L14,'BIFUbC-crude-oil'!L14,'BIFUbC-petroleum-diesel'!L14,'BIFUbC-heavy-or-residual-oil'!L14,'BIFUbC-LPG-propane-or-butane'!L14,'BIFUbC-hydrogen'!L14)</f>
        <v>103443538539682</v>
      </c>
      <c r="M15" s="16">
        <f>SUM('BIFUbC-electricity'!M14,'BIFUbC-coal'!M14,'BIFUbC-natural-gas'!M14,'BIFUbC-biomass'!M14,'BIFUbC-heat'!M14,'BIFUbC-crude-oil'!M14,'BIFUbC-petroleum-diesel'!M14,'BIFUbC-heavy-or-residual-oil'!M14,'BIFUbC-LPG-propane-or-butane'!M14,'BIFUbC-hydrogen'!M14)</f>
        <v>103246969150291.44</v>
      </c>
      <c r="N15" s="16">
        <f>SUM('BIFUbC-electricity'!N14,'BIFUbC-coal'!N14,'BIFUbC-natural-gas'!N14,'BIFUbC-biomass'!N14,'BIFUbC-heat'!N14,'BIFUbC-crude-oil'!N14,'BIFUbC-petroleum-diesel'!N14,'BIFUbC-heavy-or-residual-oil'!N14,'BIFUbC-LPG-propane-or-butane'!N14,'BIFUbC-hydrogen'!N14)</f>
        <v>103050399760900.91</v>
      </c>
      <c r="O15" s="16">
        <f>SUM('BIFUbC-electricity'!O14,'BIFUbC-coal'!O14,'BIFUbC-natural-gas'!O14,'BIFUbC-biomass'!O14,'BIFUbC-heat'!O14,'BIFUbC-crude-oil'!O14,'BIFUbC-petroleum-diesel'!O14,'BIFUbC-heavy-or-residual-oil'!O14,'BIFUbC-LPG-propane-or-butane'!O14,'BIFUbC-hydrogen'!O14)</f>
        <v>102853830371510.39</v>
      </c>
      <c r="P15" s="16">
        <f>SUM('BIFUbC-electricity'!P14,'BIFUbC-coal'!P14,'BIFUbC-natural-gas'!P14,'BIFUbC-biomass'!P14,'BIFUbC-heat'!P14,'BIFUbC-crude-oil'!P14,'BIFUbC-petroleum-diesel'!P14,'BIFUbC-heavy-or-residual-oil'!P14,'BIFUbC-LPG-propane-or-butane'!P14,'BIFUbC-hydrogen'!P14)</f>
        <v>102657260982119.88</v>
      </c>
      <c r="Q15" s="16">
        <f>SUM('BIFUbC-electricity'!Q14,'BIFUbC-coal'!Q14,'BIFUbC-natural-gas'!Q14,'BIFUbC-biomass'!Q14,'BIFUbC-heat'!Q14,'BIFUbC-crude-oil'!Q14,'BIFUbC-petroleum-diesel'!Q14,'BIFUbC-heavy-or-residual-oil'!Q14,'BIFUbC-LPG-propane-or-butane'!Q14,'BIFUbC-hydrogen'!Q14)</f>
        <v>102460691592729.16</v>
      </c>
      <c r="R15" s="16">
        <f>SUM('BIFUbC-electricity'!R14,'BIFUbC-coal'!R14,'BIFUbC-natural-gas'!R14,'BIFUbC-biomass'!R14,'BIFUbC-heat'!R14,'BIFUbC-crude-oil'!R14,'BIFUbC-petroleum-diesel'!R14,'BIFUbC-heavy-or-residual-oil'!R14,'BIFUbC-LPG-propane-or-butane'!R14,'BIFUbC-hydrogen'!R14)</f>
        <v>102264122203338.64</v>
      </c>
      <c r="S15" s="16">
        <f>SUM('BIFUbC-electricity'!S14,'BIFUbC-coal'!S14,'BIFUbC-natural-gas'!S14,'BIFUbC-biomass'!S14,'BIFUbC-heat'!S14,'BIFUbC-crude-oil'!S14,'BIFUbC-petroleum-diesel'!S14,'BIFUbC-heavy-or-residual-oil'!S14,'BIFUbC-LPG-propane-or-butane'!S14,'BIFUbC-hydrogen'!S14)</f>
        <v>102067552813948.11</v>
      </c>
      <c r="T15" s="16">
        <f>SUM('BIFUbC-electricity'!T14,'BIFUbC-coal'!T14,'BIFUbC-natural-gas'!T14,'BIFUbC-biomass'!T14,'BIFUbC-heat'!T14,'BIFUbC-crude-oil'!T14,'BIFUbC-petroleum-diesel'!T14,'BIFUbC-heavy-or-residual-oil'!T14,'BIFUbC-LPG-propane-or-butane'!T14,'BIFUbC-hydrogen'!T14)</f>
        <v>101870983424557.58</v>
      </c>
      <c r="U15" s="16">
        <f>SUM('BIFUbC-electricity'!U14,'BIFUbC-coal'!U14,'BIFUbC-natural-gas'!U14,'BIFUbC-biomass'!U14,'BIFUbC-heat'!U14,'BIFUbC-crude-oil'!U14,'BIFUbC-petroleum-diesel'!U14,'BIFUbC-heavy-or-residual-oil'!U14,'BIFUbC-LPG-propane-or-butane'!U14,'BIFUbC-hydrogen'!U14)</f>
        <v>101674414035166.89</v>
      </c>
      <c r="V15" s="16">
        <f>SUM('BIFUbC-electricity'!V14,'BIFUbC-coal'!V14,'BIFUbC-natural-gas'!V14,'BIFUbC-biomass'!V14,'BIFUbC-heat'!V14,'BIFUbC-crude-oil'!V14,'BIFUbC-petroleum-diesel'!V14,'BIFUbC-heavy-or-residual-oil'!V14,'BIFUbC-LPG-propane-or-butane'!V14,'BIFUbC-hydrogen'!V14)</f>
        <v>101477844645776.25</v>
      </c>
      <c r="W15" s="16">
        <f>SUM('BIFUbC-electricity'!W14,'BIFUbC-coal'!W14,'BIFUbC-natural-gas'!W14,'BIFUbC-biomass'!W14,'BIFUbC-heat'!W14,'BIFUbC-crude-oil'!W14,'BIFUbC-petroleum-diesel'!W14,'BIFUbC-heavy-or-residual-oil'!W14,'BIFUbC-LPG-propane-or-butane'!W14,'BIFUbC-hydrogen'!W14)</f>
        <v>101487442087097.56</v>
      </c>
      <c r="X15" s="16">
        <f>SUM('BIFUbC-electricity'!X14,'BIFUbC-coal'!X14,'BIFUbC-natural-gas'!X14,'BIFUbC-biomass'!X14,'BIFUbC-heat'!X14,'BIFUbC-crude-oil'!X14,'BIFUbC-petroleum-diesel'!X14,'BIFUbC-heavy-or-residual-oil'!X14,'BIFUbC-LPG-propane-or-butane'!X14,'BIFUbC-hydrogen'!X14)</f>
        <v>101497039528418.91</v>
      </c>
      <c r="Y15" s="16">
        <f>SUM('BIFUbC-electricity'!Y14,'BIFUbC-coal'!Y14,'BIFUbC-natural-gas'!Y14,'BIFUbC-biomass'!Y14,'BIFUbC-heat'!Y14,'BIFUbC-crude-oil'!Y14,'BIFUbC-petroleum-diesel'!Y14,'BIFUbC-heavy-or-residual-oil'!Y14,'BIFUbC-LPG-propane-or-butane'!Y14,'BIFUbC-hydrogen'!Y14)</f>
        <v>101506636969740.25</v>
      </c>
      <c r="Z15" s="16">
        <f>SUM('BIFUbC-electricity'!Z14,'BIFUbC-coal'!Z14,'BIFUbC-natural-gas'!Z14,'BIFUbC-biomass'!Z14,'BIFUbC-heat'!Z14,'BIFUbC-crude-oil'!Z14,'BIFUbC-petroleum-diesel'!Z14,'BIFUbC-heavy-or-residual-oil'!Z14,'BIFUbC-LPG-propane-or-butane'!Z14,'BIFUbC-hydrogen'!Z14)</f>
        <v>101516234411061.58</v>
      </c>
      <c r="AA15" s="16">
        <f>SUM('BIFUbC-electricity'!AA14,'BIFUbC-coal'!AA14,'BIFUbC-natural-gas'!AA14,'BIFUbC-biomass'!AA14,'BIFUbC-heat'!AA14,'BIFUbC-crude-oil'!AA14,'BIFUbC-petroleum-diesel'!AA14,'BIFUbC-heavy-or-residual-oil'!AA14,'BIFUbC-LPG-propane-or-butane'!AA14,'BIFUbC-hydrogen'!AA14)</f>
        <v>101525831852382.91</v>
      </c>
      <c r="AB15" s="16">
        <f>SUM('BIFUbC-electricity'!AB14,'BIFUbC-coal'!AB14,'BIFUbC-natural-gas'!AB14,'BIFUbC-biomass'!AB14,'BIFUbC-heat'!AB14,'BIFUbC-crude-oil'!AB14,'BIFUbC-petroleum-diesel'!AB14,'BIFUbC-heavy-or-residual-oil'!AB14,'BIFUbC-LPG-propane-or-butane'!AB14,'BIFUbC-hydrogen'!AB14)</f>
        <v>101535429293704.25</v>
      </c>
      <c r="AC15" s="16">
        <f>SUM('BIFUbC-electricity'!AC14,'BIFUbC-coal'!AC14,'BIFUbC-natural-gas'!AC14,'BIFUbC-biomass'!AC14,'BIFUbC-heat'!AC14,'BIFUbC-crude-oil'!AC14,'BIFUbC-petroleum-diesel'!AC14,'BIFUbC-heavy-or-residual-oil'!AC14,'BIFUbC-LPG-propane-or-butane'!AC14,'BIFUbC-hydrogen'!AC14)</f>
        <v>101545026735025.58</v>
      </c>
      <c r="AD15" s="16">
        <f>SUM('BIFUbC-electricity'!AD14,'BIFUbC-coal'!AD14,'BIFUbC-natural-gas'!AD14,'BIFUbC-biomass'!AD14,'BIFUbC-heat'!AD14,'BIFUbC-crude-oil'!AD14,'BIFUbC-petroleum-diesel'!AD14,'BIFUbC-heavy-or-residual-oil'!AD14,'BIFUbC-LPG-propane-or-butane'!AD14,'BIFUbC-hydrogen'!AD14)</f>
        <v>101554624176346.91</v>
      </c>
      <c r="AE15" s="16">
        <f>SUM('BIFUbC-electricity'!AE14,'BIFUbC-coal'!AE14,'BIFUbC-natural-gas'!AE14,'BIFUbC-biomass'!AE14,'BIFUbC-heat'!AE14,'BIFUbC-crude-oil'!AE14,'BIFUbC-petroleum-diesel'!AE14,'BIFUbC-heavy-or-residual-oil'!AE14,'BIFUbC-LPG-propane-or-butane'!AE14,'BIFUbC-hydrogen'!AE14)</f>
        <v>101564221617668.22</v>
      </c>
      <c r="AF15" s="16">
        <f>SUM('BIFUbC-electricity'!AF14,'BIFUbC-coal'!AF14,'BIFUbC-natural-gas'!AF14,'BIFUbC-biomass'!AF14,'BIFUbC-heat'!AF14,'BIFUbC-crude-oil'!AF14,'BIFUbC-petroleum-diesel'!AF14,'BIFUbC-heavy-or-residual-oil'!AF14,'BIFUbC-LPG-propane-or-butane'!AF14,'BIFUbC-hydrogen'!AF14)</f>
        <v>101573819058989.53</v>
      </c>
    </row>
    <row r="16" spans="1:32">
      <c r="A16" t="s">
        <v>58</v>
      </c>
      <c r="B16" s="16">
        <f>SUM('BIFUbC-electricity'!B15,'BIFUbC-coal'!B15,'BIFUbC-natural-gas'!B15,'BIFUbC-biomass'!B15,'BIFUbC-heat'!B15,'BIFUbC-crude-oil'!B15,'BIFUbC-petroleum-diesel'!B15,'BIFUbC-heavy-or-residual-oil'!B15,'BIFUbC-LPG-propane-or-butane'!B15,'BIFUbC-hydrogen'!B15)</f>
        <v>1073545567243985.9</v>
      </c>
      <c r="C16" s="16">
        <f>SUM('BIFUbC-electricity'!C15,'BIFUbC-coal'!C15,'BIFUbC-natural-gas'!C15,'BIFUbC-biomass'!C15,'BIFUbC-heat'!C15,'BIFUbC-crude-oil'!C15,'BIFUbC-petroleum-diesel'!C15,'BIFUbC-heavy-or-residual-oil'!C15,'BIFUbC-LPG-propane-or-butane'!C15,'BIFUbC-hydrogen'!C15)</f>
        <v>1089214548099746.6</v>
      </c>
      <c r="D16" s="16">
        <f>SUM('BIFUbC-electricity'!D15,'BIFUbC-coal'!D15,'BIFUbC-natural-gas'!D15,'BIFUbC-biomass'!D15,'BIFUbC-heat'!D15,'BIFUbC-crude-oil'!D15,'BIFUbC-petroleum-diesel'!D15,'BIFUbC-heavy-or-residual-oil'!D15,'BIFUbC-LPG-propane-or-butane'!D15,'BIFUbC-hydrogen'!D15)</f>
        <v>1104883528955503.6</v>
      </c>
      <c r="E16" s="16">
        <f>SUM('BIFUbC-electricity'!E15,'BIFUbC-coal'!E15,'BIFUbC-natural-gas'!E15,'BIFUbC-biomass'!E15,'BIFUbC-heat'!E15,'BIFUbC-crude-oil'!E15,'BIFUbC-petroleum-diesel'!E15,'BIFUbC-heavy-or-residual-oil'!E15,'BIFUbC-LPG-propane-or-butane'!E15,'BIFUbC-hydrogen'!E15)</f>
        <v>1120552509811260.4</v>
      </c>
      <c r="F16" s="16">
        <f>SUM('BIFUbC-electricity'!F15,'BIFUbC-coal'!F15,'BIFUbC-natural-gas'!F15,'BIFUbC-biomass'!F15,'BIFUbC-heat'!F15,'BIFUbC-crude-oil'!F15,'BIFUbC-petroleum-diesel'!F15,'BIFUbC-heavy-or-residual-oil'!F15,'BIFUbC-LPG-propane-or-butane'!F15,'BIFUbC-hydrogen'!F15)</f>
        <v>1139442921793235.3</v>
      </c>
      <c r="G16" s="16">
        <f>SUM('BIFUbC-electricity'!G15,'BIFUbC-coal'!G15,'BIFUbC-natural-gas'!G15,'BIFUbC-biomass'!G15,'BIFUbC-heat'!G15,'BIFUbC-crude-oil'!G15,'BIFUbC-petroleum-diesel'!G15,'BIFUbC-heavy-or-residual-oil'!G15,'BIFUbC-LPG-propane-or-butane'!G15,'BIFUbC-hydrogen'!G15)</f>
        <v>1158333333775206.3</v>
      </c>
      <c r="H16" s="16">
        <f>SUM('BIFUbC-electricity'!H15,'BIFUbC-coal'!H15,'BIFUbC-natural-gas'!H15,'BIFUbC-biomass'!H15,'BIFUbC-heat'!H15,'BIFUbC-crude-oil'!H15,'BIFUbC-petroleum-diesel'!H15,'BIFUbC-heavy-or-residual-oil'!H15,'BIFUbC-LPG-propane-or-butane'!H15,'BIFUbC-hydrogen'!H15)</f>
        <v>1177223745757177.3</v>
      </c>
      <c r="I16" s="16">
        <f>SUM('BIFUbC-electricity'!I15,'BIFUbC-coal'!I15,'BIFUbC-natural-gas'!I15,'BIFUbC-biomass'!I15,'BIFUbC-heat'!I15,'BIFUbC-crude-oil'!I15,'BIFUbC-petroleum-diesel'!I15,'BIFUbC-heavy-or-residual-oil'!I15,'BIFUbC-LPG-propane-or-butane'!I15,'BIFUbC-hydrogen'!I15)</f>
        <v>1196114157739148.3</v>
      </c>
      <c r="J16" s="16">
        <f>SUM('BIFUbC-electricity'!J15,'BIFUbC-coal'!J15,'BIFUbC-natural-gas'!J15,'BIFUbC-biomass'!J15,'BIFUbC-heat'!J15,'BIFUbC-crude-oil'!J15,'BIFUbC-petroleum-diesel'!J15,'BIFUbC-heavy-or-residual-oil'!J15,'BIFUbC-LPG-propane-or-butane'!J15,'BIFUbC-hydrogen'!J15)</f>
        <v>1215004569721119.3</v>
      </c>
      <c r="K16" s="16">
        <f>SUM('BIFUbC-electricity'!K15,'BIFUbC-coal'!K15,'BIFUbC-natural-gas'!K15,'BIFUbC-biomass'!K15,'BIFUbC-heat'!K15,'BIFUbC-crude-oil'!K15,'BIFUbC-petroleum-diesel'!K15,'BIFUbC-heavy-or-residual-oil'!K15,'BIFUbC-LPG-propane-or-butane'!K15,'BIFUbC-hydrogen'!K15)</f>
        <v>1233894981703090.3</v>
      </c>
      <c r="L16" s="16">
        <f>SUM('BIFUbC-electricity'!L15,'BIFUbC-coal'!L15,'BIFUbC-natural-gas'!L15,'BIFUbC-biomass'!L15,'BIFUbC-heat'!L15,'BIFUbC-crude-oil'!L15,'BIFUbC-petroleum-diesel'!L15,'BIFUbC-heavy-or-residual-oil'!L15,'BIFUbC-LPG-propane-or-butane'!L15,'BIFUbC-hydrogen'!L15)</f>
        <v>1252785393685057</v>
      </c>
      <c r="M16" s="16">
        <f>SUM('BIFUbC-electricity'!M15,'BIFUbC-coal'!M15,'BIFUbC-natural-gas'!M15,'BIFUbC-biomass'!M15,'BIFUbC-heat'!M15,'BIFUbC-crude-oil'!M15,'BIFUbC-petroleum-diesel'!M15,'BIFUbC-heavy-or-residual-oil'!M15,'BIFUbC-LPG-propane-or-butane'!M15,'BIFUbC-hydrogen'!M15)</f>
        <v>1246886311567713.3</v>
      </c>
      <c r="N16" s="16">
        <f>SUM('BIFUbC-electricity'!N15,'BIFUbC-coal'!N15,'BIFUbC-natural-gas'!N15,'BIFUbC-biomass'!N15,'BIFUbC-heat'!N15,'BIFUbC-crude-oil'!N15,'BIFUbC-petroleum-diesel'!N15,'BIFUbC-heavy-or-residual-oil'!N15,'BIFUbC-LPG-propane-or-butane'!N15,'BIFUbC-hydrogen'!N15)</f>
        <v>1240987229450369.3</v>
      </c>
      <c r="O16" s="16">
        <f>SUM('BIFUbC-electricity'!O15,'BIFUbC-coal'!O15,'BIFUbC-natural-gas'!O15,'BIFUbC-biomass'!O15,'BIFUbC-heat'!O15,'BIFUbC-crude-oil'!O15,'BIFUbC-petroleum-diesel'!O15,'BIFUbC-heavy-or-residual-oil'!O15,'BIFUbC-LPG-propane-or-butane'!O15,'BIFUbC-hydrogen'!O15)</f>
        <v>1235088147333026</v>
      </c>
      <c r="P16" s="16">
        <f>SUM('BIFUbC-electricity'!P15,'BIFUbC-coal'!P15,'BIFUbC-natural-gas'!P15,'BIFUbC-biomass'!P15,'BIFUbC-heat'!P15,'BIFUbC-crude-oil'!P15,'BIFUbC-petroleum-diesel'!P15,'BIFUbC-heavy-or-residual-oil'!P15,'BIFUbC-LPG-propane-or-butane'!P15,'BIFUbC-hydrogen'!P15)</f>
        <v>1229189065215682</v>
      </c>
      <c r="Q16" s="16">
        <f>SUM('BIFUbC-electricity'!Q15,'BIFUbC-coal'!Q15,'BIFUbC-natural-gas'!Q15,'BIFUbC-biomass'!Q15,'BIFUbC-heat'!Q15,'BIFUbC-crude-oil'!Q15,'BIFUbC-petroleum-diesel'!Q15,'BIFUbC-heavy-or-residual-oil'!Q15,'BIFUbC-LPG-propane-or-butane'!Q15,'BIFUbC-hydrogen'!Q15)</f>
        <v>1223289983098338.3</v>
      </c>
      <c r="R16" s="16">
        <f>SUM('BIFUbC-electricity'!R15,'BIFUbC-coal'!R15,'BIFUbC-natural-gas'!R15,'BIFUbC-biomass'!R15,'BIFUbC-heat'!R15,'BIFUbC-crude-oil'!R15,'BIFUbC-petroleum-diesel'!R15,'BIFUbC-heavy-or-residual-oil'!R15,'BIFUbC-LPG-propane-or-butane'!R15,'BIFUbC-hydrogen'!R15)</f>
        <v>1217390900980994.5</v>
      </c>
      <c r="S16" s="16">
        <f>SUM('BIFUbC-electricity'!S15,'BIFUbC-coal'!S15,'BIFUbC-natural-gas'!S15,'BIFUbC-biomass'!S15,'BIFUbC-heat'!S15,'BIFUbC-crude-oil'!S15,'BIFUbC-petroleum-diesel'!S15,'BIFUbC-heavy-or-residual-oil'!S15,'BIFUbC-LPG-propane-or-butane'!S15,'BIFUbC-hydrogen'!S15)</f>
        <v>1211491818863650.5</v>
      </c>
      <c r="T16" s="16">
        <f>SUM('BIFUbC-electricity'!T15,'BIFUbC-coal'!T15,'BIFUbC-natural-gas'!T15,'BIFUbC-biomass'!T15,'BIFUbC-heat'!T15,'BIFUbC-crude-oil'!T15,'BIFUbC-petroleum-diesel'!T15,'BIFUbC-heavy-or-residual-oil'!T15,'BIFUbC-LPG-propane-or-butane'!T15,'BIFUbC-hydrogen'!T15)</f>
        <v>1205592736746306.8</v>
      </c>
      <c r="U16" s="16">
        <f>SUM('BIFUbC-electricity'!U15,'BIFUbC-coal'!U15,'BIFUbC-natural-gas'!U15,'BIFUbC-biomass'!U15,'BIFUbC-heat'!U15,'BIFUbC-crude-oil'!U15,'BIFUbC-petroleum-diesel'!U15,'BIFUbC-heavy-or-residual-oil'!U15,'BIFUbC-LPG-propane-or-butane'!U15,'BIFUbC-hydrogen'!U15)</f>
        <v>1199693654628963.3</v>
      </c>
      <c r="V16" s="16">
        <f>SUM('BIFUbC-electricity'!V15,'BIFUbC-coal'!V15,'BIFUbC-natural-gas'!V15,'BIFUbC-biomass'!V15,'BIFUbC-heat'!V15,'BIFUbC-crude-oil'!V15,'BIFUbC-petroleum-diesel'!V15,'BIFUbC-heavy-or-residual-oil'!V15,'BIFUbC-LPG-propane-or-butane'!V15,'BIFUbC-hydrogen'!V15)</f>
        <v>1193794572511619.3</v>
      </c>
      <c r="W16" s="16">
        <f>SUM('BIFUbC-electricity'!W15,'BIFUbC-coal'!W15,'BIFUbC-natural-gas'!W15,'BIFUbC-biomass'!W15,'BIFUbC-heat'!W15,'BIFUbC-crude-oil'!W15,'BIFUbC-petroleum-diesel'!W15,'BIFUbC-heavy-or-residual-oil'!W15,'BIFUbC-LPG-propane-or-butane'!W15,'BIFUbC-hydrogen'!W15)</f>
        <v>1181769639183074.8</v>
      </c>
      <c r="X16" s="16">
        <f>SUM('BIFUbC-electricity'!X15,'BIFUbC-coal'!X15,'BIFUbC-natural-gas'!X15,'BIFUbC-biomass'!X15,'BIFUbC-heat'!X15,'BIFUbC-crude-oil'!X15,'BIFUbC-petroleum-diesel'!X15,'BIFUbC-heavy-or-residual-oil'!X15,'BIFUbC-LPG-propane-or-butane'!X15,'BIFUbC-hydrogen'!X15)</f>
        <v>1169744705854530.8</v>
      </c>
      <c r="Y16" s="16">
        <f>SUM('BIFUbC-electricity'!Y15,'BIFUbC-coal'!Y15,'BIFUbC-natural-gas'!Y15,'BIFUbC-biomass'!Y15,'BIFUbC-heat'!Y15,'BIFUbC-crude-oil'!Y15,'BIFUbC-petroleum-diesel'!Y15,'BIFUbC-heavy-or-residual-oil'!Y15,'BIFUbC-LPG-propane-or-butane'!Y15,'BIFUbC-hydrogen'!Y15)</f>
        <v>1157719772525990</v>
      </c>
      <c r="Z16" s="16">
        <f>SUM('BIFUbC-electricity'!Z15,'BIFUbC-coal'!Z15,'BIFUbC-natural-gas'!Z15,'BIFUbC-biomass'!Z15,'BIFUbC-heat'!Z15,'BIFUbC-crude-oil'!Z15,'BIFUbC-petroleum-diesel'!Z15,'BIFUbC-heavy-or-residual-oil'!Z15,'BIFUbC-LPG-propane-or-butane'!Z15,'BIFUbC-hydrogen'!Z15)</f>
        <v>1145694839197446</v>
      </c>
      <c r="AA16" s="16">
        <f>SUM('BIFUbC-electricity'!AA15,'BIFUbC-coal'!AA15,'BIFUbC-natural-gas'!AA15,'BIFUbC-biomass'!AA15,'BIFUbC-heat'!AA15,'BIFUbC-crude-oil'!AA15,'BIFUbC-petroleum-diesel'!AA15,'BIFUbC-heavy-or-residual-oil'!AA15,'BIFUbC-LPG-propane-or-butane'!AA15,'BIFUbC-hydrogen'!AA15)</f>
        <v>1133669905868901</v>
      </c>
      <c r="AB16" s="16">
        <f>SUM('BIFUbC-electricity'!AB15,'BIFUbC-coal'!AB15,'BIFUbC-natural-gas'!AB15,'BIFUbC-biomass'!AB15,'BIFUbC-heat'!AB15,'BIFUbC-crude-oil'!AB15,'BIFUbC-petroleum-diesel'!AB15,'BIFUbC-heavy-or-residual-oil'!AB15,'BIFUbC-LPG-propane-or-butane'!AB15,'BIFUbC-hydrogen'!AB15)</f>
        <v>1121644972540360.9</v>
      </c>
      <c r="AC16" s="16">
        <f>SUM('BIFUbC-electricity'!AC15,'BIFUbC-coal'!AC15,'BIFUbC-natural-gas'!AC15,'BIFUbC-biomass'!AC15,'BIFUbC-heat'!AC15,'BIFUbC-crude-oil'!AC15,'BIFUbC-petroleum-diesel'!AC15,'BIFUbC-heavy-or-residual-oil'!AC15,'BIFUbC-LPG-propane-or-butane'!AC15,'BIFUbC-hydrogen'!AC15)</f>
        <v>1109620039211816.6</v>
      </c>
      <c r="AD16" s="16">
        <f>SUM('BIFUbC-electricity'!AD15,'BIFUbC-coal'!AD15,'BIFUbC-natural-gas'!AD15,'BIFUbC-biomass'!AD15,'BIFUbC-heat'!AD15,'BIFUbC-crude-oil'!AD15,'BIFUbC-petroleum-diesel'!AD15,'BIFUbC-heavy-or-residual-oil'!AD15,'BIFUbC-LPG-propane-or-butane'!AD15,'BIFUbC-hydrogen'!AD15)</f>
        <v>1097595105883272</v>
      </c>
      <c r="AE16" s="16">
        <f>SUM('BIFUbC-electricity'!AE15,'BIFUbC-coal'!AE15,'BIFUbC-natural-gas'!AE15,'BIFUbC-biomass'!AE15,'BIFUbC-heat'!AE15,'BIFUbC-crude-oil'!AE15,'BIFUbC-petroleum-diesel'!AE15,'BIFUbC-heavy-or-residual-oil'!AE15,'BIFUbC-LPG-propane-or-butane'!AE15,'BIFUbC-hydrogen'!AE15)</f>
        <v>1085570172554727.8</v>
      </c>
      <c r="AF16" s="16">
        <f>SUM('BIFUbC-electricity'!AF15,'BIFUbC-coal'!AF15,'BIFUbC-natural-gas'!AF15,'BIFUbC-biomass'!AF15,'BIFUbC-heat'!AF15,'BIFUbC-crude-oil'!AF15,'BIFUbC-petroleum-diesel'!AF15,'BIFUbC-heavy-or-residual-oil'!AF15,'BIFUbC-LPG-propane-or-butane'!AF15,'BIFUbC-hydrogen'!AF15)</f>
        <v>1073545239226185.3</v>
      </c>
    </row>
    <row r="17" spans="1:32">
      <c r="A17" t="s">
        <v>61</v>
      </c>
      <c r="B17" s="16">
        <f>SUM('BIFUbC-electricity'!B16,'BIFUbC-coal'!B16,'BIFUbC-natural-gas'!B16,'BIFUbC-biomass'!B16,'BIFUbC-heat'!B16,'BIFUbC-crude-oil'!B16,'BIFUbC-petroleum-diesel'!B16,'BIFUbC-heavy-or-residual-oil'!B16,'BIFUbC-LPG-propane-or-butane'!B16,'BIFUbC-hydrogen'!B16)</f>
        <v>137649552657864.63</v>
      </c>
      <c r="C17" s="16">
        <f>SUM('BIFUbC-electricity'!C16,'BIFUbC-coal'!C16,'BIFUbC-natural-gas'!C16,'BIFUbC-biomass'!C16,'BIFUbC-heat'!C16,'BIFUbC-crude-oil'!C16,'BIFUbC-petroleum-diesel'!C16,'BIFUbC-heavy-or-residual-oil'!C16,'BIFUbC-LPG-propane-or-butane'!C16,'BIFUbC-hydrogen'!C16)</f>
        <v>136870608406056.47</v>
      </c>
      <c r="D17" s="16">
        <f>SUM('BIFUbC-electricity'!D16,'BIFUbC-coal'!D16,'BIFUbC-natural-gas'!D16,'BIFUbC-biomass'!D16,'BIFUbC-heat'!D16,'BIFUbC-crude-oil'!D16,'BIFUbC-petroleum-diesel'!D16,'BIFUbC-heavy-or-residual-oil'!D16,'BIFUbC-LPG-propane-or-butane'!D16,'BIFUbC-hydrogen'!D16)</f>
        <v>136091664154248.31</v>
      </c>
      <c r="E17" s="16">
        <f>SUM('BIFUbC-electricity'!E16,'BIFUbC-coal'!E16,'BIFUbC-natural-gas'!E16,'BIFUbC-biomass'!E16,'BIFUbC-heat'!E16,'BIFUbC-crude-oil'!E16,'BIFUbC-petroleum-diesel'!E16,'BIFUbC-heavy-or-residual-oil'!E16,'BIFUbC-LPG-propane-or-butane'!E16,'BIFUbC-hydrogen'!E16)</f>
        <v>135312719902440.14</v>
      </c>
      <c r="F17" s="16">
        <f>SUM('BIFUbC-electricity'!F16,'BIFUbC-coal'!F16,'BIFUbC-natural-gas'!F16,'BIFUbC-biomass'!F16,'BIFUbC-heat'!F16,'BIFUbC-crude-oil'!F16,'BIFUbC-petroleum-diesel'!F16,'BIFUbC-heavy-or-residual-oil'!F16,'BIFUbC-LPG-propane-or-butane'!F16,'BIFUbC-hydrogen'!F16)</f>
        <v>136522870292115.41</v>
      </c>
      <c r="G17" s="16">
        <f>SUM('BIFUbC-electricity'!G16,'BIFUbC-coal'!G16,'BIFUbC-natural-gas'!G16,'BIFUbC-biomass'!G16,'BIFUbC-heat'!G16,'BIFUbC-crude-oil'!G16,'BIFUbC-petroleum-diesel'!G16,'BIFUbC-heavy-or-residual-oil'!G16,'BIFUbC-LPG-propane-or-butane'!G16,'BIFUbC-hydrogen'!G16)</f>
        <v>137733020681790.67</v>
      </c>
      <c r="H17" s="16">
        <f>SUM('BIFUbC-electricity'!H16,'BIFUbC-coal'!H16,'BIFUbC-natural-gas'!H16,'BIFUbC-biomass'!H16,'BIFUbC-heat'!H16,'BIFUbC-crude-oil'!H16,'BIFUbC-petroleum-diesel'!H16,'BIFUbC-heavy-or-residual-oil'!H16,'BIFUbC-LPG-propane-or-butane'!H16,'BIFUbC-hydrogen'!H16)</f>
        <v>138943171071465.94</v>
      </c>
      <c r="I17" s="16">
        <f>SUM('BIFUbC-electricity'!I16,'BIFUbC-coal'!I16,'BIFUbC-natural-gas'!I16,'BIFUbC-biomass'!I16,'BIFUbC-heat'!I16,'BIFUbC-crude-oil'!I16,'BIFUbC-petroleum-diesel'!I16,'BIFUbC-heavy-or-residual-oil'!I16,'BIFUbC-LPG-propane-or-butane'!I16,'BIFUbC-hydrogen'!I16)</f>
        <v>140153321461141.14</v>
      </c>
      <c r="J17" s="16">
        <f>SUM('BIFUbC-electricity'!J16,'BIFUbC-coal'!J16,'BIFUbC-natural-gas'!J16,'BIFUbC-biomass'!J16,'BIFUbC-heat'!J16,'BIFUbC-crude-oil'!J16,'BIFUbC-petroleum-diesel'!J16,'BIFUbC-heavy-or-residual-oil'!J16,'BIFUbC-LPG-propane-or-butane'!J16,'BIFUbC-hydrogen'!J16)</f>
        <v>141363471850816.38</v>
      </c>
      <c r="K17" s="16">
        <f>SUM('BIFUbC-electricity'!K16,'BIFUbC-coal'!K16,'BIFUbC-natural-gas'!K16,'BIFUbC-biomass'!K16,'BIFUbC-heat'!K16,'BIFUbC-crude-oil'!K16,'BIFUbC-petroleum-diesel'!K16,'BIFUbC-heavy-or-residual-oil'!K16,'BIFUbC-LPG-propane-or-butane'!K16,'BIFUbC-hydrogen'!K16)</f>
        <v>142573622240491.66</v>
      </c>
      <c r="L17" s="16">
        <f>SUM('BIFUbC-electricity'!L16,'BIFUbC-coal'!L16,'BIFUbC-natural-gas'!L16,'BIFUbC-biomass'!L16,'BIFUbC-heat'!L16,'BIFUbC-crude-oil'!L16,'BIFUbC-petroleum-diesel'!L16,'BIFUbC-heavy-or-residual-oil'!L16,'BIFUbC-LPG-propane-or-butane'!L16,'BIFUbC-hydrogen'!L16)</f>
        <v>143783772630166.88</v>
      </c>
      <c r="M17" s="16">
        <f>SUM('BIFUbC-electricity'!M16,'BIFUbC-coal'!M16,'BIFUbC-natural-gas'!M16,'BIFUbC-biomass'!M16,'BIFUbC-heat'!M16,'BIFUbC-crude-oil'!M16,'BIFUbC-petroleum-diesel'!M16,'BIFUbC-heavy-or-residual-oil'!M16,'BIFUbC-LPG-propane-or-butane'!M16,'BIFUbC-hydrogen'!M16)</f>
        <v>143334628758506.94</v>
      </c>
      <c r="N17" s="16">
        <f>SUM('BIFUbC-electricity'!N16,'BIFUbC-coal'!N16,'BIFUbC-natural-gas'!N16,'BIFUbC-biomass'!N16,'BIFUbC-heat'!N16,'BIFUbC-crude-oil'!N16,'BIFUbC-petroleum-diesel'!N16,'BIFUbC-heavy-or-residual-oil'!N16,'BIFUbC-LPG-propane-or-butane'!N16,'BIFUbC-hydrogen'!N16)</f>
        <v>142885484886847.03</v>
      </c>
      <c r="O17" s="16">
        <f>SUM('BIFUbC-electricity'!O16,'BIFUbC-coal'!O16,'BIFUbC-natural-gas'!O16,'BIFUbC-biomass'!O16,'BIFUbC-heat'!O16,'BIFUbC-crude-oil'!O16,'BIFUbC-petroleum-diesel'!O16,'BIFUbC-heavy-or-residual-oil'!O16,'BIFUbC-LPG-propane-or-butane'!O16,'BIFUbC-hydrogen'!O16)</f>
        <v>142436341015187.09</v>
      </c>
      <c r="P17" s="16">
        <f>SUM('BIFUbC-electricity'!P16,'BIFUbC-coal'!P16,'BIFUbC-natural-gas'!P16,'BIFUbC-biomass'!P16,'BIFUbC-heat'!P16,'BIFUbC-crude-oil'!P16,'BIFUbC-petroleum-diesel'!P16,'BIFUbC-heavy-or-residual-oil'!P16,'BIFUbC-LPG-propane-or-butane'!P16,'BIFUbC-hydrogen'!P16)</f>
        <v>141987197143527.25</v>
      </c>
      <c r="Q17" s="16">
        <f>SUM('BIFUbC-electricity'!Q16,'BIFUbC-coal'!Q16,'BIFUbC-natural-gas'!Q16,'BIFUbC-biomass'!Q16,'BIFUbC-heat'!Q16,'BIFUbC-crude-oil'!Q16,'BIFUbC-petroleum-diesel'!Q16,'BIFUbC-heavy-or-residual-oil'!Q16,'BIFUbC-LPG-propane-or-butane'!Q16,'BIFUbC-hydrogen'!Q16)</f>
        <v>141538053271867.34</v>
      </c>
      <c r="R17" s="16">
        <f>SUM('BIFUbC-electricity'!R16,'BIFUbC-coal'!R16,'BIFUbC-natural-gas'!R16,'BIFUbC-biomass'!R16,'BIFUbC-heat'!R16,'BIFUbC-crude-oil'!R16,'BIFUbC-petroleum-diesel'!R16,'BIFUbC-heavy-or-residual-oil'!R16,'BIFUbC-LPG-propane-or-butane'!R16,'BIFUbC-hydrogen'!R16)</f>
        <v>141088909400207.44</v>
      </c>
      <c r="S17" s="16">
        <f>SUM('BIFUbC-electricity'!S16,'BIFUbC-coal'!S16,'BIFUbC-natural-gas'!S16,'BIFUbC-biomass'!S16,'BIFUbC-heat'!S16,'BIFUbC-crude-oil'!S16,'BIFUbC-petroleum-diesel'!S16,'BIFUbC-heavy-or-residual-oil'!S16,'BIFUbC-LPG-propane-or-butane'!S16,'BIFUbC-hydrogen'!S16)</f>
        <v>140639765528547.52</v>
      </c>
      <c r="T17" s="16">
        <f>SUM('BIFUbC-electricity'!T16,'BIFUbC-coal'!T16,'BIFUbC-natural-gas'!T16,'BIFUbC-biomass'!T16,'BIFUbC-heat'!T16,'BIFUbC-crude-oil'!T16,'BIFUbC-petroleum-diesel'!T16,'BIFUbC-heavy-or-residual-oil'!T16,'BIFUbC-LPG-propane-or-butane'!T16,'BIFUbC-hydrogen'!T16)</f>
        <v>140190621656887.59</v>
      </c>
      <c r="U17" s="16">
        <f>SUM('BIFUbC-electricity'!U16,'BIFUbC-coal'!U16,'BIFUbC-natural-gas'!U16,'BIFUbC-biomass'!U16,'BIFUbC-heat'!U16,'BIFUbC-crude-oil'!U16,'BIFUbC-petroleum-diesel'!U16,'BIFUbC-heavy-or-residual-oil'!U16,'BIFUbC-LPG-propane-or-butane'!U16,'BIFUbC-hydrogen'!U16)</f>
        <v>139741477785227.73</v>
      </c>
      <c r="V17" s="16">
        <f>SUM('BIFUbC-electricity'!V16,'BIFUbC-coal'!V16,'BIFUbC-natural-gas'!V16,'BIFUbC-biomass'!V16,'BIFUbC-heat'!V16,'BIFUbC-crude-oil'!V16,'BIFUbC-petroleum-diesel'!V16,'BIFUbC-heavy-or-residual-oil'!V16,'BIFUbC-LPG-propane-or-butane'!V16,'BIFUbC-hydrogen'!V16)</f>
        <v>139292333913567.78</v>
      </c>
      <c r="W17" s="16">
        <f>SUM('BIFUbC-electricity'!W16,'BIFUbC-coal'!W16,'BIFUbC-natural-gas'!W16,'BIFUbC-biomass'!W16,'BIFUbC-heat'!W16,'BIFUbC-crude-oil'!W16,'BIFUbC-petroleum-diesel'!W16,'BIFUbC-heavy-or-residual-oil'!W16,'BIFUbC-LPG-propane-or-butane'!W16,'BIFUbC-hydrogen'!W16)</f>
        <v>137830023657245.25</v>
      </c>
      <c r="X17" s="16">
        <f>SUM('BIFUbC-electricity'!X16,'BIFUbC-coal'!X16,'BIFUbC-natural-gas'!X16,'BIFUbC-biomass'!X16,'BIFUbC-heat'!X16,'BIFUbC-crude-oil'!X16,'BIFUbC-petroleum-diesel'!X16,'BIFUbC-heavy-or-residual-oil'!X16,'BIFUbC-LPG-propane-or-butane'!X16,'BIFUbC-hydrogen'!X16)</f>
        <v>136367713400922.73</v>
      </c>
      <c r="Y17" s="16">
        <f>SUM('BIFUbC-electricity'!Y16,'BIFUbC-coal'!Y16,'BIFUbC-natural-gas'!Y16,'BIFUbC-biomass'!Y16,'BIFUbC-heat'!Y16,'BIFUbC-crude-oil'!Y16,'BIFUbC-petroleum-diesel'!Y16,'BIFUbC-heavy-or-residual-oil'!Y16,'BIFUbC-LPG-propane-or-butane'!Y16,'BIFUbC-hydrogen'!Y16)</f>
        <v>134905403144600.22</v>
      </c>
      <c r="Z17" s="16">
        <f>SUM('BIFUbC-electricity'!Z16,'BIFUbC-coal'!Z16,'BIFUbC-natural-gas'!Z16,'BIFUbC-biomass'!Z16,'BIFUbC-heat'!Z16,'BIFUbC-crude-oil'!Z16,'BIFUbC-petroleum-diesel'!Z16,'BIFUbC-heavy-or-residual-oil'!Z16,'BIFUbC-LPG-propane-or-butane'!Z16,'BIFUbC-hydrogen'!Z16)</f>
        <v>133443092888277.69</v>
      </c>
      <c r="AA17" s="16">
        <f>SUM('BIFUbC-electricity'!AA16,'BIFUbC-coal'!AA16,'BIFUbC-natural-gas'!AA16,'BIFUbC-biomass'!AA16,'BIFUbC-heat'!AA16,'BIFUbC-crude-oil'!AA16,'BIFUbC-petroleum-diesel'!AA16,'BIFUbC-heavy-or-residual-oil'!AA16,'BIFUbC-LPG-propane-or-butane'!AA16,'BIFUbC-hydrogen'!AA16)</f>
        <v>131980782631955.14</v>
      </c>
      <c r="AB17" s="16">
        <f>SUM('BIFUbC-electricity'!AB16,'BIFUbC-coal'!AB16,'BIFUbC-natural-gas'!AB16,'BIFUbC-biomass'!AB16,'BIFUbC-heat'!AB16,'BIFUbC-crude-oil'!AB16,'BIFUbC-petroleum-diesel'!AB16,'BIFUbC-heavy-or-residual-oil'!AB16,'BIFUbC-LPG-propane-or-butane'!AB16,'BIFUbC-hydrogen'!AB16)</f>
        <v>130518472375632.61</v>
      </c>
      <c r="AC17" s="16">
        <f>SUM('BIFUbC-electricity'!AC16,'BIFUbC-coal'!AC16,'BIFUbC-natural-gas'!AC16,'BIFUbC-biomass'!AC16,'BIFUbC-heat'!AC16,'BIFUbC-crude-oil'!AC16,'BIFUbC-petroleum-diesel'!AC16,'BIFUbC-heavy-or-residual-oil'!AC16,'BIFUbC-LPG-propane-or-butane'!AC16,'BIFUbC-hydrogen'!AC16)</f>
        <v>129056162119310.13</v>
      </c>
      <c r="AD17" s="16">
        <f>SUM('BIFUbC-electricity'!AD16,'BIFUbC-coal'!AD16,'BIFUbC-natural-gas'!AD16,'BIFUbC-biomass'!AD16,'BIFUbC-heat'!AD16,'BIFUbC-crude-oil'!AD16,'BIFUbC-petroleum-diesel'!AD16,'BIFUbC-heavy-or-residual-oil'!AD16,'BIFUbC-LPG-propane-or-butane'!AD16,'BIFUbC-hydrogen'!AD16)</f>
        <v>127593851862987.59</v>
      </c>
      <c r="AE17" s="16">
        <f>SUM('BIFUbC-electricity'!AE16,'BIFUbC-coal'!AE16,'BIFUbC-natural-gas'!AE16,'BIFUbC-biomass'!AE16,'BIFUbC-heat'!AE16,'BIFUbC-crude-oil'!AE16,'BIFUbC-petroleum-diesel'!AE16,'BIFUbC-heavy-or-residual-oil'!AE16,'BIFUbC-LPG-propane-or-butane'!AE16,'BIFUbC-hydrogen'!AE16)</f>
        <v>126131541606665.05</v>
      </c>
      <c r="AF17" s="16">
        <f>SUM('BIFUbC-electricity'!AF16,'BIFUbC-coal'!AF16,'BIFUbC-natural-gas'!AF16,'BIFUbC-biomass'!AF16,'BIFUbC-heat'!AF16,'BIFUbC-crude-oil'!AF16,'BIFUbC-petroleum-diesel'!AF16,'BIFUbC-heavy-or-residual-oil'!AF16,'BIFUbC-LPG-propane-or-butane'!AF16,'BIFUbC-hydrogen'!AF16)</f>
        <v>124669231350342.52</v>
      </c>
    </row>
    <row r="18" spans="1:32">
      <c r="A18" t="s">
        <v>65</v>
      </c>
      <c r="B18" s="16">
        <f>SUM('BIFUbC-electricity'!B17,'BIFUbC-coal'!B17,'BIFUbC-natural-gas'!B17,'BIFUbC-biomass'!B17,'BIFUbC-heat'!B17,'BIFUbC-crude-oil'!B17,'BIFUbC-petroleum-diesel'!B17,'BIFUbC-heavy-or-residual-oil'!B17,'BIFUbC-LPG-propane-or-butane'!B17,'BIFUbC-hydrogen'!B17)</f>
        <v>83136353913345.688</v>
      </c>
      <c r="C18" s="16">
        <f>SUM('BIFUbC-electricity'!C17,'BIFUbC-coal'!C17,'BIFUbC-natural-gas'!C17,'BIFUbC-biomass'!C17,'BIFUbC-heat'!C17,'BIFUbC-crude-oil'!C17,'BIFUbC-petroleum-diesel'!C17,'BIFUbC-heavy-or-residual-oil'!C17,'BIFUbC-LPG-propane-or-butane'!C17,'BIFUbC-hydrogen'!C17)</f>
        <v>83619869461727.422</v>
      </c>
      <c r="D18" s="16">
        <f>SUM('BIFUbC-electricity'!D17,'BIFUbC-coal'!D17,'BIFUbC-natural-gas'!D17,'BIFUbC-biomass'!D17,'BIFUbC-heat'!D17,'BIFUbC-crude-oil'!D17,'BIFUbC-petroleum-diesel'!D17,'BIFUbC-heavy-or-residual-oil'!D17,'BIFUbC-LPG-propane-or-butane'!D17,'BIFUbC-hydrogen'!D17)</f>
        <v>84103385010109.172</v>
      </c>
      <c r="E18" s="16">
        <f>SUM('BIFUbC-electricity'!E17,'BIFUbC-coal'!E17,'BIFUbC-natural-gas'!E17,'BIFUbC-biomass'!E17,'BIFUbC-heat'!E17,'BIFUbC-crude-oil'!E17,'BIFUbC-petroleum-diesel'!E17,'BIFUbC-heavy-or-residual-oil'!E17,'BIFUbC-LPG-propane-or-butane'!E17,'BIFUbC-hydrogen'!E17)</f>
        <v>84586900558490.922</v>
      </c>
      <c r="F18" s="16">
        <f>SUM('BIFUbC-electricity'!F17,'BIFUbC-coal'!F17,'BIFUbC-natural-gas'!F17,'BIFUbC-biomass'!F17,'BIFUbC-heat'!F17,'BIFUbC-crude-oil'!F17,'BIFUbC-petroleum-diesel'!F17,'BIFUbC-heavy-or-residual-oil'!F17,'BIFUbC-LPG-propane-or-butane'!F17,'BIFUbC-hydrogen'!F17)</f>
        <v>88190572093813.781</v>
      </c>
      <c r="G18" s="16">
        <f>SUM('BIFUbC-electricity'!G17,'BIFUbC-coal'!G17,'BIFUbC-natural-gas'!G17,'BIFUbC-biomass'!G17,'BIFUbC-heat'!G17,'BIFUbC-crude-oil'!G17,'BIFUbC-petroleum-diesel'!G17,'BIFUbC-heavy-or-residual-oil'!G17,'BIFUbC-LPG-propane-or-butane'!G17,'BIFUbC-hydrogen'!G17)</f>
        <v>91794243629136.766</v>
      </c>
      <c r="H18" s="16">
        <f>SUM('BIFUbC-electricity'!H17,'BIFUbC-coal'!H17,'BIFUbC-natural-gas'!H17,'BIFUbC-biomass'!H17,'BIFUbC-heat'!H17,'BIFUbC-crude-oil'!H17,'BIFUbC-petroleum-diesel'!H17,'BIFUbC-heavy-or-residual-oil'!H17,'BIFUbC-LPG-propane-or-butane'!H17,'BIFUbC-hydrogen'!H17)</f>
        <v>95397915164459.656</v>
      </c>
      <c r="I18" s="16">
        <f>SUM('BIFUbC-electricity'!I17,'BIFUbC-coal'!I17,'BIFUbC-natural-gas'!I17,'BIFUbC-biomass'!I17,'BIFUbC-heat'!I17,'BIFUbC-crude-oil'!I17,'BIFUbC-petroleum-diesel'!I17,'BIFUbC-heavy-or-residual-oil'!I17,'BIFUbC-LPG-propane-or-butane'!I17,'BIFUbC-hydrogen'!I17)</f>
        <v>99001586699782.547</v>
      </c>
      <c r="J18" s="16">
        <f>SUM('BIFUbC-electricity'!J17,'BIFUbC-coal'!J17,'BIFUbC-natural-gas'!J17,'BIFUbC-biomass'!J17,'BIFUbC-heat'!J17,'BIFUbC-crude-oil'!J17,'BIFUbC-petroleum-diesel'!J17,'BIFUbC-heavy-or-residual-oil'!J17,'BIFUbC-LPG-propane-or-butane'!J17,'BIFUbC-hydrogen'!J17)</f>
        <v>102605258235105.41</v>
      </c>
      <c r="K18" s="16">
        <f>SUM('BIFUbC-electricity'!K17,'BIFUbC-coal'!K17,'BIFUbC-natural-gas'!K17,'BIFUbC-biomass'!K17,'BIFUbC-heat'!K17,'BIFUbC-crude-oil'!K17,'BIFUbC-petroleum-diesel'!K17,'BIFUbC-heavy-or-residual-oil'!K17,'BIFUbC-LPG-propane-or-butane'!K17,'BIFUbC-hydrogen'!K17)</f>
        <v>106208929770428.31</v>
      </c>
      <c r="L18" s="16">
        <f>SUM('BIFUbC-electricity'!L17,'BIFUbC-coal'!L17,'BIFUbC-natural-gas'!L17,'BIFUbC-biomass'!L17,'BIFUbC-heat'!L17,'BIFUbC-crude-oil'!L17,'BIFUbC-petroleum-diesel'!L17,'BIFUbC-heavy-or-residual-oil'!L17,'BIFUbC-LPG-propane-or-butane'!L17,'BIFUbC-hydrogen'!L17)</f>
        <v>109812601305751.19</v>
      </c>
      <c r="M18" s="16">
        <f>SUM('BIFUbC-electricity'!M17,'BIFUbC-coal'!M17,'BIFUbC-natural-gas'!M17,'BIFUbC-biomass'!M17,'BIFUbC-heat'!M17,'BIFUbC-crude-oil'!M17,'BIFUbC-petroleum-diesel'!M17,'BIFUbC-heavy-or-residual-oil'!M17,'BIFUbC-LPG-propane-or-butane'!M17,'BIFUbC-hydrogen'!M17)</f>
        <v>109768341582459.31</v>
      </c>
      <c r="N18" s="16">
        <f>SUM('BIFUbC-electricity'!N17,'BIFUbC-coal'!N17,'BIFUbC-natural-gas'!N17,'BIFUbC-biomass'!N17,'BIFUbC-heat'!N17,'BIFUbC-crude-oil'!N17,'BIFUbC-petroleum-diesel'!N17,'BIFUbC-heavy-or-residual-oil'!N17,'BIFUbC-LPG-propane-or-butane'!N17,'BIFUbC-hydrogen'!N17)</f>
        <v>109724081859167.44</v>
      </c>
      <c r="O18" s="16">
        <f>SUM('BIFUbC-electricity'!O17,'BIFUbC-coal'!O17,'BIFUbC-natural-gas'!O17,'BIFUbC-biomass'!O17,'BIFUbC-heat'!O17,'BIFUbC-crude-oil'!O17,'BIFUbC-petroleum-diesel'!O17,'BIFUbC-heavy-or-residual-oil'!O17,'BIFUbC-LPG-propane-or-butane'!O17,'BIFUbC-hydrogen'!O17)</f>
        <v>109679822135875.55</v>
      </c>
      <c r="P18" s="16">
        <f>SUM('BIFUbC-electricity'!P17,'BIFUbC-coal'!P17,'BIFUbC-natural-gas'!P17,'BIFUbC-biomass'!P17,'BIFUbC-heat'!P17,'BIFUbC-crude-oil'!P17,'BIFUbC-petroleum-diesel'!P17,'BIFUbC-heavy-or-residual-oil'!P17,'BIFUbC-LPG-propane-or-butane'!P17,'BIFUbC-hydrogen'!P17)</f>
        <v>109635562412583.64</v>
      </c>
      <c r="Q18" s="16">
        <f>SUM('BIFUbC-electricity'!Q17,'BIFUbC-coal'!Q17,'BIFUbC-natural-gas'!Q17,'BIFUbC-biomass'!Q17,'BIFUbC-heat'!Q17,'BIFUbC-crude-oil'!Q17,'BIFUbC-petroleum-diesel'!Q17,'BIFUbC-heavy-or-residual-oil'!Q17,'BIFUbC-LPG-propane-or-butane'!Q17,'BIFUbC-hydrogen'!Q17)</f>
        <v>109591302689291.81</v>
      </c>
      <c r="R18" s="16">
        <f>SUM('BIFUbC-electricity'!R17,'BIFUbC-coal'!R17,'BIFUbC-natural-gas'!R17,'BIFUbC-biomass'!R17,'BIFUbC-heat'!R17,'BIFUbC-crude-oil'!R17,'BIFUbC-petroleum-diesel'!R17,'BIFUbC-heavy-or-residual-oil'!R17,'BIFUbC-LPG-propane-or-butane'!R17,'BIFUbC-hydrogen'!R17)</f>
        <v>109547042965999.91</v>
      </c>
      <c r="S18" s="16">
        <f>SUM('BIFUbC-electricity'!S17,'BIFUbC-coal'!S17,'BIFUbC-natural-gas'!S17,'BIFUbC-biomass'!S17,'BIFUbC-heat'!S17,'BIFUbC-crude-oil'!S17,'BIFUbC-petroleum-diesel'!S17,'BIFUbC-heavy-or-residual-oil'!S17,'BIFUbC-LPG-propane-or-butane'!S17,'BIFUbC-hydrogen'!S17)</f>
        <v>109502783242708.03</v>
      </c>
      <c r="T18" s="16">
        <f>SUM('BIFUbC-electricity'!T17,'BIFUbC-coal'!T17,'BIFUbC-natural-gas'!T17,'BIFUbC-biomass'!T17,'BIFUbC-heat'!T17,'BIFUbC-crude-oil'!T17,'BIFUbC-petroleum-diesel'!T17,'BIFUbC-heavy-or-residual-oil'!T17,'BIFUbC-LPG-propane-or-butane'!T17,'BIFUbC-hydrogen'!T17)</f>
        <v>109458523519416.16</v>
      </c>
      <c r="U18" s="16">
        <f>SUM('BIFUbC-electricity'!U17,'BIFUbC-coal'!U17,'BIFUbC-natural-gas'!U17,'BIFUbC-biomass'!U17,'BIFUbC-heat'!U17,'BIFUbC-crude-oil'!U17,'BIFUbC-petroleum-diesel'!U17,'BIFUbC-heavy-or-residual-oil'!U17,'BIFUbC-LPG-propane-or-butane'!U17,'BIFUbC-hydrogen'!U17)</f>
        <v>109414263796124.25</v>
      </c>
      <c r="V18" s="16">
        <f>SUM('BIFUbC-electricity'!V17,'BIFUbC-coal'!V17,'BIFUbC-natural-gas'!V17,'BIFUbC-biomass'!V17,'BIFUbC-heat'!V17,'BIFUbC-crude-oil'!V17,'BIFUbC-petroleum-diesel'!V17,'BIFUbC-heavy-or-residual-oil'!V17,'BIFUbC-LPG-propane-or-butane'!V17,'BIFUbC-hydrogen'!V17)</f>
        <v>109370004072832.39</v>
      </c>
      <c r="W18" s="16">
        <f>SUM('BIFUbC-electricity'!W17,'BIFUbC-coal'!W17,'BIFUbC-natural-gas'!W17,'BIFUbC-biomass'!W17,'BIFUbC-heat'!W17,'BIFUbC-crude-oil'!W17,'BIFUbC-petroleum-diesel'!W17,'BIFUbC-heavy-or-residual-oil'!W17,'BIFUbC-LPG-propane-or-butane'!W17,'BIFUbC-hydrogen'!W17)</f>
        <v>108281041978227.47</v>
      </c>
      <c r="X18" s="16">
        <f>SUM('BIFUbC-electricity'!X17,'BIFUbC-coal'!X17,'BIFUbC-natural-gas'!X17,'BIFUbC-biomass'!X17,'BIFUbC-heat'!X17,'BIFUbC-crude-oil'!X17,'BIFUbC-petroleum-diesel'!X17,'BIFUbC-heavy-or-residual-oil'!X17,'BIFUbC-LPG-propane-or-butane'!X17,'BIFUbC-hydrogen'!X17)</f>
        <v>107192079883622.56</v>
      </c>
      <c r="Y18" s="16">
        <f>SUM('BIFUbC-electricity'!Y17,'BIFUbC-coal'!Y17,'BIFUbC-natural-gas'!Y17,'BIFUbC-biomass'!Y17,'BIFUbC-heat'!Y17,'BIFUbC-crude-oil'!Y17,'BIFUbC-petroleum-diesel'!Y17,'BIFUbC-heavy-or-residual-oil'!Y17,'BIFUbC-LPG-propane-or-butane'!Y17,'BIFUbC-hydrogen'!Y17)</f>
        <v>106103117789017.69</v>
      </c>
      <c r="Z18" s="16">
        <f>SUM('BIFUbC-electricity'!Z17,'BIFUbC-coal'!Z17,'BIFUbC-natural-gas'!Z17,'BIFUbC-biomass'!Z17,'BIFUbC-heat'!Z17,'BIFUbC-crude-oil'!Z17,'BIFUbC-petroleum-diesel'!Z17,'BIFUbC-heavy-or-residual-oil'!Z17,'BIFUbC-LPG-propane-or-butane'!Z17,'BIFUbC-hydrogen'!Z17)</f>
        <v>105014155694412.78</v>
      </c>
      <c r="AA18" s="16">
        <f>SUM('BIFUbC-electricity'!AA17,'BIFUbC-coal'!AA17,'BIFUbC-natural-gas'!AA17,'BIFUbC-biomass'!AA17,'BIFUbC-heat'!AA17,'BIFUbC-crude-oil'!AA17,'BIFUbC-petroleum-diesel'!AA17,'BIFUbC-heavy-or-residual-oil'!AA17,'BIFUbC-LPG-propane-or-butane'!AA17,'BIFUbC-hydrogen'!AA17)</f>
        <v>103925193599807.92</v>
      </c>
      <c r="AB18" s="16">
        <f>SUM('BIFUbC-electricity'!AB17,'BIFUbC-coal'!AB17,'BIFUbC-natural-gas'!AB17,'BIFUbC-biomass'!AB17,'BIFUbC-heat'!AB17,'BIFUbC-crude-oil'!AB17,'BIFUbC-petroleum-diesel'!AB17,'BIFUbC-heavy-or-residual-oil'!AB17,'BIFUbC-LPG-propane-or-butane'!AB17,'BIFUbC-hydrogen'!AB17)</f>
        <v>102836231505203.02</v>
      </c>
      <c r="AC18" s="16">
        <f>SUM('BIFUbC-electricity'!AC17,'BIFUbC-coal'!AC17,'BIFUbC-natural-gas'!AC17,'BIFUbC-biomass'!AC17,'BIFUbC-heat'!AC17,'BIFUbC-crude-oil'!AC17,'BIFUbC-petroleum-diesel'!AC17,'BIFUbC-heavy-or-residual-oil'!AC17,'BIFUbC-LPG-propane-or-butane'!AC17,'BIFUbC-hydrogen'!AC17)</f>
        <v>101747269410598.11</v>
      </c>
      <c r="AD18" s="16">
        <f>SUM('BIFUbC-electricity'!AD17,'BIFUbC-coal'!AD17,'BIFUbC-natural-gas'!AD17,'BIFUbC-biomass'!AD17,'BIFUbC-heat'!AD17,'BIFUbC-crude-oil'!AD17,'BIFUbC-petroleum-diesel'!AD17,'BIFUbC-heavy-or-residual-oil'!AD17,'BIFUbC-LPG-propane-or-butane'!AD17,'BIFUbC-hydrogen'!AD17)</f>
        <v>100658307315993.2</v>
      </c>
      <c r="AE18" s="16">
        <f>SUM('BIFUbC-electricity'!AE17,'BIFUbC-coal'!AE17,'BIFUbC-natural-gas'!AE17,'BIFUbC-biomass'!AE17,'BIFUbC-heat'!AE17,'BIFUbC-crude-oil'!AE17,'BIFUbC-petroleum-diesel'!AE17,'BIFUbC-heavy-or-residual-oil'!AE17,'BIFUbC-LPG-propane-or-butane'!AE17,'BIFUbC-hydrogen'!AE17)</f>
        <v>99569345221388.313</v>
      </c>
      <c r="AF18" s="16">
        <f>SUM('BIFUbC-electricity'!AF17,'BIFUbC-coal'!AF17,'BIFUbC-natural-gas'!AF17,'BIFUbC-biomass'!AF17,'BIFUbC-heat'!AF17,'BIFUbC-crude-oil'!AF17,'BIFUbC-petroleum-diesel'!AF17,'BIFUbC-heavy-or-residual-oil'!AF17,'BIFUbC-LPG-propane-or-butane'!AF17,'BIFUbC-hydrogen'!AF17)</f>
        <v>98480383126783.391</v>
      </c>
    </row>
    <row r="19" spans="1:32">
      <c r="A19" t="s">
        <v>67</v>
      </c>
      <c r="B19" s="16">
        <f>SUM('BIFUbC-electricity'!B18,'BIFUbC-coal'!B18,'BIFUbC-natural-gas'!B18,'BIFUbC-biomass'!B18,'BIFUbC-heat'!B18,'BIFUbC-crude-oil'!B18,'BIFUbC-petroleum-diesel'!B18,'BIFUbC-heavy-or-residual-oil'!B18,'BIFUbC-LPG-propane-or-butane'!B18,'BIFUbC-hydrogen'!B18)</f>
        <v>410993232887334.38</v>
      </c>
      <c r="C19" s="16">
        <f>SUM('BIFUbC-electricity'!C18,'BIFUbC-coal'!C18,'BIFUbC-natural-gas'!C18,'BIFUbC-biomass'!C18,'BIFUbC-heat'!C18,'BIFUbC-crude-oil'!C18,'BIFUbC-petroleum-diesel'!C18,'BIFUbC-heavy-or-residual-oil'!C18,'BIFUbC-LPG-propane-or-butane'!C18,'BIFUbC-hydrogen'!C18)</f>
        <v>423630201719272.63</v>
      </c>
      <c r="D19" s="16">
        <f>SUM('BIFUbC-electricity'!D18,'BIFUbC-coal'!D18,'BIFUbC-natural-gas'!D18,'BIFUbC-biomass'!D18,'BIFUbC-heat'!D18,'BIFUbC-crude-oil'!D18,'BIFUbC-petroleum-diesel'!D18,'BIFUbC-heavy-or-residual-oil'!D18,'BIFUbC-LPG-propane-or-butane'!D18,'BIFUbC-hydrogen'!D18)</f>
        <v>436267170551210.88</v>
      </c>
      <c r="E19" s="16">
        <f>SUM('BIFUbC-electricity'!E18,'BIFUbC-coal'!E18,'BIFUbC-natural-gas'!E18,'BIFUbC-biomass'!E18,'BIFUbC-heat'!E18,'BIFUbC-crude-oil'!E18,'BIFUbC-petroleum-diesel'!E18,'BIFUbC-heavy-or-residual-oil'!E18,'BIFUbC-LPG-propane-or-butane'!E18,'BIFUbC-hydrogen'!E18)</f>
        <v>448904139383149</v>
      </c>
      <c r="F19" s="16">
        <f>SUM('BIFUbC-electricity'!F18,'BIFUbC-coal'!F18,'BIFUbC-natural-gas'!F18,'BIFUbC-biomass'!F18,'BIFUbC-heat'!F18,'BIFUbC-crude-oil'!F18,'BIFUbC-petroleum-diesel'!F18,'BIFUbC-heavy-or-residual-oil'!F18,'BIFUbC-LPG-propane-or-butane'!F18,'BIFUbC-hydrogen'!F18)</f>
        <v>455722320193108.94</v>
      </c>
      <c r="G19" s="16">
        <f>SUM('BIFUbC-electricity'!G18,'BIFUbC-coal'!G18,'BIFUbC-natural-gas'!G18,'BIFUbC-biomass'!G18,'BIFUbC-heat'!G18,'BIFUbC-crude-oil'!G18,'BIFUbC-petroleum-diesel'!G18,'BIFUbC-heavy-or-residual-oil'!G18,'BIFUbC-LPG-propane-or-butane'!G18,'BIFUbC-hydrogen'!G18)</f>
        <v>462540501003069</v>
      </c>
      <c r="H19" s="16">
        <f>SUM('BIFUbC-electricity'!H18,'BIFUbC-coal'!H18,'BIFUbC-natural-gas'!H18,'BIFUbC-biomass'!H18,'BIFUbC-heat'!H18,'BIFUbC-crude-oil'!H18,'BIFUbC-petroleum-diesel'!H18,'BIFUbC-heavy-or-residual-oil'!H18,'BIFUbC-LPG-propane-or-butane'!H18,'BIFUbC-hydrogen'!H18)</f>
        <v>469358681813028.88</v>
      </c>
      <c r="I19" s="16">
        <f>SUM('BIFUbC-electricity'!I18,'BIFUbC-coal'!I18,'BIFUbC-natural-gas'!I18,'BIFUbC-biomass'!I18,'BIFUbC-heat'!I18,'BIFUbC-crude-oil'!I18,'BIFUbC-petroleum-diesel'!I18,'BIFUbC-heavy-or-residual-oil'!I18,'BIFUbC-LPG-propane-or-butane'!I18,'BIFUbC-hydrogen'!I18)</f>
        <v>476176862622988.94</v>
      </c>
      <c r="J19" s="16">
        <f>SUM('BIFUbC-electricity'!J18,'BIFUbC-coal'!J18,'BIFUbC-natural-gas'!J18,'BIFUbC-biomass'!J18,'BIFUbC-heat'!J18,'BIFUbC-crude-oil'!J18,'BIFUbC-petroleum-diesel'!J18,'BIFUbC-heavy-or-residual-oil'!J18,'BIFUbC-LPG-propane-or-butane'!J18,'BIFUbC-hydrogen'!J18)</f>
        <v>482995043432948.88</v>
      </c>
      <c r="K19" s="16">
        <f>SUM('BIFUbC-electricity'!K18,'BIFUbC-coal'!K18,'BIFUbC-natural-gas'!K18,'BIFUbC-biomass'!K18,'BIFUbC-heat'!K18,'BIFUbC-crude-oil'!K18,'BIFUbC-petroleum-diesel'!K18,'BIFUbC-heavy-or-residual-oil'!K18,'BIFUbC-LPG-propane-or-butane'!K18,'BIFUbC-hydrogen'!K18)</f>
        <v>489813224242908.81</v>
      </c>
      <c r="L19" s="16">
        <f>SUM('BIFUbC-electricity'!L18,'BIFUbC-coal'!L18,'BIFUbC-natural-gas'!L18,'BIFUbC-biomass'!L18,'BIFUbC-heat'!L18,'BIFUbC-crude-oil'!L18,'BIFUbC-petroleum-diesel'!L18,'BIFUbC-heavy-or-residual-oil'!L18,'BIFUbC-LPG-propane-or-butane'!L18,'BIFUbC-hydrogen'!L18)</f>
        <v>496631405052868.94</v>
      </c>
      <c r="M19" s="16">
        <f>SUM('BIFUbC-electricity'!M18,'BIFUbC-coal'!M18,'BIFUbC-natural-gas'!M18,'BIFUbC-biomass'!M18,'BIFUbC-heat'!M18,'BIFUbC-crude-oil'!M18,'BIFUbC-petroleum-diesel'!M18,'BIFUbC-heavy-or-residual-oil'!M18,'BIFUbC-LPG-propane-or-butane'!M18,'BIFUbC-hydrogen'!M18)</f>
        <v>499061275084278.44</v>
      </c>
      <c r="N19" s="16">
        <f>SUM('BIFUbC-electricity'!N18,'BIFUbC-coal'!N18,'BIFUbC-natural-gas'!N18,'BIFUbC-biomass'!N18,'BIFUbC-heat'!N18,'BIFUbC-crude-oil'!N18,'BIFUbC-petroleum-diesel'!N18,'BIFUbC-heavy-or-residual-oil'!N18,'BIFUbC-LPG-propane-or-butane'!N18,'BIFUbC-hydrogen'!N18)</f>
        <v>501491145115687.75</v>
      </c>
      <c r="O19" s="16">
        <f>SUM('BIFUbC-electricity'!O18,'BIFUbC-coal'!O18,'BIFUbC-natural-gas'!O18,'BIFUbC-biomass'!O18,'BIFUbC-heat'!O18,'BIFUbC-crude-oil'!O18,'BIFUbC-petroleum-diesel'!O18,'BIFUbC-heavy-or-residual-oil'!O18,'BIFUbC-LPG-propane-or-butane'!O18,'BIFUbC-hydrogen'!O18)</f>
        <v>503921015147097.25</v>
      </c>
      <c r="P19" s="16">
        <f>SUM('BIFUbC-electricity'!P18,'BIFUbC-coal'!P18,'BIFUbC-natural-gas'!P18,'BIFUbC-biomass'!P18,'BIFUbC-heat'!P18,'BIFUbC-crude-oil'!P18,'BIFUbC-petroleum-diesel'!P18,'BIFUbC-heavy-or-residual-oil'!P18,'BIFUbC-LPG-propane-or-butane'!P18,'BIFUbC-hydrogen'!P18)</f>
        <v>506350885178506.75</v>
      </c>
      <c r="Q19" s="16">
        <f>SUM('BIFUbC-electricity'!Q18,'BIFUbC-coal'!Q18,'BIFUbC-natural-gas'!Q18,'BIFUbC-biomass'!Q18,'BIFUbC-heat'!Q18,'BIFUbC-crude-oil'!Q18,'BIFUbC-petroleum-diesel'!Q18,'BIFUbC-heavy-or-residual-oil'!Q18,'BIFUbC-LPG-propane-or-butane'!Q18,'BIFUbC-hydrogen'!Q18)</f>
        <v>508780755209916.25</v>
      </c>
      <c r="R19" s="16">
        <f>SUM('BIFUbC-electricity'!R18,'BIFUbC-coal'!R18,'BIFUbC-natural-gas'!R18,'BIFUbC-biomass'!R18,'BIFUbC-heat'!R18,'BIFUbC-crude-oil'!R18,'BIFUbC-petroleum-diesel'!R18,'BIFUbC-heavy-or-residual-oil'!R18,'BIFUbC-LPG-propane-or-butane'!R18,'BIFUbC-hydrogen'!R18)</f>
        <v>511210625241325.81</v>
      </c>
      <c r="S19" s="16">
        <f>SUM('BIFUbC-electricity'!S18,'BIFUbC-coal'!S18,'BIFUbC-natural-gas'!S18,'BIFUbC-biomass'!S18,'BIFUbC-heat'!S18,'BIFUbC-crude-oil'!S18,'BIFUbC-petroleum-diesel'!S18,'BIFUbC-heavy-or-residual-oil'!S18,'BIFUbC-LPG-propane-or-butane'!S18,'BIFUbC-hydrogen'!S18)</f>
        <v>513640495272735.31</v>
      </c>
      <c r="T19" s="16">
        <f>SUM('BIFUbC-electricity'!T18,'BIFUbC-coal'!T18,'BIFUbC-natural-gas'!T18,'BIFUbC-biomass'!T18,'BIFUbC-heat'!T18,'BIFUbC-crude-oil'!T18,'BIFUbC-petroleum-diesel'!T18,'BIFUbC-heavy-or-residual-oil'!T18,'BIFUbC-LPG-propane-or-butane'!T18,'BIFUbC-hydrogen'!T18)</f>
        <v>516070365304144.88</v>
      </c>
      <c r="U19" s="16">
        <f>SUM('BIFUbC-electricity'!U18,'BIFUbC-coal'!U18,'BIFUbC-natural-gas'!U18,'BIFUbC-biomass'!U18,'BIFUbC-heat'!U18,'BIFUbC-crude-oil'!U18,'BIFUbC-petroleum-diesel'!U18,'BIFUbC-heavy-or-residual-oil'!U18,'BIFUbC-LPG-propane-or-butane'!U18,'BIFUbC-hydrogen'!U18)</f>
        <v>518500235335554.5</v>
      </c>
      <c r="V19" s="16">
        <f>SUM('BIFUbC-electricity'!V18,'BIFUbC-coal'!V18,'BIFUbC-natural-gas'!V18,'BIFUbC-biomass'!V18,'BIFUbC-heat'!V18,'BIFUbC-crude-oil'!V18,'BIFUbC-petroleum-diesel'!V18,'BIFUbC-heavy-or-residual-oil'!V18,'BIFUbC-LPG-propane-or-butane'!V18,'BIFUbC-hydrogen'!V18)</f>
        <v>520930105366963.88</v>
      </c>
      <c r="W19" s="16">
        <f>SUM('BIFUbC-electricity'!W18,'BIFUbC-coal'!W18,'BIFUbC-natural-gas'!W18,'BIFUbC-biomass'!W18,'BIFUbC-heat'!W18,'BIFUbC-crude-oil'!W18,'BIFUbC-petroleum-diesel'!W18,'BIFUbC-heavy-or-residual-oil'!W18,'BIFUbC-LPG-propane-or-butane'!W18,'BIFUbC-hydrogen'!W18)</f>
        <v>519092555560158.56</v>
      </c>
      <c r="X19" s="16">
        <f>SUM('BIFUbC-electricity'!X18,'BIFUbC-coal'!X18,'BIFUbC-natural-gas'!X18,'BIFUbC-biomass'!X18,'BIFUbC-heat'!X18,'BIFUbC-crude-oil'!X18,'BIFUbC-petroleum-diesel'!X18,'BIFUbC-heavy-or-residual-oil'!X18,'BIFUbC-LPG-propane-or-butane'!X18,'BIFUbC-hydrogen'!X18)</f>
        <v>517255005753353.38</v>
      </c>
      <c r="Y19" s="16">
        <f>SUM('BIFUbC-electricity'!Y18,'BIFUbC-coal'!Y18,'BIFUbC-natural-gas'!Y18,'BIFUbC-biomass'!Y18,'BIFUbC-heat'!Y18,'BIFUbC-crude-oil'!Y18,'BIFUbC-petroleum-diesel'!Y18,'BIFUbC-heavy-or-residual-oil'!Y18,'BIFUbC-LPG-propane-or-butane'!Y18,'BIFUbC-hydrogen'!Y18)</f>
        <v>515417455946548.13</v>
      </c>
      <c r="Z19" s="16">
        <f>SUM('BIFUbC-electricity'!Z18,'BIFUbC-coal'!Z18,'BIFUbC-natural-gas'!Z18,'BIFUbC-biomass'!Z18,'BIFUbC-heat'!Z18,'BIFUbC-crude-oil'!Z18,'BIFUbC-petroleum-diesel'!Z18,'BIFUbC-heavy-or-residual-oil'!Z18,'BIFUbC-LPG-propane-or-butane'!Z18,'BIFUbC-hydrogen'!Z18)</f>
        <v>513579906139742.88</v>
      </c>
      <c r="AA19" s="16">
        <f>SUM('BIFUbC-electricity'!AA18,'BIFUbC-coal'!AA18,'BIFUbC-natural-gas'!AA18,'BIFUbC-biomass'!AA18,'BIFUbC-heat'!AA18,'BIFUbC-crude-oil'!AA18,'BIFUbC-petroleum-diesel'!AA18,'BIFUbC-heavy-or-residual-oil'!AA18,'BIFUbC-LPG-propane-or-butane'!AA18,'BIFUbC-hydrogen'!AA18)</f>
        <v>511742356332937.63</v>
      </c>
      <c r="AB19" s="16">
        <f>SUM('BIFUbC-electricity'!AB18,'BIFUbC-coal'!AB18,'BIFUbC-natural-gas'!AB18,'BIFUbC-biomass'!AB18,'BIFUbC-heat'!AB18,'BIFUbC-crude-oil'!AB18,'BIFUbC-petroleum-diesel'!AB18,'BIFUbC-heavy-or-residual-oil'!AB18,'BIFUbC-LPG-propane-or-butane'!AB18,'BIFUbC-hydrogen'!AB18)</f>
        <v>509904806526132.44</v>
      </c>
      <c r="AC19" s="16">
        <f>SUM('BIFUbC-electricity'!AC18,'BIFUbC-coal'!AC18,'BIFUbC-natural-gas'!AC18,'BIFUbC-biomass'!AC18,'BIFUbC-heat'!AC18,'BIFUbC-crude-oil'!AC18,'BIFUbC-petroleum-diesel'!AC18,'BIFUbC-heavy-or-residual-oil'!AC18,'BIFUbC-LPG-propane-or-butane'!AC18,'BIFUbC-hydrogen'!AC18)</f>
        <v>508067256719327.19</v>
      </c>
      <c r="AD19" s="16">
        <f>SUM('BIFUbC-electricity'!AD18,'BIFUbC-coal'!AD18,'BIFUbC-natural-gas'!AD18,'BIFUbC-biomass'!AD18,'BIFUbC-heat'!AD18,'BIFUbC-crude-oil'!AD18,'BIFUbC-petroleum-diesel'!AD18,'BIFUbC-heavy-or-residual-oil'!AD18,'BIFUbC-LPG-propane-or-butane'!AD18,'BIFUbC-hydrogen'!AD18)</f>
        <v>506229706912521.94</v>
      </c>
      <c r="AE19" s="16">
        <f>SUM('BIFUbC-electricity'!AE18,'BIFUbC-coal'!AE18,'BIFUbC-natural-gas'!AE18,'BIFUbC-biomass'!AE18,'BIFUbC-heat'!AE18,'BIFUbC-crude-oil'!AE18,'BIFUbC-petroleum-diesel'!AE18,'BIFUbC-heavy-or-residual-oil'!AE18,'BIFUbC-LPG-propane-or-butane'!AE18,'BIFUbC-hydrogen'!AE18)</f>
        <v>504392157105716.75</v>
      </c>
      <c r="AF19" s="16">
        <f>SUM('BIFUbC-electricity'!AF18,'BIFUbC-coal'!AF18,'BIFUbC-natural-gas'!AF18,'BIFUbC-biomass'!AF18,'BIFUbC-heat'!AF18,'BIFUbC-crude-oil'!AF18,'BIFUbC-petroleum-diesel'!AF18,'BIFUbC-heavy-or-residual-oil'!AF18,'BIFUbC-LPG-propane-or-butane'!AF18,'BIFUbC-hydrogen'!AF18)</f>
        <v>502554607298911.69</v>
      </c>
    </row>
    <row r="20" spans="1:32">
      <c r="A20" t="s">
        <v>71</v>
      </c>
      <c r="B20" s="16">
        <f>SUM('BIFUbC-electricity'!B19,'BIFUbC-coal'!B19,'BIFUbC-natural-gas'!B19,'BIFUbC-biomass'!B19,'BIFUbC-heat'!B19,'BIFUbC-crude-oil'!B19,'BIFUbC-petroleum-diesel'!B19,'BIFUbC-heavy-or-residual-oil'!B19,'BIFUbC-LPG-propane-or-butane'!B19,'BIFUbC-hydrogen'!B19)</f>
        <v>68053777206016.586</v>
      </c>
      <c r="C20" s="16">
        <f>SUM('BIFUbC-electricity'!C19,'BIFUbC-coal'!C19,'BIFUbC-natural-gas'!C19,'BIFUbC-biomass'!C19,'BIFUbC-heat'!C19,'BIFUbC-crude-oil'!C19,'BIFUbC-petroleum-diesel'!C19,'BIFUbC-heavy-or-residual-oil'!C19,'BIFUbC-LPG-propane-or-butane'!C19,'BIFUbC-hydrogen'!C19)</f>
        <v>70144944197068.961</v>
      </c>
      <c r="D20" s="16">
        <f>SUM('BIFUbC-electricity'!D19,'BIFUbC-coal'!D19,'BIFUbC-natural-gas'!D19,'BIFUbC-biomass'!D19,'BIFUbC-heat'!D19,'BIFUbC-crude-oil'!D19,'BIFUbC-petroleum-diesel'!D19,'BIFUbC-heavy-or-residual-oil'!D19,'BIFUbC-LPG-propane-or-butane'!D19,'BIFUbC-hydrogen'!D19)</f>
        <v>72236111188121.359</v>
      </c>
      <c r="E20" s="16">
        <f>SUM('BIFUbC-electricity'!E19,'BIFUbC-coal'!E19,'BIFUbC-natural-gas'!E19,'BIFUbC-biomass'!E19,'BIFUbC-heat'!E19,'BIFUbC-crude-oil'!E19,'BIFUbC-petroleum-diesel'!E19,'BIFUbC-heavy-or-residual-oil'!E19,'BIFUbC-LPG-propane-or-butane'!E19,'BIFUbC-hydrogen'!E19)</f>
        <v>74327278179173.766</v>
      </c>
      <c r="F20" s="16">
        <f>SUM('BIFUbC-electricity'!F19,'BIFUbC-coal'!F19,'BIFUbC-natural-gas'!F19,'BIFUbC-biomass'!F19,'BIFUbC-heat'!F19,'BIFUbC-crude-oil'!F19,'BIFUbC-petroleum-diesel'!F19,'BIFUbC-heavy-or-residual-oil'!F19,'BIFUbC-LPG-propane-or-butane'!F19,'BIFUbC-hydrogen'!F19)</f>
        <v>75422509396472.391</v>
      </c>
      <c r="G20" s="16">
        <f>SUM('BIFUbC-electricity'!G19,'BIFUbC-coal'!G19,'BIFUbC-natural-gas'!G19,'BIFUbC-biomass'!G19,'BIFUbC-heat'!G19,'BIFUbC-crude-oil'!G19,'BIFUbC-petroleum-diesel'!G19,'BIFUbC-heavy-or-residual-oil'!G19,'BIFUbC-LPG-propane-or-butane'!G19,'BIFUbC-hydrogen'!G19)</f>
        <v>76517740613771.031</v>
      </c>
      <c r="H20" s="16">
        <f>SUM('BIFUbC-electricity'!H19,'BIFUbC-coal'!H19,'BIFUbC-natural-gas'!H19,'BIFUbC-biomass'!H19,'BIFUbC-heat'!H19,'BIFUbC-crude-oil'!H19,'BIFUbC-petroleum-diesel'!H19,'BIFUbC-heavy-or-residual-oil'!H19,'BIFUbC-LPG-propane-or-butane'!H19,'BIFUbC-hydrogen'!H19)</f>
        <v>77612971831069.641</v>
      </c>
      <c r="I20" s="16">
        <f>SUM('BIFUbC-electricity'!I19,'BIFUbC-coal'!I19,'BIFUbC-natural-gas'!I19,'BIFUbC-biomass'!I19,'BIFUbC-heat'!I19,'BIFUbC-crude-oil'!I19,'BIFUbC-petroleum-diesel'!I19,'BIFUbC-heavy-or-residual-oil'!I19,'BIFUbC-LPG-propane-or-butane'!I19,'BIFUbC-hydrogen'!I19)</f>
        <v>78708203048368.313</v>
      </c>
      <c r="J20" s="16">
        <f>SUM('BIFUbC-electricity'!J19,'BIFUbC-coal'!J19,'BIFUbC-natural-gas'!J19,'BIFUbC-biomass'!J19,'BIFUbC-heat'!J19,'BIFUbC-crude-oil'!J19,'BIFUbC-petroleum-diesel'!J19,'BIFUbC-heavy-or-residual-oil'!J19,'BIFUbC-LPG-propane-or-butane'!J19,'BIFUbC-hydrogen'!J19)</f>
        <v>79803434265666.969</v>
      </c>
      <c r="K20" s="16">
        <f>SUM('BIFUbC-electricity'!K19,'BIFUbC-coal'!K19,'BIFUbC-natural-gas'!K19,'BIFUbC-biomass'!K19,'BIFUbC-heat'!K19,'BIFUbC-crude-oil'!K19,'BIFUbC-petroleum-diesel'!K19,'BIFUbC-heavy-or-residual-oil'!K19,'BIFUbC-LPG-propane-or-butane'!K19,'BIFUbC-hydrogen'!K19)</f>
        <v>80898665482965.625</v>
      </c>
      <c r="L20" s="16">
        <f>SUM('BIFUbC-electricity'!L19,'BIFUbC-coal'!L19,'BIFUbC-natural-gas'!L19,'BIFUbC-biomass'!L19,'BIFUbC-heat'!L19,'BIFUbC-crude-oil'!L19,'BIFUbC-petroleum-diesel'!L19,'BIFUbC-heavy-or-residual-oil'!L19,'BIFUbC-LPG-propane-or-butane'!L19,'BIFUbC-hydrogen'!L19)</f>
        <v>81993896700264.281</v>
      </c>
      <c r="M20" s="16">
        <f>SUM('BIFUbC-electricity'!M19,'BIFUbC-coal'!M19,'BIFUbC-natural-gas'!M19,'BIFUbC-biomass'!M19,'BIFUbC-heat'!M19,'BIFUbC-crude-oil'!M19,'BIFUbC-petroleum-diesel'!M19,'BIFUbC-heavy-or-residual-oil'!M19,'BIFUbC-LPG-propane-or-butane'!M19,'BIFUbC-hydrogen'!M19)</f>
        <v>82382701156040.125</v>
      </c>
      <c r="N20" s="16">
        <f>SUM('BIFUbC-electricity'!N19,'BIFUbC-coal'!N19,'BIFUbC-natural-gas'!N19,'BIFUbC-biomass'!N19,'BIFUbC-heat'!N19,'BIFUbC-crude-oil'!N19,'BIFUbC-petroleum-diesel'!N19,'BIFUbC-heavy-or-residual-oil'!N19,'BIFUbC-LPG-propane-or-butane'!N19,'BIFUbC-hydrogen'!N19)</f>
        <v>82771505611816.031</v>
      </c>
      <c r="O20" s="16">
        <f>SUM('BIFUbC-electricity'!O19,'BIFUbC-coal'!O19,'BIFUbC-natural-gas'!O19,'BIFUbC-biomass'!O19,'BIFUbC-heat'!O19,'BIFUbC-crude-oil'!O19,'BIFUbC-petroleum-diesel'!O19,'BIFUbC-heavy-or-residual-oil'!O19,'BIFUbC-LPG-propane-or-butane'!O19,'BIFUbC-hydrogen'!O19)</f>
        <v>83160310067591.875</v>
      </c>
      <c r="P20" s="16">
        <f>SUM('BIFUbC-electricity'!P19,'BIFUbC-coal'!P19,'BIFUbC-natural-gas'!P19,'BIFUbC-biomass'!P19,'BIFUbC-heat'!P19,'BIFUbC-crude-oil'!P19,'BIFUbC-petroleum-diesel'!P19,'BIFUbC-heavy-or-residual-oil'!P19,'BIFUbC-LPG-propane-or-butane'!P19,'BIFUbC-hydrogen'!P19)</f>
        <v>83549114523367.75</v>
      </c>
      <c r="Q20" s="16">
        <f>SUM('BIFUbC-electricity'!Q19,'BIFUbC-coal'!Q19,'BIFUbC-natural-gas'!Q19,'BIFUbC-biomass'!Q19,'BIFUbC-heat'!Q19,'BIFUbC-crude-oil'!Q19,'BIFUbC-petroleum-diesel'!Q19,'BIFUbC-heavy-or-residual-oil'!Q19,'BIFUbC-LPG-propane-or-butane'!Q19,'BIFUbC-hydrogen'!Q19)</f>
        <v>83937918979143.609</v>
      </c>
      <c r="R20" s="16">
        <f>SUM('BIFUbC-electricity'!R19,'BIFUbC-coal'!R19,'BIFUbC-natural-gas'!R19,'BIFUbC-biomass'!R19,'BIFUbC-heat'!R19,'BIFUbC-crude-oil'!R19,'BIFUbC-petroleum-diesel'!R19,'BIFUbC-heavy-or-residual-oil'!R19,'BIFUbC-LPG-propane-or-butane'!R19,'BIFUbC-hydrogen'!R19)</f>
        <v>84326723434919.484</v>
      </c>
      <c r="S20" s="16">
        <f>SUM('BIFUbC-electricity'!S19,'BIFUbC-coal'!S19,'BIFUbC-natural-gas'!S19,'BIFUbC-biomass'!S19,'BIFUbC-heat'!S19,'BIFUbC-crude-oil'!S19,'BIFUbC-petroleum-diesel'!S19,'BIFUbC-heavy-or-residual-oil'!S19,'BIFUbC-LPG-propane-or-butane'!S19,'BIFUbC-hydrogen'!S19)</f>
        <v>84715527890695.359</v>
      </c>
      <c r="T20" s="16">
        <f>SUM('BIFUbC-electricity'!T19,'BIFUbC-coal'!T19,'BIFUbC-natural-gas'!T19,'BIFUbC-biomass'!T19,'BIFUbC-heat'!T19,'BIFUbC-crude-oil'!T19,'BIFUbC-petroleum-diesel'!T19,'BIFUbC-heavy-or-residual-oil'!T19,'BIFUbC-LPG-propane-or-butane'!T19,'BIFUbC-hydrogen'!T19)</f>
        <v>85104332346471.25</v>
      </c>
      <c r="U20" s="16">
        <f>SUM('BIFUbC-electricity'!U19,'BIFUbC-coal'!U19,'BIFUbC-natural-gas'!U19,'BIFUbC-biomass'!U19,'BIFUbC-heat'!U19,'BIFUbC-crude-oil'!U19,'BIFUbC-petroleum-diesel'!U19,'BIFUbC-heavy-or-residual-oil'!U19,'BIFUbC-LPG-propane-or-butane'!U19,'BIFUbC-hydrogen'!U19)</f>
        <v>85493136802247.109</v>
      </c>
      <c r="V20" s="16">
        <f>SUM('BIFUbC-electricity'!V19,'BIFUbC-coal'!V19,'BIFUbC-natural-gas'!V19,'BIFUbC-biomass'!V19,'BIFUbC-heat'!V19,'BIFUbC-crude-oil'!V19,'BIFUbC-petroleum-diesel'!V19,'BIFUbC-heavy-or-residual-oil'!V19,'BIFUbC-LPG-propane-or-butane'!V19,'BIFUbC-hydrogen'!V19)</f>
        <v>85881941258022.984</v>
      </c>
      <c r="W20" s="16">
        <f>SUM('BIFUbC-electricity'!W19,'BIFUbC-coal'!W19,'BIFUbC-natural-gas'!W19,'BIFUbC-biomass'!W19,'BIFUbC-heat'!W19,'BIFUbC-crude-oil'!W19,'BIFUbC-petroleum-diesel'!W19,'BIFUbC-heavy-or-residual-oil'!W19,'BIFUbC-LPG-propane-or-butane'!W19,'BIFUbC-hydrogen'!W19)</f>
        <v>85559894222032.859</v>
      </c>
      <c r="X20" s="16">
        <f>SUM('BIFUbC-electricity'!X19,'BIFUbC-coal'!X19,'BIFUbC-natural-gas'!X19,'BIFUbC-biomass'!X19,'BIFUbC-heat'!X19,'BIFUbC-crude-oil'!X19,'BIFUbC-petroleum-diesel'!X19,'BIFUbC-heavy-or-residual-oil'!X19,'BIFUbC-LPG-propane-or-butane'!X19,'BIFUbC-hydrogen'!X19)</f>
        <v>85237847186042.703</v>
      </c>
      <c r="Y20" s="16">
        <f>SUM('BIFUbC-electricity'!Y19,'BIFUbC-coal'!Y19,'BIFUbC-natural-gas'!Y19,'BIFUbC-biomass'!Y19,'BIFUbC-heat'!Y19,'BIFUbC-crude-oil'!Y19,'BIFUbC-petroleum-diesel'!Y19,'BIFUbC-heavy-or-residual-oil'!Y19,'BIFUbC-LPG-propane-or-butane'!Y19,'BIFUbC-hydrogen'!Y19)</f>
        <v>84915800150052.547</v>
      </c>
      <c r="Z20" s="16">
        <f>SUM('BIFUbC-electricity'!Z19,'BIFUbC-coal'!Z19,'BIFUbC-natural-gas'!Z19,'BIFUbC-biomass'!Z19,'BIFUbC-heat'!Z19,'BIFUbC-crude-oil'!Z19,'BIFUbC-petroleum-diesel'!Z19,'BIFUbC-heavy-or-residual-oil'!Z19,'BIFUbC-LPG-propane-or-butane'!Z19,'BIFUbC-hydrogen'!Z19)</f>
        <v>84593753114062.406</v>
      </c>
      <c r="AA20" s="16">
        <f>SUM('BIFUbC-electricity'!AA19,'BIFUbC-coal'!AA19,'BIFUbC-natural-gas'!AA19,'BIFUbC-biomass'!AA19,'BIFUbC-heat'!AA19,'BIFUbC-crude-oil'!AA19,'BIFUbC-petroleum-diesel'!AA19,'BIFUbC-heavy-or-residual-oil'!AA19,'BIFUbC-LPG-propane-or-butane'!AA19,'BIFUbC-hydrogen'!AA19)</f>
        <v>84271706078072.25</v>
      </c>
      <c r="AB20" s="16">
        <f>SUM('BIFUbC-electricity'!AB19,'BIFUbC-coal'!AB19,'BIFUbC-natural-gas'!AB19,'BIFUbC-biomass'!AB19,'BIFUbC-heat'!AB19,'BIFUbC-crude-oil'!AB19,'BIFUbC-petroleum-diesel'!AB19,'BIFUbC-heavy-or-residual-oil'!AB19,'BIFUbC-LPG-propane-or-butane'!AB19,'BIFUbC-hydrogen'!AB19)</f>
        <v>83949659042082.125</v>
      </c>
      <c r="AC20" s="16">
        <f>SUM('BIFUbC-electricity'!AC19,'BIFUbC-coal'!AC19,'BIFUbC-natural-gas'!AC19,'BIFUbC-biomass'!AC19,'BIFUbC-heat'!AC19,'BIFUbC-crude-oil'!AC19,'BIFUbC-petroleum-diesel'!AC19,'BIFUbC-heavy-or-residual-oil'!AC19,'BIFUbC-LPG-propane-or-butane'!AC19,'BIFUbC-hydrogen'!AC19)</f>
        <v>83627612006091.969</v>
      </c>
      <c r="AD20" s="16">
        <f>SUM('BIFUbC-electricity'!AD19,'BIFUbC-coal'!AD19,'BIFUbC-natural-gas'!AD19,'BIFUbC-biomass'!AD19,'BIFUbC-heat'!AD19,'BIFUbC-crude-oil'!AD19,'BIFUbC-petroleum-diesel'!AD19,'BIFUbC-heavy-or-residual-oil'!AD19,'BIFUbC-LPG-propane-or-butane'!AD19,'BIFUbC-hydrogen'!AD19)</f>
        <v>83305564970101.828</v>
      </c>
      <c r="AE20" s="16">
        <f>SUM('BIFUbC-electricity'!AE19,'BIFUbC-coal'!AE19,'BIFUbC-natural-gas'!AE19,'BIFUbC-biomass'!AE19,'BIFUbC-heat'!AE19,'BIFUbC-crude-oil'!AE19,'BIFUbC-petroleum-diesel'!AE19,'BIFUbC-heavy-or-residual-oil'!AE19,'BIFUbC-LPG-propane-or-butane'!AE19,'BIFUbC-hydrogen'!AE19)</f>
        <v>82983517934111.719</v>
      </c>
      <c r="AF20" s="16">
        <f>SUM('BIFUbC-electricity'!AF19,'BIFUbC-coal'!AF19,'BIFUbC-natural-gas'!AF19,'BIFUbC-biomass'!AF19,'BIFUbC-heat'!AF19,'BIFUbC-crude-oil'!AF19,'BIFUbC-petroleum-diesel'!AF19,'BIFUbC-heavy-or-residual-oil'!AF19,'BIFUbC-LPG-propane-or-butane'!AF19,'BIFUbC-hydrogen'!AF19)</f>
        <v>82661470898121.578</v>
      </c>
    </row>
    <row r="21" spans="1:32">
      <c r="A21" t="s">
        <v>73</v>
      </c>
      <c r="B21" s="16">
        <f>SUM('BIFUbC-electricity'!B20,'BIFUbC-coal'!B20,'BIFUbC-natural-gas'!B20,'BIFUbC-biomass'!B20,'BIFUbC-heat'!B20,'BIFUbC-crude-oil'!B20,'BIFUbC-petroleum-diesel'!B20,'BIFUbC-heavy-or-residual-oil'!B20,'BIFUbC-LPG-propane-or-butane'!B20,'BIFUbC-hydrogen'!B20)</f>
        <v>103320546275895.38</v>
      </c>
      <c r="C21" s="16">
        <f>SUM('BIFUbC-electricity'!C20,'BIFUbC-coal'!C20,'BIFUbC-natural-gas'!C20,'BIFUbC-biomass'!C20,'BIFUbC-heat'!C20,'BIFUbC-crude-oil'!C20,'BIFUbC-petroleum-diesel'!C20,'BIFUbC-heavy-or-residual-oil'!C20,'BIFUbC-LPG-propane-or-butane'!C20,'BIFUbC-hydrogen'!C20)</f>
        <v>106716400218954.22</v>
      </c>
      <c r="D21" s="16">
        <f>SUM('BIFUbC-electricity'!D20,'BIFUbC-coal'!D20,'BIFUbC-natural-gas'!D20,'BIFUbC-biomass'!D20,'BIFUbC-heat'!D20,'BIFUbC-crude-oil'!D20,'BIFUbC-petroleum-diesel'!D20,'BIFUbC-heavy-or-residual-oil'!D20,'BIFUbC-LPG-propane-or-butane'!D20,'BIFUbC-hydrogen'!D20)</f>
        <v>110112254162013.03</v>
      </c>
      <c r="E21" s="16">
        <f>SUM('BIFUbC-electricity'!E20,'BIFUbC-coal'!E20,'BIFUbC-natural-gas'!E20,'BIFUbC-biomass'!E20,'BIFUbC-heat'!E20,'BIFUbC-crude-oil'!E20,'BIFUbC-petroleum-diesel'!E20,'BIFUbC-heavy-or-residual-oil'!E20,'BIFUbC-LPG-propane-or-butane'!E20,'BIFUbC-hydrogen'!E20)</f>
        <v>113508108105071.83</v>
      </c>
      <c r="F21" s="16">
        <f>SUM('BIFUbC-electricity'!F20,'BIFUbC-coal'!F20,'BIFUbC-natural-gas'!F20,'BIFUbC-biomass'!F20,'BIFUbC-heat'!F20,'BIFUbC-crude-oil'!F20,'BIFUbC-petroleum-diesel'!F20,'BIFUbC-heavy-or-residual-oil'!F20,'BIFUbC-LPG-propane-or-butane'!F20,'BIFUbC-hydrogen'!F20)</f>
        <v>115326666630545.44</v>
      </c>
      <c r="G21" s="16">
        <f>SUM('BIFUbC-electricity'!G20,'BIFUbC-coal'!G20,'BIFUbC-natural-gas'!G20,'BIFUbC-biomass'!G20,'BIFUbC-heat'!G20,'BIFUbC-crude-oil'!G20,'BIFUbC-petroleum-diesel'!G20,'BIFUbC-heavy-or-residual-oil'!G20,'BIFUbC-LPG-propane-or-butane'!G20,'BIFUbC-hydrogen'!G20)</f>
        <v>117145225156018.98</v>
      </c>
      <c r="H21" s="16">
        <f>SUM('BIFUbC-electricity'!H20,'BIFUbC-coal'!H20,'BIFUbC-natural-gas'!H20,'BIFUbC-biomass'!H20,'BIFUbC-heat'!H20,'BIFUbC-crude-oil'!H20,'BIFUbC-petroleum-diesel'!H20,'BIFUbC-heavy-or-residual-oil'!H20,'BIFUbC-LPG-propane-or-butane'!H20,'BIFUbC-hydrogen'!H20)</f>
        <v>118963783681492.56</v>
      </c>
      <c r="I21" s="16">
        <f>SUM('BIFUbC-electricity'!I20,'BIFUbC-coal'!I20,'BIFUbC-natural-gas'!I20,'BIFUbC-biomass'!I20,'BIFUbC-heat'!I20,'BIFUbC-crude-oil'!I20,'BIFUbC-petroleum-diesel'!I20,'BIFUbC-heavy-or-residual-oil'!I20,'BIFUbC-LPG-propane-or-butane'!I20,'BIFUbC-hydrogen'!I20)</f>
        <v>120782342206966.19</v>
      </c>
      <c r="J21" s="16">
        <f>SUM('BIFUbC-electricity'!J20,'BIFUbC-coal'!J20,'BIFUbC-natural-gas'!J20,'BIFUbC-biomass'!J20,'BIFUbC-heat'!J20,'BIFUbC-crude-oil'!J20,'BIFUbC-petroleum-diesel'!J20,'BIFUbC-heavy-or-residual-oil'!J20,'BIFUbC-LPG-propane-or-butane'!J20,'BIFUbC-hydrogen'!J20)</f>
        <v>122600900732439.73</v>
      </c>
      <c r="K21" s="16">
        <f>SUM('BIFUbC-electricity'!K20,'BIFUbC-coal'!K20,'BIFUbC-natural-gas'!K20,'BIFUbC-biomass'!K20,'BIFUbC-heat'!K20,'BIFUbC-crude-oil'!K20,'BIFUbC-petroleum-diesel'!K20,'BIFUbC-heavy-or-residual-oil'!K20,'BIFUbC-LPG-propane-or-butane'!K20,'BIFUbC-hydrogen'!K20)</f>
        <v>124419459257913.31</v>
      </c>
      <c r="L21" s="16">
        <f>SUM('BIFUbC-electricity'!L20,'BIFUbC-coal'!L20,'BIFUbC-natural-gas'!L20,'BIFUbC-biomass'!L20,'BIFUbC-heat'!L20,'BIFUbC-crude-oil'!L20,'BIFUbC-petroleum-diesel'!L20,'BIFUbC-heavy-or-residual-oil'!L20,'BIFUbC-LPG-propane-or-butane'!L20,'BIFUbC-hydrogen'!L20)</f>
        <v>126238017783386.91</v>
      </c>
      <c r="M21" s="16">
        <f>SUM('BIFUbC-electricity'!M20,'BIFUbC-coal'!M20,'BIFUbC-natural-gas'!M20,'BIFUbC-biomass'!M20,'BIFUbC-heat'!M20,'BIFUbC-crude-oil'!M20,'BIFUbC-petroleum-diesel'!M20,'BIFUbC-heavy-or-residual-oil'!M20,'BIFUbC-LPG-propane-or-butane'!M20,'BIFUbC-hydrogen'!M20)</f>
        <v>126864858363131.42</v>
      </c>
      <c r="N21" s="16">
        <f>SUM('BIFUbC-electricity'!N20,'BIFUbC-coal'!N20,'BIFUbC-natural-gas'!N20,'BIFUbC-biomass'!N20,'BIFUbC-heat'!N20,'BIFUbC-crude-oil'!N20,'BIFUbC-petroleum-diesel'!N20,'BIFUbC-heavy-or-residual-oil'!N20,'BIFUbC-LPG-propane-or-butane'!N20,'BIFUbC-hydrogen'!N20)</f>
        <v>127491698942875.92</v>
      </c>
      <c r="O21" s="16">
        <f>SUM('BIFUbC-electricity'!O20,'BIFUbC-coal'!O20,'BIFUbC-natural-gas'!O20,'BIFUbC-biomass'!O20,'BIFUbC-heat'!O20,'BIFUbC-crude-oil'!O20,'BIFUbC-petroleum-diesel'!O20,'BIFUbC-heavy-or-residual-oil'!O20,'BIFUbC-LPG-propane-or-butane'!O20,'BIFUbC-hydrogen'!O20)</f>
        <v>128118539522620.47</v>
      </c>
      <c r="P21" s="16">
        <f>SUM('BIFUbC-electricity'!P20,'BIFUbC-coal'!P20,'BIFUbC-natural-gas'!P20,'BIFUbC-biomass'!P20,'BIFUbC-heat'!P20,'BIFUbC-crude-oil'!P20,'BIFUbC-petroleum-diesel'!P20,'BIFUbC-heavy-or-residual-oil'!P20,'BIFUbC-LPG-propane-or-butane'!P20,'BIFUbC-hydrogen'!P20)</f>
        <v>128745380102364.97</v>
      </c>
      <c r="Q21" s="16">
        <f>SUM('BIFUbC-electricity'!Q20,'BIFUbC-coal'!Q20,'BIFUbC-natural-gas'!Q20,'BIFUbC-biomass'!Q20,'BIFUbC-heat'!Q20,'BIFUbC-crude-oil'!Q20,'BIFUbC-petroleum-diesel'!Q20,'BIFUbC-heavy-or-residual-oil'!Q20,'BIFUbC-LPG-propane-or-butane'!Q20,'BIFUbC-hydrogen'!Q20)</f>
        <v>129372220682109.48</v>
      </c>
      <c r="R21" s="16">
        <f>SUM('BIFUbC-electricity'!R20,'BIFUbC-coal'!R20,'BIFUbC-natural-gas'!R20,'BIFUbC-biomass'!R20,'BIFUbC-heat'!R20,'BIFUbC-crude-oil'!R20,'BIFUbC-petroleum-diesel'!R20,'BIFUbC-heavy-or-residual-oil'!R20,'BIFUbC-LPG-propane-or-butane'!R20,'BIFUbC-hydrogen'!R20)</f>
        <v>129999061261854.02</v>
      </c>
      <c r="S21" s="16">
        <f>SUM('BIFUbC-electricity'!S20,'BIFUbC-coal'!S20,'BIFUbC-natural-gas'!S20,'BIFUbC-biomass'!S20,'BIFUbC-heat'!S20,'BIFUbC-crude-oil'!S20,'BIFUbC-petroleum-diesel'!S20,'BIFUbC-heavy-or-residual-oil'!S20,'BIFUbC-LPG-propane-or-butane'!S20,'BIFUbC-hydrogen'!S20)</f>
        <v>130625901841598.53</v>
      </c>
      <c r="T21" s="16">
        <f>SUM('BIFUbC-electricity'!T20,'BIFUbC-coal'!T20,'BIFUbC-natural-gas'!T20,'BIFUbC-biomass'!T20,'BIFUbC-heat'!T20,'BIFUbC-crude-oil'!T20,'BIFUbC-petroleum-diesel'!T20,'BIFUbC-heavy-or-residual-oil'!T20,'BIFUbC-LPG-propane-or-butane'!T20,'BIFUbC-hydrogen'!T20)</f>
        <v>131252742421343.03</v>
      </c>
      <c r="U21" s="16">
        <f>SUM('BIFUbC-electricity'!U20,'BIFUbC-coal'!U20,'BIFUbC-natural-gas'!U20,'BIFUbC-biomass'!U20,'BIFUbC-heat'!U20,'BIFUbC-crude-oil'!U20,'BIFUbC-petroleum-diesel'!U20,'BIFUbC-heavy-or-residual-oil'!U20,'BIFUbC-LPG-propane-or-butane'!U20,'BIFUbC-hydrogen'!U20)</f>
        <v>131879583001087.55</v>
      </c>
      <c r="V21" s="16">
        <f>SUM('BIFUbC-electricity'!V20,'BIFUbC-coal'!V20,'BIFUbC-natural-gas'!V20,'BIFUbC-biomass'!V20,'BIFUbC-heat'!V20,'BIFUbC-crude-oil'!V20,'BIFUbC-petroleum-diesel'!V20,'BIFUbC-heavy-or-residual-oil'!V20,'BIFUbC-LPG-propane-or-butane'!V20,'BIFUbC-hydrogen'!V20)</f>
        <v>132506423580832.08</v>
      </c>
      <c r="W21" s="16">
        <f>SUM('BIFUbC-electricity'!W20,'BIFUbC-coal'!W20,'BIFUbC-natural-gas'!W20,'BIFUbC-biomass'!W20,'BIFUbC-heat'!W20,'BIFUbC-crude-oil'!W20,'BIFUbC-petroleum-diesel'!W20,'BIFUbC-heavy-or-residual-oil'!W20,'BIFUbC-LPG-propane-or-butane'!W20,'BIFUbC-hydrogen'!W20)</f>
        <v>132042172169515.78</v>
      </c>
      <c r="X21" s="16">
        <f>SUM('BIFUbC-electricity'!X20,'BIFUbC-coal'!X20,'BIFUbC-natural-gas'!X20,'BIFUbC-biomass'!X20,'BIFUbC-heat'!X20,'BIFUbC-crude-oil'!X20,'BIFUbC-petroleum-diesel'!X20,'BIFUbC-heavy-or-residual-oil'!X20,'BIFUbC-LPG-propane-or-butane'!X20,'BIFUbC-hydrogen'!X20)</f>
        <v>131577920758199.47</v>
      </c>
      <c r="Y21" s="16">
        <f>SUM('BIFUbC-electricity'!Y20,'BIFUbC-coal'!Y20,'BIFUbC-natural-gas'!Y20,'BIFUbC-biomass'!Y20,'BIFUbC-heat'!Y20,'BIFUbC-crude-oil'!Y20,'BIFUbC-petroleum-diesel'!Y20,'BIFUbC-heavy-or-residual-oil'!Y20,'BIFUbC-LPG-propane-or-butane'!Y20,'BIFUbC-hydrogen'!Y20)</f>
        <v>131113669346883.2</v>
      </c>
      <c r="Z21" s="16">
        <f>SUM('BIFUbC-electricity'!Z20,'BIFUbC-coal'!Z20,'BIFUbC-natural-gas'!Z20,'BIFUbC-biomass'!Z20,'BIFUbC-heat'!Z20,'BIFUbC-crude-oil'!Z20,'BIFUbC-petroleum-diesel'!Z20,'BIFUbC-heavy-or-residual-oil'!Z20,'BIFUbC-LPG-propane-or-butane'!Z20,'BIFUbC-hydrogen'!Z20)</f>
        <v>130649417935566.89</v>
      </c>
      <c r="AA21" s="16">
        <f>SUM('BIFUbC-electricity'!AA20,'BIFUbC-coal'!AA20,'BIFUbC-natural-gas'!AA20,'BIFUbC-biomass'!AA20,'BIFUbC-heat'!AA20,'BIFUbC-crude-oil'!AA20,'BIFUbC-petroleum-diesel'!AA20,'BIFUbC-heavy-or-residual-oil'!AA20,'BIFUbC-LPG-propane-or-butane'!AA20,'BIFUbC-hydrogen'!AA20)</f>
        <v>130185166524250.61</v>
      </c>
      <c r="AB21" s="16">
        <f>SUM('BIFUbC-electricity'!AB20,'BIFUbC-coal'!AB20,'BIFUbC-natural-gas'!AB20,'BIFUbC-biomass'!AB20,'BIFUbC-heat'!AB20,'BIFUbC-crude-oil'!AB20,'BIFUbC-petroleum-diesel'!AB20,'BIFUbC-heavy-or-residual-oil'!AB20,'BIFUbC-LPG-propane-or-butane'!AB20,'BIFUbC-hydrogen'!AB20)</f>
        <v>129720915112934.31</v>
      </c>
      <c r="AC21" s="16">
        <f>SUM('BIFUbC-electricity'!AC20,'BIFUbC-coal'!AC20,'BIFUbC-natural-gas'!AC20,'BIFUbC-biomass'!AC20,'BIFUbC-heat'!AC20,'BIFUbC-crude-oil'!AC20,'BIFUbC-petroleum-diesel'!AC20,'BIFUbC-heavy-or-residual-oil'!AC20,'BIFUbC-LPG-propane-or-butane'!AC20,'BIFUbC-hydrogen'!AC20)</f>
        <v>129256663701618.02</v>
      </c>
      <c r="AD21" s="16">
        <f>SUM('BIFUbC-electricity'!AD20,'BIFUbC-coal'!AD20,'BIFUbC-natural-gas'!AD20,'BIFUbC-biomass'!AD20,'BIFUbC-heat'!AD20,'BIFUbC-crude-oil'!AD20,'BIFUbC-petroleum-diesel'!AD20,'BIFUbC-heavy-or-residual-oil'!AD20,'BIFUbC-LPG-propane-or-butane'!AD20,'BIFUbC-hydrogen'!AD20)</f>
        <v>128792412290301.72</v>
      </c>
      <c r="AE21" s="16">
        <f>SUM('BIFUbC-electricity'!AE20,'BIFUbC-coal'!AE20,'BIFUbC-natural-gas'!AE20,'BIFUbC-biomass'!AE20,'BIFUbC-heat'!AE20,'BIFUbC-crude-oil'!AE20,'BIFUbC-petroleum-diesel'!AE20,'BIFUbC-heavy-or-residual-oil'!AE20,'BIFUbC-LPG-propane-or-butane'!AE20,'BIFUbC-hydrogen'!AE20)</f>
        <v>128328160878985.42</v>
      </c>
      <c r="AF21" s="16">
        <f>SUM('BIFUbC-electricity'!AF20,'BIFUbC-coal'!AF20,'BIFUbC-natural-gas'!AF20,'BIFUbC-biomass'!AF20,'BIFUbC-heat'!AF20,'BIFUbC-crude-oil'!AF20,'BIFUbC-petroleum-diesel'!AF20,'BIFUbC-heavy-or-residual-oil'!AF20,'BIFUbC-LPG-propane-or-butane'!AF20,'BIFUbC-hydrogen'!AF20)</f>
        <v>127863909467669.17</v>
      </c>
    </row>
    <row r="22" spans="1:32">
      <c r="A22" t="s">
        <v>75</v>
      </c>
      <c r="B22" s="16">
        <f>SUM('BIFUbC-electricity'!B21,'BIFUbC-coal'!B21,'BIFUbC-natural-gas'!B21,'BIFUbC-biomass'!B21,'BIFUbC-heat'!B21,'BIFUbC-crude-oil'!B21,'BIFUbC-petroleum-diesel'!B21,'BIFUbC-heavy-or-residual-oil'!B21,'BIFUbC-LPG-propane-or-butane'!B21,'BIFUbC-hydrogen'!B21)</f>
        <v>134812271086788.77</v>
      </c>
      <c r="C22" s="16">
        <f>SUM('BIFUbC-electricity'!C21,'BIFUbC-coal'!C21,'BIFUbC-natural-gas'!C21,'BIFUbC-biomass'!C21,'BIFUbC-heat'!C21,'BIFUbC-crude-oil'!C21,'BIFUbC-petroleum-diesel'!C21,'BIFUbC-heavy-or-residual-oil'!C21,'BIFUbC-LPG-propane-or-butane'!C21,'BIFUbC-hydrogen'!C21)</f>
        <v>138494550981147.41</v>
      </c>
      <c r="D22" s="16">
        <f>SUM('BIFUbC-electricity'!D21,'BIFUbC-coal'!D21,'BIFUbC-natural-gas'!D21,'BIFUbC-biomass'!D21,'BIFUbC-heat'!D21,'BIFUbC-crude-oil'!D21,'BIFUbC-petroleum-diesel'!D21,'BIFUbC-heavy-or-residual-oil'!D21,'BIFUbC-LPG-propane-or-butane'!D21,'BIFUbC-hydrogen'!D21)</f>
        <v>142176830875506.06</v>
      </c>
      <c r="E22" s="16">
        <f>SUM('BIFUbC-electricity'!E21,'BIFUbC-coal'!E21,'BIFUbC-natural-gas'!E21,'BIFUbC-biomass'!E21,'BIFUbC-heat'!E21,'BIFUbC-crude-oil'!E21,'BIFUbC-petroleum-diesel'!E21,'BIFUbC-heavy-or-residual-oil'!E21,'BIFUbC-LPG-propane-or-butane'!E21,'BIFUbC-hydrogen'!E21)</f>
        <v>145859110769864.69</v>
      </c>
      <c r="F22" s="16">
        <f>SUM('BIFUbC-electricity'!F21,'BIFUbC-coal'!F21,'BIFUbC-natural-gas'!F21,'BIFUbC-biomass'!F21,'BIFUbC-heat'!F21,'BIFUbC-crude-oil'!F21,'BIFUbC-petroleum-diesel'!F21,'BIFUbC-heavy-or-residual-oil'!F21,'BIFUbC-LPG-propane-or-butane'!F21,'BIFUbC-hydrogen'!F21)</f>
        <v>147878276277083.5</v>
      </c>
      <c r="G22" s="16">
        <f>SUM('BIFUbC-electricity'!G21,'BIFUbC-coal'!G21,'BIFUbC-natural-gas'!G21,'BIFUbC-biomass'!G21,'BIFUbC-heat'!G21,'BIFUbC-crude-oil'!G21,'BIFUbC-petroleum-diesel'!G21,'BIFUbC-heavy-or-residual-oil'!G21,'BIFUbC-LPG-propane-or-butane'!G21,'BIFUbC-hydrogen'!G21)</f>
        <v>149897441784302.28</v>
      </c>
      <c r="H22" s="16">
        <f>SUM('BIFUbC-electricity'!H21,'BIFUbC-coal'!H21,'BIFUbC-natural-gas'!H21,'BIFUbC-biomass'!H21,'BIFUbC-heat'!H21,'BIFUbC-crude-oil'!H21,'BIFUbC-petroleum-diesel'!H21,'BIFUbC-heavy-or-residual-oil'!H21,'BIFUbC-LPG-propane-or-butane'!H21,'BIFUbC-hydrogen'!H21)</f>
        <v>151916607291521.06</v>
      </c>
      <c r="I22" s="16">
        <f>SUM('BIFUbC-electricity'!I21,'BIFUbC-coal'!I21,'BIFUbC-natural-gas'!I21,'BIFUbC-biomass'!I21,'BIFUbC-heat'!I21,'BIFUbC-crude-oil'!I21,'BIFUbC-petroleum-diesel'!I21,'BIFUbC-heavy-or-residual-oil'!I21,'BIFUbC-LPG-propane-or-butane'!I21,'BIFUbC-hydrogen'!I21)</f>
        <v>153935772798739.81</v>
      </c>
      <c r="J22" s="16">
        <f>SUM('BIFUbC-electricity'!J21,'BIFUbC-coal'!J21,'BIFUbC-natural-gas'!J21,'BIFUbC-biomass'!J21,'BIFUbC-heat'!J21,'BIFUbC-crude-oil'!J21,'BIFUbC-petroleum-diesel'!J21,'BIFUbC-heavy-or-residual-oil'!J21,'BIFUbC-LPG-propane-or-butane'!J21,'BIFUbC-hydrogen'!J21)</f>
        <v>155954938305958.59</v>
      </c>
      <c r="K22" s="16">
        <f>SUM('BIFUbC-electricity'!K21,'BIFUbC-coal'!K21,'BIFUbC-natural-gas'!K21,'BIFUbC-biomass'!K21,'BIFUbC-heat'!K21,'BIFUbC-crude-oil'!K21,'BIFUbC-petroleum-diesel'!K21,'BIFUbC-heavy-or-residual-oil'!K21,'BIFUbC-LPG-propane-or-butane'!K21,'BIFUbC-hydrogen'!K21)</f>
        <v>157974103813177.41</v>
      </c>
      <c r="L22" s="16">
        <f>SUM('BIFUbC-electricity'!L21,'BIFUbC-coal'!L21,'BIFUbC-natural-gas'!L21,'BIFUbC-biomass'!L21,'BIFUbC-heat'!L21,'BIFUbC-crude-oil'!L21,'BIFUbC-petroleum-diesel'!L21,'BIFUbC-heavy-or-residual-oil'!L21,'BIFUbC-LPG-propane-or-butane'!L21,'BIFUbC-hydrogen'!L21)</f>
        <v>159993269320396.13</v>
      </c>
      <c r="M22" s="16">
        <f>SUM('BIFUbC-electricity'!M21,'BIFUbC-coal'!M21,'BIFUbC-natural-gas'!M21,'BIFUbC-biomass'!M21,'BIFUbC-heat'!M21,'BIFUbC-crude-oil'!M21,'BIFUbC-petroleum-diesel'!M21,'BIFUbC-heavy-or-residual-oil'!M21,'BIFUbC-LPG-propane-or-butane'!M21,'BIFUbC-hydrogen'!M21)</f>
        <v>160757965378042.56</v>
      </c>
      <c r="N22" s="16">
        <f>SUM('BIFUbC-electricity'!N21,'BIFUbC-coal'!N21,'BIFUbC-natural-gas'!N21,'BIFUbC-biomass'!N21,'BIFUbC-heat'!N21,'BIFUbC-crude-oil'!N21,'BIFUbC-petroleum-diesel'!N21,'BIFUbC-heavy-or-residual-oil'!N21,'BIFUbC-LPG-propane-or-butane'!N21,'BIFUbC-hydrogen'!N21)</f>
        <v>161522661435688.97</v>
      </c>
      <c r="O22" s="16">
        <f>SUM('BIFUbC-electricity'!O21,'BIFUbC-coal'!O21,'BIFUbC-natural-gas'!O21,'BIFUbC-biomass'!O21,'BIFUbC-heat'!O21,'BIFUbC-crude-oil'!O21,'BIFUbC-petroleum-diesel'!O21,'BIFUbC-heavy-or-residual-oil'!O21,'BIFUbC-LPG-propane-or-butane'!O21,'BIFUbC-hydrogen'!O21)</f>
        <v>162287357493335.38</v>
      </c>
      <c r="P22" s="16">
        <f>SUM('BIFUbC-electricity'!P21,'BIFUbC-coal'!P21,'BIFUbC-natural-gas'!P21,'BIFUbC-biomass'!P21,'BIFUbC-heat'!P21,'BIFUbC-crude-oil'!P21,'BIFUbC-petroleum-diesel'!P21,'BIFUbC-heavy-or-residual-oil'!P21,'BIFUbC-LPG-propane-or-butane'!P21,'BIFUbC-hydrogen'!P21)</f>
        <v>163052053550981.84</v>
      </c>
      <c r="Q22" s="16">
        <f>SUM('BIFUbC-electricity'!Q21,'BIFUbC-coal'!Q21,'BIFUbC-natural-gas'!Q21,'BIFUbC-biomass'!Q21,'BIFUbC-heat'!Q21,'BIFUbC-crude-oil'!Q21,'BIFUbC-petroleum-diesel'!Q21,'BIFUbC-heavy-or-residual-oil'!Q21,'BIFUbC-LPG-propane-or-butane'!Q21,'BIFUbC-hydrogen'!Q21)</f>
        <v>163816749608628.25</v>
      </c>
      <c r="R22" s="16">
        <f>SUM('BIFUbC-electricity'!R21,'BIFUbC-coal'!R21,'BIFUbC-natural-gas'!R21,'BIFUbC-biomass'!R21,'BIFUbC-heat'!R21,'BIFUbC-crude-oil'!R21,'BIFUbC-petroleum-diesel'!R21,'BIFUbC-heavy-or-residual-oil'!R21,'BIFUbC-LPG-propane-or-butane'!R21,'BIFUbC-hydrogen'!R21)</f>
        <v>164581445666274.69</v>
      </c>
      <c r="S22" s="16">
        <f>SUM('BIFUbC-electricity'!S21,'BIFUbC-coal'!S21,'BIFUbC-natural-gas'!S21,'BIFUbC-biomass'!S21,'BIFUbC-heat'!S21,'BIFUbC-crude-oil'!S21,'BIFUbC-petroleum-diesel'!S21,'BIFUbC-heavy-or-residual-oil'!S21,'BIFUbC-LPG-propane-or-butane'!S21,'BIFUbC-hydrogen'!S21)</f>
        <v>165346141723921.09</v>
      </c>
      <c r="T22" s="16">
        <f>SUM('BIFUbC-electricity'!T21,'BIFUbC-coal'!T21,'BIFUbC-natural-gas'!T21,'BIFUbC-biomass'!T21,'BIFUbC-heat'!T21,'BIFUbC-crude-oil'!T21,'BIFUbC-petroleum-diesel'!T21,'BIFUbC-heavy-or-residual-oil'!T21,'BIFUbC-LPG-propane-or-butane'!T21,'BIFUbC-hydrogen'!T21)</f>
        <v>166110837781567.5</v>
      </c>
      <c r="U22" s="16">
        <f>SUM('BIFUbC-electricity'!U21,'BIFUbC-coal'!U21,'BIFUbC-natural-gas'!U21,'BIFUbC-biomass'!U21,'BIFUbC-heat'!U21,'BIFUbC-crude-oil'!U21,'BIFUbC-petroleum-diesel'!U21,'BIFUbC-heavy-or-residual-oil'!U21,'BIFUbC-LPG-propane-or-butane'!U21,'BIFUbC-hydrogen'!U21)</f>
        <v>166875533839213.91</v>
      </c>
      <c r="V22" s="16">
        <f>SUM('BIFUbC-electricity'!V21,'BIFUbC-coal'!V21,'BIFUbC-natural-gas'!V21,'BIFUbC-biomass'!V21,'BIFUbC-heat'!V21,'BIFUbC-crude-oil'!V21,'BIFUbC-petroleum-diesel'!V21,'BIFUbC-heavy-or-residual-oil'!V21,'BIFUbC-LPG-propane-or-butane'!V21,'BIFUbC-hydrogen'!V21)</f>
        <v>167640229896860.34</v>
      </c>
      <c r="W22" s="16">
        <f>SUM('BIFUbC-electricity'!W21,'BIFUbC-coal'!W21,'BIFUbC-natural-gas'!W21,'BIFUbC-biomass'!W21,'BIFUbC-heat'!W21,'BIFUbC-crude-oil'!W21,'BIFUbC-petroleum-diesel'!W21,'BIFUbC-heavy-or-residual-oil'!W21,'BIFUbC-LPG-propane-or-butane'!W21,'BIFUbC-hydrogen'!W21)</f>
        <v>167044277325301.66</v>
      </c>
      <c r="X22" s="16">
        <f>SUM('BIFUbC-electricity'!X21,'BIFUbC-coal'!X21,'BIFUbC-natural-gas'!X21,'BIFUbC-biomass'!X21,'BIFUbC-heat'!X21,'BIFUbC-crude-oil'!X21,'BIFUbC-petroleum-diesel'!X21,'BIFUbC-heavy-or-residual-oil'!X21,'BIFUbC-LPG-propane-or-butane'!X21,'BIFUbC-hydrogen'!X21)</f>
        <v>166448324753742.91</v>
      </c>
      <c r="Y22" s="16">
        <f>SUM('BIFUbC-electricity'!Y21,'BIFUbC-coal'!Y21,'BIFUbC-natural-gas'!Y21,'BIFUbC-biomass'!Y21,'BIFUbC-heat'!Y21,'BIFUbC-crude-oil'!Y21,'BIFUbC-petroleum-diesel'!Y21,'BIFUbC-heavy-or-residual-oil'!Y21,'BIFUbC-LPG-propane-or-butane'!Y21,'BIFUbC-hydrogen'!Y21)</f>
        <v>165852372182184.22</v>
      </c>
      <c r="Z22" s="16">
        <f>SUM('BIFUbC-electricity'!Z21,'BIFUbC-coal'!Z21,'BIFUbC-natural-gas'!Z21,'BIFUbC-biomass'!Z21,'BIFUbC-heat'!Z21,'BIFUbC-crude-oil'!Z21,'BIFUbC-petroleum-diesel'!Z21,'BIFUbC-heavy-or-residual-oil'!Z21,'BIFUbC-LPG-propane-or-butane'!Z21,'BIFUbC-hydrogen'!Z21)</f>
        <v>165256419610625.5</v>
      </c>
      <c r="AA22" s="16">
        <f>SUM('BIFUbC-electricity'!AA21,'BIFUbC-coal'!AA21,'BIFUbC-natural-gas'!AA21,'BIFUbC-biomass'!AA21,'BIFUbC-heat'!AA21,'BIFUbC-crude-oil'!AA21,'BIFUbC-petroleum-diesel'!AA21,'BIFUbC-heavy-or-residual-oil'!AA21,'BIFUbC-LPG-propane-or-butane'!AA21,'BIFUbC-hydrogen'!AA21)</f>
        <v>164660467039066.81</v>
      </c>
      <c r="AB22" s="16">
        <f>SUM('BIFUbC-electricity'!AB21,'BIFUbC-coal'!AB21,'BIFUbC-natural-gas'!AB21,'BIFUbC-biomass'!AB21,'BIFUbC-heat'!AB21,'BIFUbC-crude-oil'!AB21,'BIFUbC-petroleum-diesel'!AB21,'BIFUbC-heavy-or-residual-oil'!AB21,'BIFUbC-LPG-propane-or-butane'!AB21,'BIFUbC-hydrogen'!AB21)</f>
        <v>164064514467508.09</v>
      </c>
      <c r="AC22" s="16">
        <f>SUM('BIFUbC-electricity'!AC21,'BIFUbC-coal'!AC21,'BIFUbC-natural-gas'!AC21,'BIFUbC-biomass'!AC21,'BIFUbC-heat'!AC21,'BIFUbC-crude-oil'!AC21,'BIFUbC-petroleum-diesel'!AC21,'BIFUbC-heavy-or-residual-oil'!AC21,'BIFUbC-LPG-propane-or-butane'!AC21,'BIFUbC-hydrogen'!AC21)</f>
        <v>163468561895949.34</v>
      </c>
      <c r="AD22" s="16">
        <f>SUM('BIFUbC-electricity'!AD21,'BIFUbC-coal'!AD21,'BIFUbC-natural-gas'!AD21,'BIFUbC-biomass'!AD21,'BIFUbC-heat'!AD21,'BIFUbC-crude-oil'!AD21,'BIFUbC-petroleum-diesel'!AD21,'BIFUbC-heavy-or-residual-oil'!AD21,'BIFUbC-LPG-propane-or-butane'!AD21,'BIFUbC-hydrogen'!AD21)</f>
        <v>162872609324390.66</v>
      </c>
      <c r="AE22" s="16">
        <f>SUM('BIFUbC-electricity'!AE21,'BIFUbC-coal'!AE21,'BIFUbC-natural-gas'!AE21,'BIFUbC-biomass'!AE21,'BIFUbC-heat'!AE21,'BIFUbC-crude-oil'!AE21,'BIFUbC-petroleum-diesel'!AE21,'BIFUbC-heavy-or-residual-oil'!AE21,'BIFUbC-LPG-propane-or-butane'!AE21,'BIFUbC-hydrogen'!AE21)</f>
        <v>162276656752831.94</v>
      </c>
      <c r="AF22" s="16">
        <f>SUM('BIFUbC-electricity'!AF21,'BIFUbC-coal'!AF21,'BIFUbC-natural-gas'!AF21,'BIFUbC-biomass'!AF21,'BIFUbC-heat'!AF21,'BIFUbC-crude-oil'!AF21,'BIFUbC-petroleum-diesel'!AF21,'BIFUbC-heavy-or-residual-oil'!AF21,'BIFUbC-LPG-propane-or-butane'!AF21,'BIFUbC-hydrogen'!AF21)</f>
        <v>161680704181273.22</v>
      </c>
    </row>
    <row r="23" spans="1:32">
      <c r="A23" t="s">
        <v>78</v>
      </c>
      <c r="B23" s="16">
        <f>SUM('BIFUbC-electricity'!B22,'BIFUbC-coal'!B22,'BIFUbC-natural-gas'!B22,'BIFUbC-biomass'!B22,'BIFUbC-heat'!B22,'BIFUbC-crude-oil'!B22,'BIFUbC-petroleum-diesel'!B22,'BIFUbC-heavy-or-residual-oil'!B22,'BIFUbC-LPG-propane-or-butane'!B22,'BIFUbC-hydrogen'!B22)</f>
        <v>35199123076260.313</v>
      </c>
      <c r="C23" s="16">
        <f>SUM('BIFUbC-electricity'!C22,'BIFUbC-coal'!C22,'BIFUbC-natural-gas'!C22,'BIFUbC-biomass'!C22,'BIFUbC-heat'!C22,'BIFUbC-crude-oil'!C22,'BIFUbC-petroleum-diesel'!C22,'BIFUbC-heavy-or-residual-oil'!C22,'BIFUbC-LPG-propane-or-butane'!C22,'BIFUbC-hydrogen'!C22)</f>
        <v>36394448988513.07</v>
      </c>
      <c r="D23" s="16">
        <f>SUM('BIFUbC-electricity'!D22,'BIFUbC-coal'!D22,'BIFUbC-natural-gas'!D22,'BIFUbC-biomass'!D22,'BIFUbC-heat'!D22,'BIFUbC-crude-oil'!D22,'BIFUbC-petroleum-diesel'!D22,'BIFUbC-heavy-or-residual-oil'!D22,'BIFUbC-LPG-propane-or-butane'!D22,'BIFUbC-hydrogen'!D22)</f>
        <v>37589774900765.836</v>
      </c>
      <c r="E23" s="16">
        <f>SUM('BIFUbC-electricity'!E22,'BIFUbC-coal'!E22,'BIFUbC-natural-gas'!E22,'BIFUbC-biomass'!E22,'BIFUbC-heat'!E22,'BIFUbC-crude-oil'!E22,'BIFUbC-petroleum-diesel'!E22,'BIFUbC-heavy-or-residual-oil'!E22,'BIFUbC-LPG-propane-or-butane'!E22,'BIFUbC-hydrogen'!E22)</f>
        <v>38785100813018.602</v>
      </c>
      <c r="F23" s="16">
        <f>SUM('BIFUbC-electricity'!F22,'BIFUbC-coal'!F22,'BIFUbC-natural-gas'!F22,'BIFUbC-biomass'!F22,'BIFUbC-heat'!F22,'BIFUbC-crude-oil'!F22,'BIFUbC-petroleum-diesel'!F22,'BIFUbC-heavy-or-residual-oil'!F22,'BIFUbC-LPG-propane-or-butane'!F22,'BIFUbC-hydrogen'!F22)</f>
        <v>39512754890522.625</v>
      </c>
      <c r="G23" s="16">
        <f>SUM('BIFUbC-electricity'!G22,'BIFUbC-coal'!G22,'BIFUbC-natural-gas'!G22,'BIFUbC-biomass'!G22,'BIFUbC-heat'!G22,'BIFUbC-crude-oil'!G22,'BIFUbC-petroleum-diesel'!G22,'BIFUbC-heavy-or-residual-oil'!G22,'BIFUbC-LPG-propane-or-butane'!G22,'BIFUbC-hydrogen'!G22)</f>
        <v>40240408968026.664</v>
      </c>
      <c r="H23" s="16">
        <f>SUM('BIFUbC-electricity'!H22,'BIFUbC-coal'!H22,'BIFUbC-natural-gas'!H22,'BIFUbC-biomass'!H22,'BIFUbC-heat'!H22,'BIFUbC-crude-oil'!H22,'BIFUbC-petroleum-diesel'!H22,'BIFUbC-heavy-or-residual-oil'!H22,'BIFUbC-LPG-propane-or-butane'!H22,'BIFUbC-hydrogen'!H22)</f>
        <v>40968063045530.688</v>
      </c>
      <c r="I23" s="16">
        <f>SUM('BIFUbC-electricity'!I22,'BIFUbC-coal'!I22,'BIFUbC-natural-gas'!I22,'BIFUbC-biomass'!I22,'BIFUbC-heat'!I22,'BIFUbC-crude-oil'!I22,'BIFUbC-petroleum-diesel'!I22,'BIFUbC-heavy-or-residual-oil'!I22,'BIFUbC-LPG-propane-or-butane'!I22,'BIFUbC-hydrogen'!I22)</f>
        <v>41695717123034.711</v>
      </c>
      <c r="J23" s="16">
        <f>SUM('BIFUbC-electricity'!J22,'BIFUbC-coal'!J22,'BIFUbC-natural-gas'!J22,'BIFUbC-biomass'!J22,'BIFUbC-heat'!J22,'BIFUbC-crude-oil'!J22,'BIFUbC-petroleum-diesel'!J22,'BIFUbC-heavy-or-residual-oil'!J22,'BIFUbC-LPG-propane-or-butane'!J22,'BIFUbC-hydrogen'!J22)</f>
        <v>42423371200538.734</v>
      </c>
      <c r="K23" s="16">
        <f>SUM('BIFUbC-electricity'!K22,'BIFUbC-coal'!K22,'BIFUbC-natural-gas'!K22,'BIFUbC-biomass'!K22,'BIFUbC-heat'!K22,'BIFUbC-crude-oil'!K22,'BIFUbC-petroleum-diesel'!K22,'BIFUbC-heavy-or-residual-oil'!K22,'BIFUbC-LPG-propane-or-butane'!K22,'BIFUbC-hydrogen'!K22)</f>
        <v>43151025278042.766</v>
      </c>
      <c r="L23" s="16">
        <f>SUM('BIFUbC-electricity'!L22,'BIFUbC-coal'!L22,'BIFUbC-natural-gas'!L22,'BIFUbC-biomass'!L22,'BIFUbC-heat'!L22,'BIFUbC-crude-oil'!L22,'BIFUbC-petroleum-diesel'!L22,'BIFUbC-heavy-or-residual-oil'!L22,'BIFUbC-LPG-propane-or-butane'!L22,'BIFUbC-hydrogen'!L22)</f>
        <v>43878679355546.797</v>
      </c>
      <c r="M23" s="16">
        <f>SUM('BIFUbC-electricity'!M22,'BIFUbC-coal'!M22,'BIFUbC-natural-gas'!M22,'BIFUbC-biomass'!M22,'BIFUbC-heat'!M22,'BIFUbC-crude-oil'!M22,'BIFUbC-petroleum-diesel'!M22,'BIFUbC-heavy-or-residual-oil'!M22,'BIFUbC-LPG-propane-or-butane'!M22,'BIFUbC-hydrogen'!M22)</f>
        <v>44131479183137.563</v>
      </c>
      <c r="N23" s="16">
        <f>SUM('BIFUbC-electricity'!N22,'BIFUbC-coal'!N22,'BIFUbC-natural-gas'!N22,'BIFUbC-biomass'!N22,'BIFUbC-heat'!N22,'BIFUbC-crude-oil'!N22,'BIFUbC-petroleum-diesel'!N22,'BIFUbC-heavy-or-residual-oil'!N22,'BIFUbC-LPG-propane-or-butane'!N22,'BIFUbC-hydrogen'!N22)</f>
        <v>44384279010728.336</v>
      </c>
      <c r="O23" s="16">
        <f>SUM('BIFUbC-electricity'!O22,'BIFUbC-coal'!O22,'BIFUbC-natural-gas'!O22,'BIFUbC-biomass'!O22,'BIFUbC-heat'!O22,'BIFUbC-crude-oil'!O22,'BIFUbC-petroleum-diesel'!O22,'BIFUbC-heavy-or-residual-oil'!O22,'BIFUbC-LPG-propane-or-butane'!O22,'BIFUbC-hydrogen'!O22)</f>
        <v>44637078838319.117</v>
      </c>
      <c r="P23" s="16">
        <f>SUM('BIFUbC-electricity'!P22,'BIFUbC-coal'!P22,'BIFUbC-natural-gas'!P22,'BIFUbC-biomass'!P22,'BIFUbC-heat'!P22,'BIFUbC-crude-oil'!P22,'BIFUbC-petroleum-diesel'!P22,'BIFUbC-heavy-or-residual-oil'!P22,'BIFUbC-LPG-propane-or-butane'!P22,'BIFUbC-hydrogen'!P22)</f>
        <v>44889878665909.891</v>
      </c>
      <c r="Q23" s="16">
        <f>SUM('BIFUbC-electricity'!Q22,'BIFUbC-coal'!Q22,'BIFUbC-natural-gas'!Q22,'BIFUbC-biomass'!Q22,'BIFUbC-heat'!Q22,'BIFUbC-crude-oil'!Q22,'BIFUbC-petroleum-diesel'!Q22,'BIFUbC-heavy-or-residual-oil'!Q22,'BIFUbC-LPG-propane-or-butane'!Q22,'BIFUbC-hydrogen'!Q22)</f>
        <v>45142678493500.68</v>
      </c>
      <c r="R23" s="16">
        <f>SUM('BIFUbC-electricity'!R22,'BIFUbC-coal'!R22,'BIFUbC-natural-gas'!R22,'BIFUbC-biomass'!R22,'BIFUbC-heat'!R22,'BIFUbC-crude-oil'!R22,'BIFUbC-petroleum-diesel'!R22,'BIFUbC-heavy-or-residual-oil'!R22,'BIFUbC-LPG-propane-or-butane'!R22,'BIFUbC-hydrogen'!R22)</f>
        <v>45395478321091.438</v>
      </c>
      <c r="S23" s="16">
        <f>SUM('BIFUbC-electricity'!S22,'BIFUbC-coal'!S22,'BIFUbC-natural-gas'!S22,'BIFUbC-biomass'!S22,'BIFUbC-heat'!S22,'BIFUbC-crude-oil'!S22,'BIFUbC-petroleum-diesel'!S22,'BIFUbC-heavy-or-residual-oil'!S22,'BIFUbC-LPG-propane-or-butane'!S22,'BIFUbC-hydrogen'!S22)</f>
        <v>45648278148682.219</v>
      </c>
      <c r="T23" s="16">
        <f>SUM('BIFUbC-electricity'!T22,'BIFUbC-coal'!T22,'BIFUbC-natural-gas'!T22,'BIFUbC-biomass'!T22,'BIFUbC-heat'!T22,'BIFUbC-crude-oil'!T22,'BIFUbC-petroleum-diesel'!T22,'BIFUbC-heavy-or-residual-oil'!T22,'BIFUbC-LPG-propane-or-butane'!T22,'BIFUbC-hydrogen'!T22)</f>
        <v>45901077976273</v>
      </c>
      <c r="U23" s="16">
        <f>SUM('BIFUbC-electricity'!U22,'BIFUbC-coal'!U22,'BIFUbC-natural-gas'!U22,'BIFUbC-biomass'!U22,'BIFUbC-heat'!U22,'BIFUbC-crude-oil'!U22,'BIFUbC-petroleum-diesel'!U22,'BIFUbC-heavy-or-residual-oil'!U22,'BIFUbC-LPG-propane-or-butane'!U22,'BIFUbC-hydrogen'!U22)</f>
        <v>46153877803863.758</v>
      </c>
      <c r="V23" s="16">
        <f>SUM('BIFUbC-electricity'!V22,'BIFUbC-coal'!V22,'BIFUbC-natural-gas'!V22,'BIFUbC-biomass'!V22,'BIFUbC-heat'!V22,'BIFUbC-crude-oil'!V22,'BIFUbC-petroleum-diesel'!V22,'BIFUbC-heavy-or-residual-oil'!V22,'BIFUbC-LPG-propane-or-butane'!V22,'BIFUbC-hydrogen'!V22)</f>
        <v>46406677631454.539</v>
      </c>
      <c r="W23" s="16">
        <f>SUM('BIFUbC-electricity'!W22,'BIFUbC-coal'!W22,'BIFUbC-natural-gas'!W22,'BIFUbC-biomass'!W22,'BIFUbC-heat'!W22,'BIFUbC-crude-oil'!W22,'BIFUbC-petroleum-diesel'!W22,'BIFUbC-heavy-or-residual-oil'!W22,'BIFUbC-LPG-propane-or-butane'!W22,'BIFUbC-hydrogen'!W22)</f>
        <v>46296332727147.82</v>
      </c>
      <c r="X23" s="16">
        <f>SUM('BIFUbC-electricity'!X22,'BIFUbC-coal'!X22,'BIFUbC-natural-gas'!X22,'BIFUbC-biomass'!X22,'BIFUbC-heat'!X22,'BIFUbC-crude-oil'!X22,'BIFUbC-petroleum-diesel'!X22,'BIFUbC-heavy-or-residual-oil'!X22,'BIFUbC-LPG-propane-or-butane'!X22,'BIFUbC-hydrogen'!X22)</f>
        <v>46185987822841.102</v>
      </c>
      <c r="Y23" s="16">
        <f>SUM('BIFUbC-electricity'!Y22,'BIFUbC-coal'!Y22,'BIFUbC-natural-gas'!Y22,'BIFUbC-biomass'!Y22,'BIFUbC-heat'!Y22,'BIFUbC-crude-oil'!Y22,'BIFUbC-petroleum-diesel'!Y22,'BIFUbC-heavy-or-residual-oil'!Y22,'BIFUbC-LPG-propane-or-butane'!Y22,'BIFUbC-hydrogen'!Y22)</f>
        <v>46075642918534.406</v>
      </c>
      <c r="Z23" s="16">
        <f>SUM('BIFUbC-electricity'!Z22,'BIFUbC-coal'!Z22,'BIFUbC-natural-gas'!Z22,'BIFUbC-biomass'!Z22,'BIFUbC-heat'!Z22,'BIFUbC-crude-oil'!Z22,'BIFUbC-petroleum-diesel'!Z22,'BIFUbC-heavy-or-residual-oil'!Z22,'BIFUbC-LPG-propane-or-butane'!Z22,'BIFUbC-hydrogen'!Z22)</f>
        <v>45965298014227.672</v>
      </c>
      <c r="AA23" s="16">
        <f>SUM('BIFUbC-electricity'!AA22,'BIFUbC-coal'!AA22,'BIFUbC-natural-gas'!AA22,'BIFUbC-biomass'!AA22,'BIFUbC-heat'!AA22,'BIFUbC-crude-oil'!AA22,'BIFUbC-petroleum-diesel'!AA22,'BIFUbC-heavy-or-residual-oil'!AA22,'BIFUbC-LPG-propane-or-butane'!AA22,'BIFUbC-hydrogen'!AA22)</f>
        <v>45854953109920.969</v>
      </c>
      <c r="AB23" s="16">
        <f>SUM('BIFUbC-electricity'!AB22,'BIFUbC-coal'!AB22,'BIFUbC-natural-gas'!AB22,'BIFUbC-biomass'!AB22,'BIFUbC-heat'!AB22,'BIFUbC-crude-oil'!AB22,'BIFUbC-petroleum-diesel'!AB22,'BIFUbC-heavy-or-residual-oil'!AB22,'BIFUbC-LPG-propane-or-butane'!AB22,'BIFUbC-hydrogen'!AB22)</f>
        <v>45744608205614.25</v>
      </c>
      <c r="AC23" s="16">
        <f>SUM('BIFUbC-electricity'!AC22,'BIFUbC-coal'!AC22,'BIFUbC-natural-gas'!AC22,'BIFUbC-biomass'!AC22,'BIFUbC-heat'!AC22,'BIFUbC-crude-oil'!AC22,'BIFUbC-petroleum-diesel'!AC22,'BIFUbC-heavy-or-residual-oil'!AC22,'BIFUbC-LPG-propane-or-butane'!AC22,'BIFUbC-hydrogen'!AC22)</f>
        <v>45634263301307.523</v>
      </c>
      <c r="AD23" s="16">
        <f>SUM('BIFUbC-electricity'!AD22,'BIFUbC-coal'!AD22,'BIFUbC-natural-gas'!AD22,'BIFUbC-biomass'!AD22,'BIFUbC-heat'!AD22,'BIFUbC-crude-oil'!AD22,'BIFUbC-petroleum-diesel'!AD22,'BIFUbC-heavy-or-residual-oil'!AD22,'BIFUbC-LPG-propane-or-butane'!AD22,'BIFUbC-hydrogen'!AD22)</f>
        <v>45523918397000.82</v>
      </c>
      <c r="AE23" s="16">
        <f>SUM('BIFUbC-electricity'!AE22,'BIFUbC-coal'!AE22,'BIFUbC-natural-gas'!AE22,'BIFUbC-biomass'!AE22,'BIFUbC-heat'!AE22,'BIFUbC-crude-oil'!AE22,'BIFUbC-petroleum-diesel'!AE22,'BIFUbC-heavy-or-residual-oil'!AE22,'BIFUbC-LPG-propane-or-butane'!AE22,'BIFUbC-hydrogen'!AE22)</f>
        <v>45413573492694.102</v>
      </c>
      <c r="AF23" s="16">
        <f>SUM('BIFUbC-electricity'!AF22,'BIFUbC-coal'!AF22,'BIFUbC-natural-gas'!AF22,'BIFUbC-biomass'!AF22,'BIFUbC-heat'!AF22,'BIFUbC-crude-oil'!AF22,'BIFUbC-petroleum-diesel'!AF22,'BIFUbC-heavy-or-residual-oil'!AF22,'BIFUbC-LPG-propane-or-butane'!AF22,'BIFUbC-hydrogen'!AF22)</f>
        <v>45303228588387.391</v>
      </c>
    </row>
    <row r="24" spans="1:32">
      <c r="A24" t="s">
        <v>80</v>
      </c>
      <c r="B24" s="16">
        <f>SUM('BIFUbC-electricity'!B23,'BIFUbC-coal'!B23,'BIFUbC-natural-gas'!B23,'BIFUbC-biomass'!B23,'BIFUbC-heat'!B23,'BIFUbC-crude-oil'!B23,'BIFUbC-petroleum-diesel'!B23,'BIFUbC-heavy-or-residual-oil'!B23,'BIFUbC-LPG-propane-or-butane'!B23,'BIFUbC-hydrogen'!B23)</f>
        <v>185340009109027.63</v>
      </c>
      <c r="C24" s="16">
        <f>SUM('BIFUbC-electricity'!C23,'BIFUbC-coal'!C23,'BIFUbC-natural-gas'!C23,'BIFUbC-biomass'!C23,'BIFUbC-heat'!C23,'BIFUbC-crude-oil'!C23,'BIFUbC-petroleum-diesel'!C23,'BIFUbC-heavy-or-residual-oil'!C23,'BIFUbC-LPG-propane-or-butane'!C23,'BIFUbC-hydrogen'!C23)</f>
        <v>184627874659299.5</v>
      </c>
      <c r="D24" s="16">
        <f>SUM('BIFUbC-electricity'!D23,'BIFUbC-coal'!D23,'BIFUbC-natural-gas'!D23,'BIFUbC-biomass'!D23,'BIFUbC-heat'!D23,'BIFUbC-crude-oil'!D23,'BIFUbC-petroleum-diesel'!D23,'BIFUbC-heavy-or-residual-oil'!D23,'BIFUbC-LPG-propane-or-butane'!D23,'BIFUbC-hydrogen'!D23)</f>
        <v>183915740209571.25</v>
      </c>
      <c r="E24" s="16">
        <f>SUM('BIFUbC-electricity'!E23,'BIFUbC-coal'!E23,'BIFUbC-natural-gas'!E23,'BIFUbC-biomass'!E23,'BIFUbC-heat'!E23,'BIFUbC-crude-oil'!E23,'BIFUbC-petroleum-diesel'!E23,'BIFUbC-heavy-or-residual-oil'!E23,'BIFUbC-LPG-propane-or-butane'!E23,'BIFUbC-hydrogen'!E23)</f>
        <v>183203605759843.03</v>
      </c>
      <c r="F24" s="16">
        <f>SUM('BIFUbC-electricity'!F23,'BIFUbC-coal'!F23,'BIFUbC-natural-gas'!F23,'BIFUbC-biomass'!F23,'BIFUbC-heat'!F23,'BIFUbC-crude-oil'!F23,'BIFUbC-petroleum-diesel'!F23,'BIFUbC-heavy-or-residual-oil'!F23,'BIFUbC-LPG-propane-or-butane'!F23,'BIFUbC-hydrogen'!F23)</f>
        <v>177507818403485</v>
      </c>
      <c r="G24" s="16">
        <f>SUM('BIFUbC-electricity'!G23,'BIFUbC-coal'!G23,'BIFUbC-natural-gas'!G23,'BIFUbC-biomass'!G23,'BIFUbC-heat'!G23,'BIFUbC-crude-oil'!G23,'BIFUbC-petroleum-diesel'!G23,'BIFUbC-heavy-or-residual-oil'!G23,'BIFUbC-LPG-propane-or-butane'!G23,'BIFUbC-hydrogen'!G23)</f>
        <v>171812031047127.53</v>
      </c>
      <c r="H24" s="16">
        <f>SUM('BIFUbC-electricity'!H23,'BIFUbC-coal'!H23,'BIFUbC-natural-gas'!H23,'BIFUbC-biomass'!H23,'BIFUbC-heat'!H23,'BIFUbC-crude-oil'!H23,'BIFUbC-petroleum-diesel'!H23,'BIFUbC-heavy-or-residual-oil'!H23,'BIFUbC-LPG-propane-or-butane'!H23,'BIFUbC-hydrogen'!H23)</f>
        <v>166116243690768.75</v>
      </c>
      <c r="I24" s="16">
        <f>SUM('BIFUbC-electricity'!I23,'BIFUbC-coal'!I23,'BIFUbC-natural-gas'!I23,'BIFUbC-biomass'!I23,'BIFUbC-heat'!I23,'BIFUbC-crude-oil'!I23,'BIFUbC-petroleum-diesel'!I23,'BIFUbC-heavy-or-residual-oil'!I23,'BIFUbC-LPG-propane-or-butane'!I23,'BIFUbC-hydrogen'!I23)</f>
        <v>160420456334411.25</v>
      </c>
      <c r="J24" s="16">
        <f>SUM('BIFUbC-electricity'!J23,'BIFUbC-coal'!J23,'BIFUbC-natural-gas'!J23,'BIFUbC-biomass'!J23,'BIFUbC-heat'!J23,'BIFUbC-crude-oil'!J23,'BIFUbC-petroleum-diesel'!J23,'BIFUbC-heavy-or-residual-oil'!J23,'BIFUbC-LPG-propane-or-butane'!J23,'BIFUbC-hydrogen'!J23)</f>
        <v>154724668978052.44</v>
      </c>
      <c r="K24" s="16">
        <f>SUM('BIFUbC-electricity'!K23,'BIFUbC-coal'!K23,'BIFUbC-natural-gas'!K23,'BIFUbC-biomass'!K23,'BIFUbC-heat'!K23,'BIFUbC-crude-oil'!K23,'BIFUbC-petroleum-diesel'!K23,'BIFUbC-heavy-or-residual-oil'!K23,'BIFUbC-LPG-propane-or-butane'!K23,'BIFUbC-hydrogen'!K23)</f>
        <v>149028881621694.91</v>
      </c>
      <c r="L24" s="16">
        <f>SUM('BIFUbC-electricity'!L23,'BIFUbC-coal'!L23,'BIFUbC-natural-gas'!L23,'BIFUbC-biomass'!L23,'BIFUbC-heat'!L23,'BIFUbC-crude-oil'!L23,'BIFUbC-petroleum-diesel'!L23,'BIFUbC-heavy-or-residual-oil'!L23,'BIFUbC-LPG-propane-or-butane'!L23,'BIFUbC-hydrogen'!L23)</f>
        <v>143333094265335.91</v>
      </c>
      <c r="M24" s="16">
        <f>SUM('BIFUbC-electricity'!M23,'BIFUbC-coal'!M23,'BIFUbC-natural-gas'!M23,'BIFUbC-biomass'!M23,'BIFUbC-heat'!M23,'BIFUbC-crude-oil'!M23,'BIFUbC-petroleum-diesel'!M23,'BIFUbC-heavy-or-residual-oil'!M23,'BIFUbC-LPG-propane-or-butane'!M23,'BIFUbC-hydrogen'!M23)</f>
        <v>140529828936135.25</v>
      </c>
      <c r="N24" s="16">
        <f>SUM('BIFUbC-electricity'!N23,'BIFUbC-coal'!N23,'BIFUbC-natural-gas'!N23,'BIFUbC-biomass'!N23,'BIFUbC-heat'!N23,'BIFUbC-crude-oil'!N23,'BIFUbC-petroleum-diesel'!N23,'BIFUbC-heavy-or-residual-oil'!N23,'BIFUbC-LPG-propane-or-butane'!N23,'BIFUbC-hydrogen'!N23)</f>
        <v>137726563606934.59</v>
      </c>
      <c r="O24" s="16">
        <f>SUM('BIFUbC-electricity'!O23,'BIFUbC-coal'!O23,'BIFUbC-natural-gas'!O23,'BIFUbC-biomass'!O23,'BIFUbC-heat'!O23,'BIFUbC-crude-oil'!O23,'BIFUbC-petroleum-diesel'!O23,'BIFUbC-heavy-or-residual-oil'!O23,'BIFUbC-LPG-propane-or-butane'!O23,'BIFUbC-hydrogen'!O23)</f>
        <v>134923298277733.91</v>
      </c>
      <c r="P24" s="16">
        <f>SUM('BIFUbC-electricity'!P23,'BIFUbC-coal'!P23,'BIFUbC-natural-gas'!P23,'BIFUbC-biomass'!P23,'BIFUbC-heat'!P23,'BIFUbC-crude-oil'!P23,'BIFUbC-petroleum-diesel'!P23,'BIFUbC-heavy-or-residual-oil'!P23,'BIFUbC-LPG-propane-or-butane'!P23,'BIFUbC-hydrogen'!P23)</f>
        <v>132120032948533.25</v>
      </c>
      <c r="Q24" s="16">
        <f>SUM('BIFUbC-electricity'!Q23,'BIFUbC-coal'!Q23,'BIFUbC-natural-gas'!Q23,'BIFUbC-biomass'!Q23,'BIFUbC-heat'!Q23,'BIFUbC-crude-oil'!Q23,'BIFUbC-petroleum-diesel'!Q23,'BIFUbC-heavy-or-residual-oil'!Q23,'BIFUbC-LPG-propane-or-butane'!Q23,'BIFUbC-hydrogen'!Q23)</f>
        <v>129316767619331.34</v>
      </c>
      <c r="R24" s="16">
        <f>SUM('BIFUbC-electricity'!R23,'BIFUbC-coal'!R23,'BIFUbC-natural-gas'!R23,'BIFUbC-biomass'!R23,'BIFUbC-heat'!R23,'BIFUbC-crude-oil'!R23,'BIFUbC-petroleum-diesel'!R23,'BIFUbC-heavy-or-residual-oil'!R23,'BIFUbC-LPG-propane-or-butane'!R23,'BIFUbC-hydrogen'!R23)</f>
        <v>126513502290130.67</v>
      </c>
      <c r="S24" s="16">
        <f>SUM('BIFUbC-electricity'!S23,'BIFUbC-coal'!S23,'BIFUbC-natural-gas'!S23,'BIFUbC-biomass'!S23,'BIFUbC-heat'!S23,'BIFUbC-crude-oil'!S23,'BIFUbC-petroleum-diesel'!S23,'BIFUbC-heavy-or-residual-oil'!S23,'BIFUbC-LPG-propane-or-butane'!S23,'BIFUbC-hydrogen'!S23)</f>
        <v>123710236960930.02</v>
      </c>
      <c r="T24" s="16">
        <f>SUM('BIFUbC-electricity'!T23,'BIFUbC-coal'!T23,'BIFUbC-natural-gas'!T23,'BIFUbC-biomass'!T23,'BIFUbC-heat'!T23,'BIFUbC-crude-oil'!T23,'BIFUbC-petroleum-diesel'!T23,'BIFUbC-heavy-or-residual-oil'!T23,'BIFUbC-LPG-propane-or-butane'!T23,'BIFUbC-hydrogen'!T23)</f>
        <v>120906971631729.34</v>
      </c>
      <c r="U24" s="16">
        <f>SUM('BIFUbC-electricity'!U23,'BIFUbC-coal'!U23,'BIFUbC-natural-gas'!U23,'BIFUbC-biomass'!U23,'BIFUbC-heat'!U23,'BIFUbC-crude-oil'!U23,'BIFUbC-petroleum-diesel'!U23,'BIFUbC-heavy-or-residual-oil'!U23,'BIFUbC-LPG-propane-or-butane'!U23,'BIFUbC-hydrogen'!U23)</f>
        <v>118103706302527.44</v>
      </c>
      <c r="V24" s="16">
        <f>SUM('BIFUbC-electricity'!V23,'BIFUbC-coal'!V23,'BIFUbC-natural-gas'!V23,'BIFUbC-biomass'!V23,'BIFUbC-heat'!V23,'BIFUbC-crude-oil'!V23,'BIFUbC-petroleum-diesel'!V23,'BIFUbC-heavy-or-residual-oil'!V23,'BIFUbC-LPG-propane-or-butane'!V23,'BIFUbC-hydrogen'!V23)</f>
        <v>115300440973326.09</v>
      </c>
      <c r="W24" s="16">
        <f>SUM('BIFUbC-electricity'!W23,'BIFUbC-coal'!W23,'BIFUbC-natural-gas'!W23,'BIFUbC-biomass'!W23,'BIFUbC-heat'!W23,'BIFUbC-crude-oil'!W23,'BIFUbC-petroleum-diesel'!W23,'BIFUbC-heavy-or-residual-oil'!W23,'BIFUbC-LPG-propane-or-butane'!W23,'BIFUbC-hydrogen'!W23)</f>
        <v>114949790167506.5</v>
      </c>
      <c r="X24" s="16">
        <f>SUM('BIFUbC-electricity'!X23,'BIFUbC-coal'!X23,'BIFUbC-natural-gas'!X23,'BIFUbC-biomass'!X23,'BIFUbC-heat'!X23,'BIFUbC-crude-oil'!X23,'BIFUbC-petroleum-diesel'!X23,'BIFUbC-heavy-or-residual-oil'!X23,'BIFUbC-LPG-propane-or-butane'!X23,'BIFUbC-hydrogen'!X23)</f>
        <v>114599139361687.02</v>
      </c>
      <c r="Y24" s="16">
        <f>SUM('BIFUbC-electricity'!Y23,'BIFUbC-coal'!Y23,'BIFUbC-natural-gas'!Y23,'BIFUbC-biomass'!Y23,'BIFUbC-heat'!Y23,'BIFUbC-crude-oil'!Y23,'BIFUbC-petroleum-diesel'!Y23,'BIFUbC-heavy-or-residual-oil'!Y23,'BIFUbC-LPG-propane-or-butane'!Y23,'BIFUbC-hydrogen'!Y23)</f>
        <v>114248488555867.69</v>
      </c>
      <c r="Z24" s="16">
        <f>SUM('BIFUbC-electricity'!Z23,'BIFUbC-coal'!Z23,'BIFUbC-natural-gas'!Z23,'BIFUbC-biomass'!Z23,'BIFUbC-heat'!Z23,'BIFUbC-crude-oil'!Z23,'BIFUbC-petroleum-diesel'!Z23,'BIFUbC-heavy-or-residual-oil'!Z23,'BIFUbC-LPG-propane-or-butane'!Z23,'BIFUbC-hydrogen'!Z23)</f>
        <v>113897837750048.19</v>
      </c>
      <c r="AA24" s="16">
        <f>SUM('BIFUbC-electricity'!AA23,'BIFUbC-coal'!AA23,'BIFUbC-natural-gas'!AA23,'BIFUbC-biomass'!AA23,'BIFUbC-heat'!AA23,'BIFUbC-crude-oil'!AA23,'BIFUbC-petroleum-diesel'!AA23,'BIFUbC-heavy-or-residual-oil'!AA23,'BIFUbC-LPG-propane-or-butane'!AA23,'BIFUbC-hydrogen'!AA23)</f>
        <v>113547186944228.72</v>
      </c>
      <c r="AB24" s="16">
        <f>SUM('BIFUbC-electricity'!AB23,'BIFUbC-coal'!AB23,'BIFUbC-natural-gas'!AB23,'BIFUbC-biomass'!AB23,'BIFUbC-heat'!AB23,'BIFUbC-crude-oil'!AB23,'BIFUbC-petroleum-diesel'!AB23,'BIFUbC-heavy-or-residual-oil'!AB23,'BIFUbC-LPG-propane-or-butane'!AB23,'BIFUbC-hydrogen'!AB23)</f>
        <v>113196536138409.22</v>
      </c>
      <c r="AC24" s="16">
        <f>SUM('BIFUbC-electricity'!AC23,'BIFUbC-coal'!AC23,'BIFUbC-natural-gas'!AC23,'BIFUbC-biomass'!AC23,'BIFUbC-heat'!AC23,'BIFUbC-crude-oil'!AC23,'BIFUbC-petroleum-diesel'!AC23,'BIFUbC-heavy-or-residual-oil'!AC23,'BIFUbC-LPG-propane-or-butane'!AC23,'BIFUbC-hydrogen'!AC23)</f>
        <v>112845885332589.72</v>
      </c>
      <c r="AD24" s="16">
        <f>SUM('BIFUbC-electricity'!AD23,'BIFUbC-coal'!AD23,'BIFUbC-natural-gas'!AD23,'BIFUbC-biomass'!AD23,'BIFUbC-heat'!AD23,'BIFUbC-crude-oil'!AD23,'BIFUbC-petroleum-diesel'!AD23,'BIFUbC-heavy-or-residual-oil'!AD23,'BIFUbC-LPG-propane-or-butane'!AD23,'BIFUbC-hydrogen'!AD23)</f>
        <v>112495234526770.25</v>
      </c>
      <c r="AE24" s="16">
        <f>SUM('BIFUbC-electricity'!AE23,'BIFUbC-coal'!AE23,'BIFUbC-natural-gas'!AE23,'BIFUbC-biomass'!AE23,'BIFUbC-heat'!AE23,'BIFUbC-crude-oil'!AE23,'BIFUbC-petroleum-diesel'!AE23,'BIFUbC-heavy-or-residual-oil'!AE23,'BIFUbC-LPG-propane-or-butane'!AE23,'BIFUbC-hydrogen'!AE23)</f>
        <v>112144583720950.75</v>
      </c>
      <c r="AF24" s="16">
        <f>SUM('BIFUbC-electricity'!AF23,'BIFUbC-coal'!AF23,'BIFUbC-natural-gas'!AF23,'BIFUbC-biomass'!AF23,'BIFUbC-heat'!AF23,'BIFUbC-crude-oil'!AF23,'BIFUbC-petroleum-diesel'!AF23,'BIFUbC-heavy-or-residual-oil'!AF23,'BIFUbC-LPG-propane-or-butane'!AF23,'BIFUbC-hydrogen'!AF23)</f>
        <v>111793932915131.33</v>
      </c>
    </row>
    <row r="25" spans="1:32">
      <c r="A25" t="s">
        <v>82</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40318766250855.133</v>
      </c>
      <c r="E25" s="16">
        <f>SUM('BIFUbC-electricity'!E24,'BIFUbC-coal'!E24,'BIFUbC-natural-gas'!E24,'BIFUbC-biomass'!E24,'BIFUbC-heat'!E24,'BIFUbC-crude-oil'!E24,'BIFUbC-petroleum-diesel'!E24,'BIFUbC-heavy-or-residual-oil'!E24,'BIFUbC-LPG-propane-or-butane'!E24,'BIFUbC-hydrogen'!E24)</f>
        <v>52568394959142.859</v>
      </c>
      <c r="F25" s="16">
        <f>SUM('BIFUbC-electricity'!F24,'BIFUbC-coal'!F24,'BIFUbC-natural-gas'!F24,'BIFUbC-biomass'!F24,'BIFUbC-heat'!F24,'BIFUbC-crude-oil'!F24,'BIFUbC-petroleum-diesel'!F24,'BIFUbC-heavy-or-residual-oil'!F24,'BIFUbC-LPG-propane-or-butane'!F24,'BIFUbC-hydrogen'!F24)</f>
        <v>53926564047915.07</v>
      </c>
      <c r="G25" s="16">
        <f>SUM('BIFUbC-electricity'!G24,'BIFUbC-coal'!G24,'BIFUbC-natural-gas'!G24,'BIFUbC-biomass'!G24,'BIFUbC-heat'!G24,'BIFUbC-crude-oil'!G24,'BIFUbC-petroleum-diesel'!G24,'BIFUbC-heavy-or-residual-oil'!G24,'BIFUbC-LPG-propane-or-butane'!G24,'BIFUbC-hydrogen'!G24)</f>
        <v>55284733136687.633</v>
      </c>
      <c r="H25" s="16">
        <f>SUM('BIFUbC-electricity'!H24,'BIFUbC-coal'!H24,'BIFUbC-natural-gas'!H24,'BIFUbC-biomass'!H24,'BIFUbC-heat'!H24,'BIFUbC-crude-oil'!H24,'BIFUbC-petroleum-diesel'!H24,'BIFUbC-heavy-or-residual-oil'!H24,'BIFUbC-LPG-propane-or-butane'!H24,'BIFUbC-hydrogen'!H24)</f>
        <v>56642902225459.852</v>
      </c>
      <c r="I25" s="16">
        <f>SUM('BIFUbC-electricity'!I24,'BIFUbC-coal'!I24,'BIFUbC-natural-gas'!I24,'BIFUbC-biomass'!I24,'BIFUbC-heat'!I24,'BIFUbC-crude-oil'!I24,'BIFUbC-petroleum-diesel'!I24,'BIFUbC-heavy-or-residual-oil'!I24,'BIFUbC-LPG-propane-or-butane'!I24,'BIFUbC-hydrogen'!I24)</f>
        <v>58001071314232.414</v>
      </c>
      <c r="J25" s="16">
        <f>SUM('BIFUbC-electricity'!J24,'BIFUbC-coal'!J24,'BIFUbC-natural-gas'!J24,'BIFUbC-biomass'!J24,'BIFUbC-heat'!J24,'BIFUbC-crude-oil'!J24,'BIFUbC-petroleum-diesel'!J24,'BIFUbC-heavy-or-residual-oil'!J24,'BIFUbC-LPG-propane-or-butane'!J24,'BIFUbC-hydrogen'!J24)</f>
        <v>59359240403004.633</v>
      </c>
      <c r="K25" s="16">
        <f>SUM('BIFUbC-electricity'!K24,'BIFUbC-coal'!K24,'BIFUbC-natural-gas'!K24,'BIFUbC-biomass'!K24,'BIFUbC-heat'!K24,'BIFUbC-crude-oil'!K24,'BIFUbC-petroleum-diesel'!K24,'BIFUbC-heavy-or-residual-oil'!K24,'BIFUbC-LPG-propane-or-butane'!K24,'BIFUbC-hydrogen'!K24)</f>
        <v>60717409491777.195</v>
      </c>
      <c r="L25" s="16">
        <f>SUM('BIFUbC-electricity'!L24,'BIFUbC-coal'!L24,'BIFUbC-natural-gas'!L24,'BIFUbC-biomass'!L24,'BIFUbC-heat'!L24,'BIFUbC-crude-oil'!L24,'BIFUbC-petroleum-diesel'!L24,'BIFUbC-heavy-or-residual-oil'!L24,'BIFUbC-LPG-propane-or-butane'!L24,'BIFUbC-hydrogen'!L24)</f>
        <v>62075578580549.578</v>
      </c>
      <c r="M25" s="16">
        <f>SUM('BIFUbC-electricity'!M24,'BIFUbC-coal'!M24,'BIFUbC-natural-gas'!M24,'BIFUbC-biomass'!M24,'BIFUbC-heat'!M24,'BIFUbC-crude-oil'!M24,'BIFUbC-petroleum-diesel'!M24,'BIFUbC-heavy-or-residual-oil'!M24,'BIFUbC-LPG-propane-or-butane'!M24,'BIFUbC-hydrogen'!M24)</f>
        <v>63205663723085.039</v>
      </c>
      <c r="N25" s="16">
        <f>SUM('BIFUbC-electricity'!N24,'BIFUbC-coal'!N24,'BIFUbC-natural-gas'!N24,'BIFUbC-biomass'!N24,'BIFUbC-heat'!N24,'BIFUbC-crude-oil'!N24,'BIFUbC-petroleum-diesel'!N24,'BIFUbC-heavy-or-residual-oil'!N24,'BIFUbC-LPG-propane-or-butane'!N24,'BIFUbC-hydrogen'!N24)</f>
        <v>64335748865620.656</v>
      </c>
      <c r="O25" s="16">
        <f>SUM('BIFUbC-electricity'!O24,'BIFUbC-coal'!O24,'BIFUbC-natural-gas'!O24,'BIFUbC-biomass'!O24,'BIFUbC-heat'!O24,'BIFUbC-crude-oil'!O24,'BIFUbC-petroleum-diesel'!O24,'BIFUbC-heavy-or-residual-oil'!O24,'BIFUbC-LPG-propane-or-butane'!O24,'BIFUbC-hydrogen'!O24)</f>
        <v>65465834008156.273</v>
      </c>
      <c r="P25" s="16">
        <f>SUM('BIFUbC-electricity'!P24,'BIFUbC-coal'!P24,'BIFUbC-natural-gas'!P24,'BIFUbC-biomass'!P24,'BIFUbC-heat'!P24,'BIFUbC-crude-oil'!P24,'BIFUbC-petroleum-diesel'!P24,'BIFUbC-heavy-or-residual-oil'!P24,'BIFUbC-LPG-propane-or-butane'!P24,'BIFUbC-hydrogen'!P24)</f>
        <v>66595919150691.555</v>
      </c>
      <c r="Q25" s="16">
        <f>SUM('BIFUbC-electricity'!Q24,'BIFUbC-coal'!Q24,'BIFUbC-natural-gas'!Q24,'BIFUbC-biomass'!Q24,'BIFUbC-heat'!Q24,'BIFUbC-crude-oil'!Q24,'BIFUbC-petroleum-diesel'!Q24,'BIFUbC-heavy-or-residual-oil'!Q24,'BIFUbC-LPG-propane-or-butane'!Q24,'BIFUbC-hydrogen'!Q24)</f>
        <v>67726004293227.172</v>
      </c>
      <c r="R25" s="16">
        <f>SUM('BIFUbC-electricity'!R24,'BIFUbC-coal'!R24,'BIFUbC-natural-gas'!R24,'BIFUbC-biomass'!R24,'BIFUbC-heat'!R24,'BIFUbC-crude-oil'!R24,'BIFUbC-petroleum-diesel'!R24,'BIFUbC-heavy-or-residual-oil'!R24,'BIFUbC-LPG-propane-or-butane'!R24,'BIFUbC-hydrogen'!R24)</f>
        <v>68856089435762.789</v>
      </c>
      <c r="S25" s="16">
        <f>SUM('BIFUbC-electricity'!S24,'BIFUbC-coal'!S24,'BIFUbC-natural-gas'!S24,'BIFUbC-biomass'!S24,'BIFUbC-heat'!S24,'BIFUbC-crude-oil'!S24,'BIFUbC-petroleum-diesel'!S24,'BIFUbC-heavy-or-residual-oil'!S24,'BIFUbC-LPG-propane-or-butane'!S24,'BIFUbC-hydrogen'!S24)</f>
        <v>69986174578298.063</v>
      </c>
      <c r="T25" s="16">
        <f>SUM('BIFUbC-electricity'!T24,'BIFUbC-coal'!T24,'BIFUbC-natural-gas'!T24,'BIFUbC-biomass'!T24,'BIFUbC-heat'!T24,'BIFUbC-crude-oil'!T24,'BIFUbC-petroleum-diesel'!T24,'BIFUbC-heavy-or-residual-oil'!T24,'BIFUbC-LPG-propane-or-butane'!T24,'BIFUbC-hydrogen'!T24)</f>
        <v>71116259720833.688</v>
      </c>
      <c r="U25" s="16">
        <f>SUM('BIFUbC-electricity'!U24,'BIFUbC-coal'!U24,'BIFUbC-natural-gas'!U24,'BIFUbC-biomass'!U24,'BIFUbC-heat'!U24,'BIFUbC-crude-oil'!U24,'BIFUbC-petroleum-diesel'!U24,'BIFUbC-heavy-or-residual-oil'!U24,'BIFUbC-LPG-propane-or-butane'!U24,'BIFUbC-hydrogen'!U24)</f>
        <v>72246344863368.969</v>
      </c>
      <c r="V25" s="16">
        <f>SUM('BIFUbC-electricity'!V24,'BIFUbC-coal'!V24,'BIFUbC-natural-gas'!V24,'BIFUbC-biomass'!V24,'BIFUbC-heat'!V24,'BIFUbC-crude-oil'!V24,'BIFUbC-petroleum-diesel'!V24,'BIFUbC-heavy-or-residual-oil'!V24,'BIFUbC-LPG-propane-or-butane'!V24,'BIFUbC-hydrogen'!V24)</f>
        <v>73376430005904.5</v>
      </c>
      <c r="W25" s="16">
        <f>SUM('BIFUbC-electricity'!W24,'BIFUbC-coal'!W24,'BIFUbC-natural-gas'!W24,'BIFUbC-biomass'!W24,'BIFUbC-heat'!W24,'BIFUbC-crude-oil'!W24,'BIFUbC-petroleum-diesel'!W24,'BIFUbC-heavy-or-residual-oil'!W24,'BIFUbC-LPG-propane-or-butane'!W24,'BIFUbC-hydrogen'!W24)</f>
        <v>73890947921546</v>
      </c>
      <c r="X25" s="16">
        <f>SUM('BIFUbC-electricity'!X24,'BIFUbC-coal'!X24,'BIFUbC-natural-gas'!X24,'BIFUbC-biomass'!X24,'BIFUbC-heat'!X24,'BIFUbC-crude-oil'!X24,'BIFUbC-petroleum-diesel'!X24,'BIFUbC-heavy-or-residual-oil'!X24,'BIFUbC-LPG-propane-or-butane'!X24,'BIFUbC-hydrogen'!X24)</f>
        <v>74405465837187.406</v>
      </c>
      <c r="Y25" s="16">
        <f>SUM('BIFUbC-electricity'!Y24,'BIFUbC-coal'!Y24,'BIFUbC-natural-gas'!Y24,'BIFUbC-biomass'!Y24,'BIFUbC-heat'!Y24,'BIFUbC-crude-oil'!Y24,'BIFUbC-petroleum-diesel'!Y24,'BIFUbC-heavy-or-residual-oil'!Y24,'BIFUbC-LPG-propane-or-butane'!Y24,'BIFUbC-hydrogen'!Y24)</f>
        <v>74919983752828.828</v>
      </c>
      <c r="Z25" s="16">
        <f>SUM('BIFUbC-electricity'!Z24,'BIFUbC-coal'!Z24,'BIFUbC-natural-gas'!Z24,'BIFUbC-biomass'!Z24,'BIFUbC-heat'!Z24,'BIFUbC-crude-oil'!Z24,'BIFUbC-petroleum-diesel'!Z24,'BIFUbC-heavy-or-residual-oil'!Z24,'BIFUbC-LPG-propane-or-butane'!Z24,'BIFUbC-hydrogen'!Z24)</f>
        <v>75434501668470.078</v>
      </c>
      <c r="AA25" s="16">
        <f>SUM('BIFUbC-electricity'!AA24,'BIFUbC-coal'!AA24,'BIFUbC-natural-gas'!AA24,'BIFUbC-biomass'!AA24,'BIFUbC-heat'!AA24,'BIFUbC-crude-oil'!AA24,'BIFUbC-petroleum-diesel'!AA24,'BIFUbC-heavy-or-residual-oil'!AA24,'BIFUbC-LPG-propane-or-butane'!AA24,'BIFUbC-hydrogen'!AA24)</f>
        <v>75949019584111.516</v>
      </c>
      <c r="AB25" s="16">
        <f>SUM('BIFUbC-electricity'!AB24,'BIFUbC-coal'!AB24,'BIFUbC-natural-gas'!AB24,'BIFUbC-biomass'!AB24,'BIFUbC-heat'!AB24,'BIFUbC-crude-oil'!AB24,'BIFUbC-petroleum-diesel'!AB24,'BIFUbC-heavy-or-residual-oil'!AB24,'BIFUbC-LPG-propane-or-butane'!AB24,'BIFUbC-hydrogen'!AB24)</f>
        <v>76463537499752.938</v>
      </c>
      <c r="AC25" s="16">
        <f>SUM('BIFUbC-electricity'!AC24,'BIFUbC-coal'!AC24,'BIFUbC-natural-gas'!AC24,'BIFUbC-biomass'!AC24,'BIFUbC-heat'!AC24,'BIFUbC-crude-oil'!AC24,'BIFUbC-petroleum-diesel'!AC24,'BIFUbC-heavy-or-residual-oil'!AC24,'BIFUbC-LPG-propane-or-butane'!AC24,'BIFUbC-hydrogen'!AC24)</f>
        <v>76978055415394.344</v>
      </c>
      <c r="AD25" s="16">
        <f>SUM('BIFUbC-electricity'!AD24,'BIFUbC-coal'!AD24,'BIFUbC-natural-gas'!AD24,'BIFUbC-biomass'!AD24,'BIFUbC-heat'!AD24,'BIFUbC-crude-oil'!AD24,'BIFUbC-petroleum-diesel'!AD24,'BIFUbC-heavy-or-residual-oil'!AD24,'BIFUbC-LPG-propane-or-butane'!AD24,'BIFUbC-hydrogen'!AD24)</f>
        <v>77492573331035.766</v>
      </c>
      <c r="AE25" s="16">
        <f>SUM('BIFUbC-electricity'!AE24,'BIFUbC-coal'!AE24,'BIFUbC-natural-gas'!AE24,'BIFUbC-biomass'!AE24,'BIFUbC-heat'!AE24,'BIFUbC-crude-oil'!AE24,'BIFUbC-petroleum-diesel'!AE24,'BIFUbC-heavy-or-residual-oil'!AE24,'BIFUbC-LPG-propane-or-butane'!AE24,'BIFUbC-hydrogen'!AE24)</f>
        <v>78007091246677.188</v>
      </c>
      <c r="AF25" s="16">
        <f>SUM('BIFUbC-electricity'!AF24,'BIFUbC-coal'!AF24,'BIFUbC-natural-gas'!AF24,'BIFUbC-biomass'!AF24,'BIFUbC-heat'!AF24,'BIFUbC-crude-oil'!AF24,'BIFUbC-petroleum-diesel'!AF24,'BIFUbC-heavy-or-residual-oil'!AF24,'BIFUbC-LPG-propane-or-butane'!AF24,'BIFUbC-hydrogen'!AF24)</f>
        <v>78521609162318.5</v>
      </c>
    </row>
    <row r="26" spans="1:32">
      <c r="A26" t="s">
        <v>85</v>
      </c>
      <c r="B26" s="16">
        <f>SUM('BIFUbC-electricity'!B25,'BIFUbC-coal'!B25,'BIFUbC-natural-gas'!B25,'BIFUbC-biomass'!B25,'BIFUbC-heat'!B25,'BIFUbC-crude-oil'!B25,'BIFUbC-petroleum-diesel'!B25,'BIFUbC-heavy-or-residual-oil'!B25,'BIFUbC-LPG-propane-or-butane'!B25,'BIFUbC-hydrogen'!B25)</f>
        <v>12970424534669.408</v>
      </c>
      <c r="C26" s="16">
        <f>SUM('BIFUbC-electricity'!C25,'BIFUbC-coal'!C25,'BIFUbC-natural-gas'!C25,'BIFUbC-biomass'!C25,'BIFUbC-heat'!C25,'BIFUbC-crude-oil'!C25,'BIFUbC-petroleum-diesel'!C25,'BIFUbC-heavy-or-residual-oil'!C25,'BIFUbC-LPG-propane-or-butane'!C25,'BIFUbC-hydrogen'!C25)</f>
        <v>12983394959204.078</v>
      </c>
      <c r="D26" s="16">
        <f>SUM('BIFUbC-electricity'!D25,'BIFUbC-coal'!D25,'BIFUbC-natural-gas'!D25,'BIFUbC-biomass'!D25,'BIFUbC-heat'!D25,'BIFUbC-crude-oil'!D25,'BIFUbC-petroleum-diesel'!D25,'BIFUbC-heavy-or-residual-oil'!D25,'BIFUbC-LPG-propane-or-butane'!D25,'BIFUbC-hydrogen'!D25)</f>
        <v>12996378354163.281</v>
      </c>
      <c r="E26" s="16">
        <f>SUM('BIFUbC-electricity'!E25,'BIFUbC-coal'!E25,'BIFUbC-natural-gas'!E25,'BIFUbC-biomass'!E25,'BIFUbC-heat'!E25,'BIFUbC-crude-oil'!E25,'BIFUbC-petroleum-diesel'!E25,'BIFUbC-heavy-or-residual-oil'!E25,'BIFUbC-LPG-propane-or-butane'!E25,'BIFUbC-hydrogen'!E25)</f>
        <v>13009374732517.439</v>
      </c>
      <c r="F26" s="16">
        <f>SUM('BIFUbC-electricity'!F25,'BIFUbC-coal'!F25,'BIFUbC-natural-gas'!F25,'BIFUbC-biomass'!F25,'BIFUbC-heat'!F25,'BIFUbC-crude-oil'!F25,'BIFUbC-petroleum-diesel'!F25,'BIFUbC-heavy-or-residual-oil'!F25,'BIFUbC-LPG-propane-or-butane'!F25,'BIFUbC-hydrogen'!F25)</f>
        <v>13022384107249.959</v>
      </c>
      <c r="G26" s="16">
        <f>SUM('BIFUbC-electricity'!G25,'BIFUbC-coal'!G25,'BIFUbC-natural-gas'!G25,'BIFUbC-biomass'!G25,'BIFUbC-heat'!G25,'BIFUbC-crude-oil'!G25,'BIFUbC-petroleum-diesel'!G25,'BIFUbC-heavy-or-residual-oil'!G25,'BIFUbC-LPG-propane-or-butane'!G25,'BIFUbC-hydrogen'!G25)</f>
        <v>13035406491357.207</v>
      </c>
      <c r="H26" s="16">
        <f>SUM('BIFUbC-electricity'!H25,'BIFUbC-coal'!H25,'BIFUbC-natural-gas'!H25,'BIFUbC-biomass'!H25,'BIFUbC-heat'!H25,'BIFUbC-crude-oil'!H25,'BIFUbC-petroleum-diesel'!H25,'BIFUbC-heavy-or-residual-oil'!H25,'BIFUbC-LPG-propane-or-butane'!H25,'BIFUbC-hydrogen'!H25)</f>
        <v>13048441897848.561</v>
      </c>
      <c r="I26" s="16">
        <f>SUM('BIFUbC-electricity'!I25,'BIFUbC-coal'!I25,'BIFUbC-natural-gas'!I25,'BIFUbC-biomass'!I25,'BIFUbC-heat'!I25,'BIFUbC-crude-oil'!I25,'BIFUbC-petroleum-diesel'!I25,'BIFUbC-heavy-or-residual-oil'!I25,'BIFUbC-LPG-propane-or-butane'!I25,'BIFUbC-hydrogen'!I25)</f>
        <v>13061490339746.41</v>
      </c>
      <c r="J26" s="16">
        <f>SUM('BIFUbC-electricity'!J25,'BIFUbC-coal'!J25,'BIFUbC-natural-gas'!J25,'BIFUbC-biomass'!J25,'BIFUbC-heat'!J25,'BIFUbC-crude-oil'!J25,'BIFUbC-petroleum-diesel'!J25,'BIFUbC-heavy-or-residual-oil'!J25,'BIFUbC-LPG-propane-or-butane'!J25,'BIFUbC-hydrogen'!J25)</f>
        <v>13074551830086.154</v>
      </c>
      <c r="K26" s="16">
        <f>SUM('BIFUbC-electricity'!K25,'BIFUbC-coal'!K25,'BIFUbC-natural-gas'!K25,'BIFUbC-biomass'!K25,'BIFUbC-heat'!K25,'BIFUbC-crude-oil'!K25,'BIFUbC-petroleum-diesel'!K25,'BIFUbC-heavy-or-residual-oil'!K25,'BIFUbC-LPG-propane-or-butane'!K25,'BIFUbC-hydrogen'!K25)</f>
        <v>13087626381916.238</v>
      </c>
      <c r="L26" s="16">
        <f>SUM('BIFUbC-electricity'!L25,'BIFUbC-coal'!L25,'BIFUbC-natural-gas'!L25,'BIFUbC-biomass'!L25,'BIFUbC-heat'!L25,'BIFUbC-crude-oil'!L25,'BIFUbC-petroleum-diesel'!L25,'BIFUbC-heavy-or-residual-oil'!L25,'BIFUbC-LPG-propane-or-butane'!L25,'BIFUbC-hydrogen'!L25)</f>
        <v>13100714008298.156</v>
      </c>
      <c r="M26" s="16">
        <f>SUM('BIFUbC-electricity'!M25,'BIFUbC-coal'!M25,'BIFUbC-natural-gas'!M25,'BIFUbC-biomass'!M25,'BIFUbC-heat'!M25,'BIFUbC-crude-oil'!M25,'BIFUbC-petroleum-diesel'!M25,'BIFUbC-heavy-or-residual-oil'!M25,'BIFUbC-LPG-propane-or-butane'!M25,'BIFUbC-hydrogen'!M25)</f>
        <v>13113814722306.451</v>
      </c>
      <c r="N26" s="16">
        <f>SUM('BIFUbC-electricity'!N25,'BIFUbC-coal'!N25,'BIFUbC-natural-gas'!N25,'BIFUbC-biomass'!N25,'BIFUbC-heat'!N25,'BIFUbC-crude-oil'!N25,'BIFUbC-petroleum-diesel'!N25,'BIFUbC-heavy-or-residual-oil'!N25,'BIFUbC-LPG-propane-or-butane'!N25,'BIFUbC-hydrogen'!N25)</f>
        <v>13126928537028.758</v>
      </c>
      <c r="O26" s="16">
        <f>SUM('BIFUbC-electricity'!O25,'BIFUbC-coal'!O25,'BIFUbC-natural-gas'!O25,'BIFUbC-biomass'!O25,'BIFUbC-heat'!O25,'BIFUbC-crude-oil'!O25,'BIFUbC-petroleum-diesel'!O25,'BIFUbC-heavy-or-residual-oil'!O25,'BIFUbC-LPG-propane-or-butane'!O25,'BIFUbC-hydrogen'!O25)</f>
        <v>13140055465565.783</v>
      </c>
      <c r="P26" s="16">
        <f>SUM('BIFUbC-electricity'!P25,'BIFUbC-coal'!P25,'BIFUbC-natural-gas'!P25,'BIFUbC-biomass'!P25,'BIFUbC-heat'!P25,'BIFUbC-crude-oil'!P25,'BIFUbC-petroleum-diesel'!P25,'BIFUbC-heavy-or-residual-oil'!P25,'BIFUbC-LPG-propane-or-butane'!P25,'BIFUbC-hydrogen'!P25)</f>
        <v>13153195521031.35</v>
      </c>
      <c r="Q26" s="16">
        <f>SUM('BIFUbC-electricity'!Q25,'BIFUbC-coal'!Q25,'BIFUbC-natural-gas'!Q25,'BIFUbC-biomass'!Q25,'BIFUbC-heat'!Q25,'BIFUbC-crude-oil'!Q25,'BIFUbC-petroleum-diesel'!Q25,'BIFUbC-heavy-or-residual-oil'!Q25,'BIFUbC-LPG-propane-or-butane'!Q25,'BIFUbC-hydrogen'!Q25)</f>
        <v>13166348716552.377</v>
      </c>
      <c r="R26" s="16">
        <f>SUM('BIFUbC-electricity'!R25,'BIFUbC-coal'!R25,'BIFUbC-natural-gas'!R25,'BIFUbC-biomass'!R25,'BIFUbC-heat'!R25,'BIFUbC-crude-oil'!R25,'BIFUbC-petroleum-diesel'!R25,'BIFUbC-heavy-or-residual-oil'!R25,'BIFUbC-LPG-propane-or-butane'!R25,'BIFUbC-hydrogen'!R25)</f>
        <v>13179515065268.928</v>
      </c>
      <c r="S26" s="16">
        <f>SUM('BIFUbC-electricity'!S25,'BIFUbC-coal'!S25,'BIFUbC-natural-gas'!S25,'BIFUbC-biomass'!S25,'BIFUbC-heat'!S25,'BIFUbC-crude-oil'!S25,'BIFUbC-petroleum-diesel'!S25,'BIFUbC-heavy-or-residual-oil'!S25,'BIFUbC-LPG-propane-or-butane'!S25,'BIFUbC-hydrogen'!S25)</f>
        <v>13192694580334.195</v>
      </c>
      <c r="T26" s="16">
        <f>SUM('BIFUbC-electricity'!T25,'BIFUbC-coal'!T25,'BIFUbC-natural-gas'!T25,'BIFUbC-biomass'!T25,'BIFUbC-heat'!T25,'BIFUbC-crude-oil'!T25,'BIFUbC-petroleum-diesel'!T25,'BIFUbC-heavy-or-residual-oil'!T25,'BIFUbC-LPG-propane-or-butane'!T25,'BIFUbC-hydrogen'!T25)</f>
        <v>13205887274914.527</v>
      </c>
      <c r="U26" s="16">
        <f>SUM('BIFUbC-electricity'!U25,'BIFUbC-coal'!U25,'BIFUbC-natural-gas'!U25,'BIFUbC-biomass'!U25,'BIFUbC-heat'!U25,'BIFUbC-crude-oil'!U25,'BIFUbC-petroleum-diesel'!U25,'BIFUbC-heavy-or-residual-oil'!U25,'BIFUbC-LPG-propane-or-butane'!U25,'BIFUbC-hydrogen'!U25)</f>
        <v>13219093162189.443</v>
      </c>
      <c r="V26" s="16">
        <f>SUM('BIFUbC-electricity'!V25,'BIFUbC-coal'!V25,'BIFUbC-natural-gas'!V25,'BIFUbC-biomass'!V25,'BIFUbC-heat'!V25,'BIFUbC-crude-oil'!V25,'BIFUbC-petroleum-diesel'!V25,'BIFUbC-heavy-or-residual-oil'!V25,'BIFUbC-LPG-propane-or-butane'!V25,'BIFUbC-hydrogen'!V25)</f>
        <v>13232312255351.631</v>
      </c>
      <c r="W26" s="16">
        <f>SUM('BIFUbC-electricity'!W25,'BIFUbC-coal'!W25,'BIFUbC-natural-gas'!W25,'BIFUbC-biomass'!W25,'BIFUbC-heat'!W25,'BIFUbC-crude-oil'!W25,'BIFUbC-petroleum-diesel'!W25,'BIFUbC-heavy-or-residual-oil'!W25,'BIFUbC-LPG-propane-or-butane'!W25,'BIFUbC-hydrogen'!W25)</f>
        <v>13166150694074.871</v>
      </c>
      <c r="X26" s="16">
        <f>SUM('BIFUbC-electricity'!X25,'BIFUbC-coal'!X25,'BIFUbC-natural-gas'!X25,'BIFUbC-biomass'!X25,'BIFUbC-heat'!X25,'BIFUbC-crude-oil'!X25,'BIFUbC-petroleum-diesel'!X25,'BIFUbC-heavy-or-residual-oil'!X25,'BIFUbC-LPG-propane-or-butane'!X25,'BIFUbC-hydrogen'!X25)</f>
        <v>13100319940604.496</v>
      </c>
      <c r="Y26" s="16">
        <f>SUM('BIFUbC-electricity'!Y25,'BIFUbC-coal'!Y25,'BIFUbC-natural-gas'!Y25,'BIFUbC-biomass'!Y25,'BIFUbC-heat'!Y25,'BIFUbC-crude-oil'!Y25,'BIFUbC-petroleum-diesel'!Y25,'BIFUbC-heavy-or-residual-oil'!Y25,'BIFUbC-LPG-propane-or-butane'!Y25,'BIFUbC-hydrogen'!Y25)</f>
        <v>13034818340901.475</v>
      </c>
      <c r="Z26" s="16">
        <f>SUM('BIFUbC-electricity'!Z25,'BIFUbC-coal'!Z25,'BIFUbC-natural-gas'!Z25,'BIFUbC-biomass'!Z25,'BIFUbC-heat'!Z25,'BIFUbC-crude-oil'!Z25,'BIFUbC-petroleum-diesel'!Z25,'BIFUbC-heavy-or-residual-oil'!Z25,'BIFUbC-LPG-propane-or-butane'!Z25,'BIFUbC-hydrogen'!Z25)</f>
        <v>12969644249196.967</v>
      </c>
      <c r="AA26" s="16">
        <f>SUM('BIFUbC-electricity'!AA25,'BIFUbC-coal'!AA25,'BIFUbC-natural-gas'!AA25,'BIFUbC-biomass'!AA25,'BIFUbC-heat'!AA25,'BIFUbC-crude-oil'!AA25,'BIFUbC-petroleum-diesel'!AA25,'BIFUbC-heavy-or-residual-oil'!AA25,'BIFUbC-LPG-propane-or-butane'!AA25,'BIFUbC-hydrogen'!AA25)</f>
        <v>12904796027950.982</v>
      </c>
      <c r="AB26" s="16">
        <f>SUM('BIFUbC-electricity'!AB25,'BIFUbC-coal'!AB25,'BIFUbC-natural-gas'!AB25,'BIFUbC-biomass'!AB25,'BIFUbC-heat'!AB25,'BIFUbC-crude-oil'!AB25,'BIFUbC-petroleum-diesel'!AB25,'BIFUbC-heavy-or-residual-oil'!AB25,'BIFUbC-LPG-propane-or-butane'!AB25,'BIFUbC-hydrogen'!AB25)</f>
        <v>12840272047811.225</v>
      </c>
      <c r="AC26" s="16">
        <f>SUM('BIFUbC-electricity'!AC25,'BIFUbC-coal'!AC25,'BIFUbC-natural-gas'!AC25,'BIFUbC-biomass'!AC25,'BIFUbC-heat'!AC25,'BIFUbC-crude-oil'!AC25,'BIFUbC-petroleum-diesel'!AC25,'BIFUbC-heavy-or-residual-oil'!AC25,'BIFUbC-LPG-propane-or-butane'!AC25,'BIFUbC-hydrogen'!AC25)</f>
        <v>12776070687572.172</v>
      </c>
      <c r="AD26" s="16">
        <f>SUM('BIFUbC-electricity'!AD25,'BIFUbC-coal'!AD25,'BIFUbC-natural-gas'!AD25,'BIFUbC-biomass'!AD25,'BIFUbC-heat'!AD25,'BIFUbC-crude-oil'!AD25,'BIFUbC-petroleum-diesel'!AD25,'BIFUbC-heavy-or-residual-oil'!AD25,'BIFUbC-LPG-propane-or-butane'!AD25,'BIFUbC-hydrogen'!AD25)</f>
        <v>12712190334134.311</v>
      </c>
      <c r="AE26" s="16">
        <f>SUM('BIFUbC-electricity'!AE25,'BIFUbC-coal'!AE25,'BIFUbC-natural-gas'!AE25,'BIFUbC-biomass'!AE25,'BIFUbC-heat'!AE25,'BIFUbC-crude-oil'!AE25,'BIFUbC-petroleum-diesel'!AE25,'BIFUbC-heavy-or-residual-oil'!AE25,'BIFUbC-LPG-propane-or-butane'!AE25,'BIFUbC-hydrogen'!AE25)</f>
        <v>12648629382463.639</v>
      </c>
      <c r="AF26" s="16">
        <f>SUM('BIFUbC-electricity'!AF25,'BIFUbC-coal'!AF25,'BIFUbC-natural-gas'!AF25,'BIFUbC-biomass'!AF25,'BIFUbC-heat'!AF25,'BIFUbC-crude-oil'!AF25,'BIFUbC-petroleum-diesel'!AF25,'BIFUbC-heavy-or-residual-oil'!AF25,'BIFUbC-LPG-propane-or-butane'!AF25,'BIFUbC-hydrogen'!AF25)</f>
        <v>12585386235551.318</v>
      </c>
    </row>
    <row r="27" spans="1:32">
      <c r="A27" t="s">
        <v>89</v>
      </c>
      <c r="B27" s="16">
        <f>SUM('BIFUbC-electricity'!B26,'BIFUbC-coal'!B26,'BIFUbC-natural-gas'!B26,'BIFUbC-biomass'!B26,'BIFUbC-heat'!B26,'BIFUbC-crude-oil'!B26,'BIFUbC-petroleum-diesel'!B26,'BIFUbC-heavy-or-residual-oil'!B26,'BIFUbC-LPG-propane-or-butane'!B26,'BIFUbC-hydrogen'!B26)</f>
        <v>68165280868192.172</v>
      </c>
      <c r="C27" s="16">
        <f>SUM('BIFUbC-electricity'!C26,'BIFUbC-coal'!C26,'BIFUbC-natural-gas'!C26,'BIFUbC-biomass'!C26,'BIFUbC-heat'!C26,'BIFUbC-crude-oil'!C26,'BIFUbC-petroleum-diesel'!C26,'BIFUbC-heavy-or-residual-oil'!C26,'BIFUbC-LPG-propane-or-butane'!C26,'BIFUbC-hydrogen'!C26)</f>
        <v>67232201915483.633</v>
      </c>
      <c r="D27" s="16">
        <f>SUM('BIFUbC-electricity'!D26,'BIFUbC-coal'!D26,'BIFUbC-natural-gas'!D26,'BIFUbC-biomass'!D26,'BIFUbC-heat'!D26,'BIFUbC-crude-oil'!D26,'BIFUbC-petroleum-diesel'!D26,'BIFUbC-heavy-or-residual-oil'!D26,'BIFUbC-LPG-propane-or-butane'!D26,'BIFUbC-hydrogen'!D26)</f>
        <v>66299122962775.102</v>
      </c>
      <c r="E27" s="16">
        <f>SUM('BIFUbC-electricity'!E26,'BIFUbC-coal'!E26,'BIFUbC-natural-gas'!E26,'BIFUbC-biomass'!E26,'BIFUbC-heat'!E26,'BIFUbC-crude-oil'!E26,'BIFUbC-petroleum-diesel'!E26,'BIFUbC-heavy-or-residual-oil'!E26,'BIFUbC-LPG-propane-or-butane'!E26,'BIFUbC-hydrogen'!E26)</f>
        <v>65366044010066.57</v>
      </c>
      <c r="F27" s="16">
        <f>SUM('BIFUbC-electricity'!F26,'BIFUbC-coal'!F26,'BIFUbC-natural-gas'!F26,'BIFUbC-biomass'!F26,'BIFUbC-heat'!F26,'BIFUbC-crude-oil'!F26,'BIFUbC-petroleum-diesel'!F26,'BIFUbC-heavy-or-residual-oil'!F26,'BIFUbC-LPG-propane-or-butane'!F26,'BIFUbC-hydrogen'!F26)</f>
        <v>63207448778344.461</v>
      </c>
      <c r="G27" s="16">
        <f>SUM('BIFUbC-electricity'!G26,'BIFUbC-coal'!G26,'BIFUbC-natural-gas'!G26,'BIFUbC-biomass'!G26,'BIFUbC-heat'!G26,'BIFUbC-crude-oil'!G26,'BIFUbC-petroleum-diesel'!G26,'BIFUbC-heavy-or-residual-oil'!G26,'BIFUbC-LPG-propane-or-butane'!G26,'BIFUbC-hydrogen'!G26)</f>
        <v>61048853546622.758</v>
      </c>
      <c r="H27" s="16">
        <f>SUM('BIFUbC-electricity'!H26,'BIFUbC-coal'!H26,'BIFUbC-natural-gas'!H26,'BIFUbC-biomass'!H26,'BIFUbC-heat'!H26,'BIFUbC-crude-oil'!H26,'BIFUbC-petroleum-diesel'!H26,'BIFUbC-heavy-or-residual-oil'!H26,'BIFUbC-LPG-propane-or-butane'!H26,'BIFUbC-hydrogen'!H26)</f>
        <v>58890258314900.281</v>
      </c>
      <c r="I27" s="16">
        <f>SUM('BIFUbC-electricity'!I26,'BIFUbC-coal'!I26,'BIFUbC-natural-gas'!I26,'BIFUbC-biomass'!I26,'BIFUbC-heat'!I26,'BIFUbC-crude-oil'!I26,'BIFUbC-petroleum-diesel'!I26,'BIFUbC-heavy-or-residual-oil'!I26,'BIFUbC-LPG-propane-or-butane'!I26,'BIFUbC-hydrogen'!I26)</f>
        <v>56731663083178.586</v>
      </c>
      <c r="J27" s="16">
        <f>SUM('BIFUbC-electricity'!J26,'BIFUbC-coal'!J26,'BIFUbC-natural-gas'!J26,'BIFUbC-biomass'!J26,'BIFUbC-heat'!J26,'BIFUbC-crude-oil'!J26,'BIFUbC-petroleum-diesel'!J26,'BIFUbC-heavy-or-residual-oil'!J26,'BIFUbC-LPG-propane-or-butane'!J26,'BIFUbC-hydrogen'!J26)</f>
        <v>54573067851456.102</v>
      </c>
      <c r="K27" s="16">
        <f>SUM('BIFUbC-electricity'!K26,'BIFUbC-coal'!K26,'BIFUbC-natural-gas'!K26,'BIFUbC-biomass'!K26,'BIFUbC-heat'!K26,'BIFUbC-crude-oil'!K26,'BIFUbC-petroleum-diesel'!K26,'BIFUbC-heavy-or-residual-oil'!K26,'BIFUbC-LPG-propane-or-butane'!K26,'BIFUbC-hydrogen'!K26)</f>
        <v>52414472619734.398</v>
      </c>
      <c r="L27" s="16">
        <f>SUM('BIFUbC-electricity'!L26,'BIFUbC-coal'!L26,'BIFUbC-natural-gas'!L26,'BIFUbC-biomass'!L26,'BIFUbC-heat'!L26,'BIFUbC-crude-oil'!L26,'BIFUbC-petroleum-diesel'!L26,'BIFUbC-heavy-or-residual-oil'!L26,'BIFUbC-LPG-propane-or-butane'!L26,'BIFUbC-hydrogen'!L26)</f>
        <v>50255877388011.898</v>
      </c>
      <c r="M27" s="16">
        <f>SUM('BIFUbC-electricity'!M26,'BIFUbC-coal'!M26,'BIFUbC-natural-gas'!M26,'BIFUbC-biomass'!M26,'BIFUbC-heat'!M26,'BIFUbC-crude-oil'!M26,'BIFUbC-petroleum-diesel'!M26,'BIFUbC-heavy-or-residual-oil'!M26,'BIFUbC-LPG-propane-or-butane'!M26,'BIFUbC-hydrogen'!M26)</f>
        <v>48377923890730.109</v>
      </c>
      <c r="N27" s="16">
        <f>SUM('BIFUbC-electricity'!N26,'BIFUbC-coal'!N26,'BIFUbC-natural-gas'!N26,'BIFUbC-biomass'!N26,'BIFUbC-heat'!N26,'BIFUbC-crude-oil'!N26,'BIFUbC-petroleum-diesel'!N26,'BIFUbC-heavy-or-residual-oil'!N26,'BIFUbC-LPG-propane-or-butane'!N26,'BIFUbC-hydrogen'!N26)</f>
        <v>46499970393448.289</v>
      </c>
      <c r="O27" s="16">
        <f>SUM('BIFUbC-electricity'!O26,'BIFUbC-coal'!O26,'BIFUbC-natural-gas'!O26,'BIFUbC-biomass'!O26,'BIFUbC-heat'!O26,'BIFUbC-crude-oil'!O26,'BIFUbC-petroleum-diesel'!O26,'BIFUbC-heavy-or-residual-oil'!O26,'BIFUbC-LPG-propane-or-butane'!O26,'BIFUbC-hydrogen'!O26)</f>
        <v>44622016896166.484</v>
      </c>
      <c r="P27" s="16">
        <f>SUM('BIFUbC-electricity'!P26,'BIFUbC-coal'!P26,'BIFUbC-natural-gas'!P26,'BIFUbC-biomass'!P26,'BIFUbC-heat'!P26,'BIFUbC-crude-oil'!P26,'BIFUbC-petroleum-diesel'!P26,'BIFUbC-heavy-or-residual-oil'!P26,'BIFUbC-LPG-propane-or-butane'!P26,'BIFUbC-hydrogen'!P26)</f>
        <v>42744063398884.664</v>
      </c>
      <c r="Q27" s="16">
        <f>SUM('BIFUbC-electricity'!Q26,'BIFUbC-coal'!Q26,'BIFUbC-natural-gas'!Q26,'BIFUbC-biomass'!Q26,'BIFUbC-heat'!Q26,'BIFUbC-crude-oil'!Q26,'BIFUbC-petroleum-diesel'!Q26,'BIFUbC-heavy-or-residual-oil'!Q26,'BIFUbC-LPG-propane-or-butane'!Q26,'BIFUbC-hydrogen'!Q26)</f>
        <v>40866109901602.078</v>
      </c>
      <c r="R27" s="16">
        <f>SUM('BIFUbC-electricity'!R26,'BIFUbC-coal'!R26,'BIFUbC-natural-gas'!R26,'BIFUbC-biomass'!R26,'BIFUbC-heat'!R26,'BIFUbC-crude-oil'!R26,'BIFUbC-petroleum-diesel'!R26,'BIFUbC-heavy-or-residual-oil'!R26,'BIFUbC-LPG-propane-or-butane'!R26,'BIFUbC-hydrogen'!R26)</f>
        <v>38988156404320.273</v>
      </c>
      <c r="S27" s="16">
        <f>SUM('BIFUbC-electricity'!S26,'BIFUbC-coal'!S26,'BIFUbC-natural-gas'!S26,'BIFUbC-biomass'!S26,'BIFUbC-heat'!S26,'BIFUbC-crude-oil'!S26,'BIFUbC-petroleum-diesel'!S26,'BIFUbC-heavy-or-residual-oil'!S26,'BIFUbC-LPG-propane-or-butane'!S26,'BIFUbC-hydrogen'!S26)</f>
        <v>37110202907038.453</v>
      </c>
      <c r="T27" s="16">
        <f>SUM('BIFUbC-electricity'!T26,'BIFUbC-coal'!T26,'BIFUbC-natural-gas'!T26,'BIFUbC-biomass'!T26,'BIFUbC-heat'!T26,'BIFUbC-crude-oil'!T26,'BIFUbC-petroleum-diesel'!T26,'BIFUbC-heavy-or-residual-oil'!T26,'BIFUbC-LPG-propane-or-butane'!T26,'BIFUbC-hydrogen'!T26)</f>
        <v>35232249409756.648</v>
      </c>
      <c r="U27" s="16">
        <f>SUM('BIFUbC-electricity'!U26,'BIFUbC-coal'!U26,'BIFUbC-natural-gas'!U26,'BIFUbC-biomass'!U26,'BIFUbC-heat'!U26,'BIFUbC-crude-oil'!U26,'BIFUbC-petroleum-diesel'!U26,'BIFUbC-heavy-or-residual-oil'!U26,'BIFUbC-LPG-propane-or-butane'!U26,'BIFUbC-hydrogen'!U26)</f>
        <v>33354295912474.051</v>
      </c>
      <c r="V27" s="16">
        <f>SUM('BIFUbC-electricity'!V26,'BIFUbC-coal'!V26,'BIFUbC-natural-gas'!V26,'BIFUbC-biomass'!V26,'BIFUbC-heat'!V26,'BIFUbC-crude-oil'!V26,'BIFUbC-petroleum-diesel'!V26,'BIFUbC-heavy-or-residual-oil'!V26,'BIFUbC-LPG-propane-or-butane'!V26,'BIFUbC-hydrogen'!V26)</f>
        <v>31476342415191.816</v>
      </c>
      <c r="W27" s="16">
        <f>SUM('BIFUbC-electricity'!W26,'BIFUbC-coal'!W26,'BIFUbC-natural-gas'!W26,'BIFUbC-biomass'!W26,'BIFUbC-heat'!W26,'BIFUbC-crude-oil'!W26,'BIFUbC-petroleum-diesel'!W26,'BIFUbC-heavy-or-residual-oil'!W26,'BIFUbC-LPG-propane-or-butane'!W26,'BIFUbC-hydrogen'!W26)</f>
        <v>31084208806486.781</v>
      </c>
      <c r="X27" s="16">
        <f>SUM('BIFUbC-electricity'!X26,'BIFUbC-coal'!X26,'BIFUbC-natural-gas'!X26,'BIFUbC-biomass'!X26,'BIFUbC-heat'!X26,'BIFUbC-crude-oil'!X26,'BIFUbC-petroleum-diesel'!X26,'BIFUbC-heavy-or-residual-oil'!X26,'BIFUbC-LPG-propane-or-butane'!X26,'BIFUbC-hydrogen'!X26)</f>
        <v>30692075197781.816</v>
      </c>
      <c r="Y27" s="16">
        <f>SUM('BIFUbC-electricity'!Y26,'BIFUbC-coal'!Y26,'BIFUbC-natural-gas'!Y26,'BIFUbC-biomass'!Y26,'BIFUbC-heat'!Y26,'BIFUbC-crude-oil'!Y26,'BIFUbC-petroleum-diesel'!Y26,'BIFUbC-heavy-or-residual-oil'!Y26,'BIFUbC-LPG-propane-or-butane'!Y26,'BIFUbC-hydrogen'!Y26)</f>
        <v>30299941589076.938</v>
      </c>
      <c r="Z27" s="16">
        <f>SUM('BIFUbC-electricity'!Z26,'BIFUbC-coal'!Z26,'BIFUbC-natural-gas'!Z26,'BIFUbC-biomass'!Z26,'BIFUbC-heat'!Z26,'BIFUbC-crude-oil'!Z26,'BIFUbC-petroleum-diesel'!Z26,'BIFUbC-heavy-or-residual-oil'!Z26,'BIFUbC-LPG-propane-or-butane'!Z26,'BIFUbC-hydrogen'!Z26)</f>
        <v>29907807980371.961</v>
      </c>
      <c r="AA27" s="16">
        <f>SUM('BIFUbC-electricity'!AA26,'BIFUbC-coal'!AA26,'BIFUbC-natural-gas'!AA26,'BIFUbC-biomass'!AA26,'BIFUbC-heat'!AA26,'BIFUbC-crude-oil'!AA26,'BIFUbC-petroleum-diesel'!AA26,'BIFUbC-heavy-or-residual-oil'!AA26,'BIFUbC-LPG-propane-or-butane'!AA26,'BIFUbC-hydrogen'!AA26)</f>
        <v>29515674371666.992</v>
      </c>
      <c r="AB27" s="16">
        <f>SUM('BIFUbC-electricity'!AB26,'BIFUbC-coal'!AB26,'BIFUbC-natural-gas'!AB26,'BIFUbC-biomass'!AB26,'BIFUbC-heat'!AB26,'BIFUbC-crude-oil'!AB26,'BIFUbC-petroleum-diesel'!AB26,'BIFUbC-heavy-or-residual-oil'!AB26,'BIFUbC-LPG-propane-or-butane'!AB26,'BIFUbC-hydrogen'!AB26)</f>
        <v>29123540762962.023</v>
      </c>
      <c r="AC27" s="16">
        <f>SUM('BIFUbC-electricity'!AC26,'BIFUbC-coal'!AC26,'BIFUbC-natural-gas'!AC26,'BIFUbC-biomass'!AC26,'BIFUbC-heat'!AC26,'BIFUbC-crude-oil'!AC26,'BIFUbC-petroleum-diesel'!AC26,'BIFUbC-heavy-or-residual-oil'!AC26,'BIFUbC-LPG-propane-or-butane'!AC26,'BIFUbC-hydrogen'!AC26)</f>
        <v>28731407154257.051</v>
      </c>
      <c r="AD27" s="16">
        <f>SUM('BIFUbC-electricity'!AD26,'BIFUbC-coal'!AD26,'BIFUbC-natural-gas'!AD26,'BIFUbC-biomass'!AD26,'BIFUbC-heat'!AD26,'BIFUbC-crude-oil'!AD26,'BIFUbC-petroleum-diesel'!AD26,'BIFUbC-heavy-or-residual-oil'!AD26,'BIFUbC-LPG-propane-or-butane'!AD26,'BIFUbC-hydrogen'!AD26)</f>
        <v>28339273545552.082</v>
      </c>
      <c r="AE27" s="16">
        <f>SUM('BIFUbC-electricity'!AE26,'BIFUbC-coal'!AE26,'BIFUbC-natural-gas'!AE26,'BIFUbC-biomass'!AE26,'BIFUbC-heat'!AE26,'BIFUbC-crude-oil'!AE26,'BIFUbC-petroleum-diesel'!AE26,'BIFUbC-heavy-or-residual-oil'!AE26,'BIFUbC-LPG-propane-or-butane'!AE26,'BIFUbC-hydrogen'!AE26)</f>
        <v>27947139936847.109</v>
      </c>
      <c r="AF27" s="16">
        <f>SUM('BIFUbC-electricity'!AF26,'BIFUbC-coal'!AF26,'BIFUbC-natural-gas'!AF26,'BIFUbC-biomass'!AF26,'BIFUbC-heat'!AF26,'BIFUbC-crude-oil'!AF26,'BIFUbC-petroleum-diesel'!AF26,'BIFUbC-heavy-or-residual-oil'!AF26,'BIFUbC-LPG-propane-or-butane'!AF26,'BIFUbC-hydrogen'!AF26)</f>
        <v>27555006328142.191</v>
      </c>
    </row>
    <row r="29" spans="1:32" s="387" customFormat="1">
      <c r="A29" s="386" t="s">
        <v>1030</v>
      </c>
    </row>
    <row r="30" spans="1:32">
      <c r="A30" t="s">
        <v>1028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25</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28</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32</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34</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36</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38</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40</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42</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44</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47</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51</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53</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56</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58</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61</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65</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67</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71</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73</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75</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78</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80</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82</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85</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89</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389" t="s">
        <v>1031</v>
      </c>
      <c r="B57" s="390"/>
      <c r="C57" s="390"/>
      <c r="D57" s="390"/>
      <c r="E57" s="390"/>
      <c r="F57" s="390"/>
      <c r="G57" s="390"/>
      <c r="H57" s="390"/>
      <c r="I57" s="390"/>
      <c r="J57" s="390"/>
      <c r="K57" s="390"/>
      <c r="L57" s="390"/>
    </row>
    <row r="58" spans="1:32">
      <c r="A58" t="s">
        <v>1028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25</v>
      </c>
      <c r="B59" s="388">
        <f>(B3-B31)/B31</f>
        <v>0.27586831459742162</v>
      </c>
      <c r="C59" s="388">
        <f t="shared" ref="C59:AF67" si="0">(C3-C31)/C31</f>
        <v>0.25641948224211764</v>
      </c>
      <c r="D59" s="388">
        <f t="shared" si="0"/>
        <v>0.23757455018385845</v>
      </c>
      <c r="E59" s="388">
        <f t="shared" si="0"/>
        <v>0.21930582112238847</v>
      </c>
      <c r="F59" s="388">
        <f t="shared" si="0"/>
        <v>0.19219154580924905</v>
      </c>
      <c r="G59" s="21">
        <f t="shared" si="0"/>
        <v>0.1658817202178669</v>
      </c>
      <c r="H59" s="21">
        <f t="shared" si="0"/>
        <v>0.14367196699990648</v>
      </c>
      <c r="I59" s="21">
        <f t="shared" si="0"/>
        <v>0.12197761796644288</v>
      </c>
      <c r="J59" s="21">
        <f t="shared" si="0"/>
        <v>0.10078093803333296</v>
      </c>
      <c r="K59" s="21">
        <f t="shared" si="0"/>
        <v>8.0064996576152056E-2</v>
      </c>
      <c r="L59" s="21">
        <f t="shared" si="0"/>
        <v>5.981362232893301E-2</v>
      </c>
      <c r="M59" s="21">
        <f t="shared" si="0"/>
        <v>4.0000658803568373E-2</v>
      </c>
      <c r="N59" s="21">
        <f t="shared" si="0"/>
        <v>2.0508812798030854E-2</v>
      </c>
      <c r="O59" s="21">
        <f t="shared" si="0"/>
        <v>1.3303403255488005E-3</v>
      </c>
      <c r="P59" s="21">
        <f t="shared" si="0"/>
        <v>-1.7542255583676641E-2</v>
      </c>
      <c r="Q59" s="21">
        <f t="shared" si="0"/>
        <v>-3.6116234653721088E-2</v>
      </c>
      <c r="R59" s="21">
        <f t="shared" si="0"/>
        <v>-5.3471434250259069E-2</v>
      </c>
      <c r="S59" s="21">
        <f t="shared" si="0"/>
        <v>-7.0589579575961833E-2</v>
      </c>
      <c r="T59" s="21">
        <f t="shared" si="0"/>
        <v>-8.7475494564058273E-2</v>
      </c>
      <c r="U59" s="21">
        <f t="shared" si="0"/>
        <v>-0.10413387314352338</v>
      </c>
      <c r="V59" s="21">
        <f t="shared" si="0"/>
        <v>-0.12056928358923465</v>
      </c>
      <c r="W59" s="21">
        <f t="shared" si="0"/>
        <v>-0.1337758128731211</v>
      </c>
      <c r="X59" s="21">
        <f t="shared" si="0"/>
        <v>-0.14604605053589742</v>
      </c>
      <c r="Y59" s="21">
        <f t="shared" si="0"/>
        <v>-0.15814589481357247</v>
      </c>
      <c r="Z59" s="21">
        <f t="shared" si="0"/>
        <v>-0.17007887054042342</v>
      </c>
      <c r="AA59" s="21">
        <f t="shared" si="0"/>
        <v>-0.18184840599478452</v>
      </c>
      <c r="AB59" s="21">
        <f t="shared" si="0"/>
        <v>-0.193457836182755</v>
      </c>
      <c r="AC59" s="21">
        <f t="shared" si="0"/>
        <v>-0.20491040598881677</v>
      </c>
      <c r="AD59" s="21">
        <f t="shared" si="0"/>
        <v>-0.21620927319958932</v>
      </c>
      <c r="AE59" s="21">
        <f t="shared" si="0"/>
        <v>-0.22735751140665855</v>
      </c>
      <c r="AF59" s="21">
        <f t="shared" si="0"/>
        <v>-0.2383581127940774</v>
      </c>
    </row>
    <row r="60" spans="1:32">
      <c r="A60" t="s">
        <v>28</v>
      </c>
      <c r="B60" s="388">
        <f t="shared" ref="B60:Q83" si="1">(B4-B32)/B32</f>
        <v>-4.8146525628283816E-2</v>
      </c>
      <c r="C60" s="388">
        <f t="shared" si="1"/>
        <v>-9.5171725650208441E-2</v>
      </c>
      <c r="D60" s="388">
        <f t="shared" si="1"/>
        <v>-0.20192831093251087</v>
      </c>
      <c r="E60" s="388">
        <f t="shared" si="1"/>
        <v>-0.22609256359111302</v>
      </c>
      <c r="F60" s="388">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32</v>
      </c>
      <c r="B61" s="388">
        <f t="shared" si="1"/>
        <v>4.1314066616152181E-2</v>
      </c>
      <c r="C61" s="388">
        <f t="shared" si="0"/>
        <v>8.5673911015757637E-2</v>
      </c>
      <c r="D61" s="388">
        <f t="shared" si="0"/>
        <v>0.13342923744388144</v>
      </c>
      <c r="E61" s="388">
        <f t="shared" si="0"/>
        <v>0.17701403274580454</v>
      </c>
      <c r="F61" s="388">
        <f t="shared" si="0"/>
        <v>0.22421151430069361</v>
      </c>
      <c r="G61" s="21">
        <f t="shared" si="0"/>
        <v>0.27549027900298212</v>
      </c>
      <c r="H61" s="21">
        <f t="shared" si="0"/>
        <v>0.27012967085311379</v>
      </c>
      <c r="I61" s="21">
        <f t="shared" si="0"/>
        <v>0.26480018933490845</v>
      </c>
      <c r="J61" s="21">
        <f t="shared" si="0"/>
        <v>0.25950156412574055</v>
      </c>
      <c r="K61" s="21">
        <f t="shared" si="0"/>
        <v>0.25423352802413918</v>
      </c>
      <c r="L61" s="21">
        <f t="shared" si="0"/>
        <v>0.24899581690488268</v>
      </c>
      <c r="M61" s="21">
        <f t="shared" si="0"/>
        <v>0.2431903806877935</v>
      </c>
      <c r="N61" s="21">
        <f t="shared" si="0"/>
        <v>0.2373788918809967</v>
      </c>
      <c r="O61" s="21">
        <f t="shared" si="0"/>
        <v>0.23156134101415873</v>
      </c>
      <c r="P61" s="21">
        <f t="shared" si="0"/>
        <v>0.2257377185971767</v>
      </c>
      <c r="Q61" s="21">
        <f t="shared" si="0"/>
        <v>0.21990801512012961</v>
      </c>
      <c r="R61" s="21">
        <f t="shared" si="0"/>
        <v>0.21612729819530027</v>
      </c>
      <c r="S61" s="21">
        <f t="shared" si="0"/>
        <v>0.21232978811702974</v>
      </c>
      <c r="T61" s="21">
        <f t="shared" si="0"/>
        <v>0.2085153727487668</v>
      </c>
      <c r="U61" s="21">
        <f t="shared" si="0"/>
        <v>0.20468393895333906</v>
      </c>
      <c r="V61" s="21">
        <f t="shared" si="0"/>
        <v>0.20083537258176901</v>
      </c>
      <c r="W61" s="21">
        <f t="shared" si="0"/>
        <v>0.19027890931447708</v>
      </c>
      <c r="X61" s="21">
        <f t="shared" si="0"/>
        <v>0.1815576453362146</v>
      </c>
      <c r="Y61" s="21">
        <f t="shared" si="0"/>
        <v>0.17280994254827495</v>
      </c>
      <c r="Z61" s="21">
        <f t="shared" si="0"/>
        <v>0.16403568054291498</v>
      </c>
      <c r="AA61" s="21">
        <f t="shared" si="0"/>
        <v>0.15523473818013389</v>
      </c>
      <c r="AB61" s="21">
        <f t="shared" si="0"/>
        <v>0.14640699358209305</v>
      </c>
      <c r="AC61" s="21">
        <f t="shared" si="0"/>
        <v>0.13755232412749366</v>
      </c>
      <c r="AD61" s="21">
        <f t="shared" si="0"/>
        <v>0.12867060644589765</v>
      </c>
      <c r="AE61" s="21">
        <f t="shared" si="0"/>
        <v>0.1197617164119988</v>
      </c>
      <c r="AF61" s="21">
        <f t="shared" si="0"/>
        <v>0.11082552913983994</v>
      </c>
    </row>
    <row r="62" spans="1:32">
      <c r="A62" t="s">
        <v>34</v>
      </c>
      <c r="B62" s="388">
        <f t="shared" si="1"/>
        <v>0.57985331917501892</v>
      </c>
      <c r="C62" s="388">
        <f t="shared" si="0"/>
        <v>0.56951576716718266</v>
      </c>
      <c r="D62" s="388">
        <f t="shared" si="0"/>
        <v>0.55947950713047601</v>
      </c>
      <c r="E62" s="388">
        <f t="shared" si="0"/>
        <v>0.54973155635061599</v>
      </c>
      <c r="F62" s="388">
        <f t="shared" si="0"/>
        <v>0.53769651000582697</v>
      </c>
      <c r="G62" s="21">
        <f t="shared" si="0"/>
        <v>0.52599753727041343</v>
      </c>
      <c r="H62" s="21">
        <f t="shared" si="0"/>
        <v>0.52287305105427739</v>
      </c>
      <c r="I62" s="21">
        <f t="shared" si="0"/>
        <v>0.51980059823965297</v>
      </c>
      <c r="J62" s="21">
        <f t="shared" si="0"/>
        <v>0.51677888975858843</v>
      </c>
      <c r="K62" s="21">
        <f t="shared" si="0"/>
        <v>0.51380667877464858</v>
      </c>
      <c r="L62" s="21">
        <f t="shared" si="0"/>
        <v>0.51088275896747193</v>
      </c>
      <c r="M62" s="21">
        <f t="shared" si="0"/>
        <v>0.50306586290615474</v>
      </c>
      <c r="N62" s="21">
        <f t="shared" si="0"/>
        <v>0.4953238327702667</v>
      </c>
      <c r="O62" s="21">
        <f t="shared" si="0"/>
        <v>0.48765559814880882</v>
      </c>
      <c r="P62" s="21">
        <f t="shared" si="0"/>
        <v>0.48006010893988443</v>
      </c>
      <c r="Q62" s="21">
        <f t="shared" si="0"/>
        <v>0.47253633487131236</v>
      </c>
      <c r="R62" s="21">
        <f t="shared" si="0"/>
        <v>0.46682881916622543</v>
      </c>
      <c r="S62" s="21">
        <f t="shared" si="0"/>
        <v>0.46116126275321034</v>
      </c>
      <c r="T62" s="21">
        <f t="shared" si="0"/>
        <v>0.45553324745339402</v>
      </c>
      <c r="U62" s="21">
        <f t="shared" si="0"/>
        <v>0.44994436090267587</v>
      </c>
      <c r="V62" s="21">
        <f t="shared" si="0"/>
        <v>0.44439419645102174</v>
      </c>
      <c r="W62" s="21">
        <f t="shared" si="0"/>
        <v>0.42866005599222162</v>
      </c>
      <c r="X62" s="21">
        <f t="shared" si="0"/>
        <v>0.41457853105216813</v>
      </c>
      <c r="Y62" s="21">
        <f t="shared" si="0"/>
        <v>0.40060717926554401</v>
      </c>
      <c r="Z62" s="21">
        <f t="shared" si="0"/>
        <v>0.38674471268682215</v>
      </c>
      <c r="AA62" s="21">
        <f t="shared" si="0"/>
        <v>0.3729898633676586</v>
      </c>
      <c r="AB62" s="21">
        <f t="shared" si="0"/>
        <v>0.35934138297029455</v>
      </c>
      <c r="AC62" s="21">
        <f t="shared" si="0"/>
        <v>0.34579804238987744</v>
      </c>
      <c r="AD62" s="21">
        <f t="shared" si="0"/>
        <v>0.33235863138549376</v>
      </c>
      <c r="AE62" s="21">
        <f t="shared" si="0"/>
        <v>0.31902195821964902</v>
      </c>
      <c r="AF62" s="21">
        <f t="shared" si="0"/>
        <v>0.30578684930598837</v>
      </c>
    </row>
    <row r="63" spans="1:32">
      <c r="A63" t="s">
        <v>36</v>
      </c>
      <c r="B63" s="388">
        <f t="shared" si="1"/>
        <v>0.36423386449493</v>
      </c>
      <c r="C63" s="388">
        <f t="shared" si="0"/>
        <v>0.36526560611595515</v>
      </c>
      <c r="D63" s="388">
        <f t="shared" si="0"/>
        <v>0.36626121510630422</v>
      </c>
      <c r="E63" s="388">
        <f t="shared" si="0"/>
        <v>0.36722255690291156</v>
      </c>
      <c r="F63" s="388">
        <f t="shared" si="0"/>
        <v>0.37092768686335831</v>
      </c>
      <c r="G63" s="21">
        <f t="shared" si="0"/>
        <v>0.37450953559043521</v>
      </c>
      <c r="H63" s="21">
        <f t="shared" si="0"/>
        <v>0.38278641380730971</v>
      </c>
      <c r="I63" s="21">
        <f t="shared" si="0"/>
        <v>0.39085199719758829</v>
      </c>
      <c r="J63" s="21">
        <f t="shared" si="0"/>
        <v>0.39871427479209004</v>
      </c>
      <c r="K63" s="21">
        <f t="shared" si="0"/>
        <v>0.40638083788213014</v>
      </c>
      <c r="L63" s="21">
        <f t="shared" si="0"/>
        <v>0.41385890446739571</v>
      </c>
      <c r="M63" s="21">
        <f t="shared" si="0"/>
        <v>0.42330630020204396</v>
      </c>
      <c r="N63" s="21">
        <f t="shared" si="0"/>
        <v>0.43256385586353124</v>
      </c>
      <c r="O63" s="21">
        <f t="shared" si="0"/>
        <v>0.44163723662594362</v>
      </c>
      <c r="P63" s="21">
        <f t="shared" si="0"/>
        <v>0.450531884471355</v>
      </c>
      <c r="Q63" s="21">
        <f t="shared" si="0"/>
        <v>0.45925302907403803</v>
      </c>
      <c r="R63" s="21">
        <f t="shared" si="0"/>
        <v>0.46764588467158097</v>
      </c>
      <c r="S63" s="21">
        <f t="shared" si="0"/>
        <v>0.47587638232089891</v>
      </c>
      <c r="T63" s="21">
        <f t="shared" si="0"/>
        <v>0.48394918805854192</v>
      </c>
      <c r="U63" s="21">
        <f t="shared" si="0"/>
        <v>0.49186879082013041</v>
      </c>
      <c r="V63" s="21">
        <f t="shared" si="0"/>
        <v>0.4996395107637891</v>
      </c>
      <c r="W63" s="21">
        <f t="shared" si="0"/>
        <v>0.48912990458016975</v>
      </c>
      <c r="X63" s="21">
        <f t="shared" si="0"/>
        <v>0.47867309925666063</v>
      </c>
      <c r="Y63" s="21">
        <f t="shared" si="0"/>
        <v>0.46840662111871917</v>
      </c>
      <c r="Z63" s="21">
        <f t="shared" si="0"/>
        <v>0.45832532073340881</v>
      </c>
      <c r="AA63" s="21">
        <f t="shared" si="0"/>
        <v>0.4484242327693832</v>
      </c>
      <c r="AB63" s="21">
        <f t="shared" si="0"/>
        <v>0.43869856784233546</v>
      </c>
      <c r="AC63" s="21">
        <f t="shared" si="0"/>
        <v>0.42914370479003622</v>
      </c>
      <c r="AD63" s="21">
        <f t="shared" si="0"/>
        <v>0.41975518335085676</v>
      </c>
      <c r="AE63" s="21">
        <f t="shared" si="0"/>
        <v>0.41052869722135482</v>
      </c>
      <c r="AF63" s="21">
        <f t="shared" si="0"/>
        <v>0.40146008747024536</v>
      </c>
    </row>
    <row r="64" spans="1:32">
      <c r="A64" t="s">
        <v>38</v>
      </c>
      <c r="B64" s="388">
        <f t="shared" si="1"/>
        <v>-3.6721715924358661E-2</v>
      </c>
      <c r="C64" s="388">
        <f t="shared" si="0"/>
        <v>-4.7178470896704461E-2</v>
      </c>
      <c r="D64" s="388">
        <f t="shared" si="0"/>
        <v>-5.7092396375451569E-2</v>
      </c>
      <c r="E64" s="388">
        <f t="shared" si="0"/>
        <v>-6.6504691912836908E-2</v>
      </c>
      <c r="F64" s="388">
        <f t="shared" si="0"/>
        <v>-8.0368502375073397E-2</v>
      </c>
      <c r="G64" s="21">
        <f t="shared" si="0"/>
        <v>-9.3564609373725932E-2</v>
      </c>
      <c r="H64" s="21">
        <f t="shared" si="0"/>
        <v>-0.10009571606141111</v>
      </c>
      <c r="I64" s="21">
        <f t="shared" si="0"/>
        <v>-0.10640959563037929</v>
      </c>
      <c r="J64" s="21">
        <f t="shared" si="0"/>
        <v>-0.11251690838392912</v>
      </c>
      <c r="K64" s="21">
        <f t="shared" si="0"/>
        <v>-0.1184276283205542</v>
      </c>
      <c r="L64" s="21">
        <f t="shared" si="0"/>
        <v>-0.12415109748903626</v>
      </c>
      <c r="M64" s="21">
        <f t="shared" si="0"/>
        <v>-0.12557754836137586</v>
      </c>
      <c r="N64" s="21">
        <f t="shared" si="0"/>
        <v>-0.12696960713186911</v>
      </c>
      <c r="O64" s="21">
        <f t="shared" si="0"/>
        <v>-0.12832850278870014</v>
      </c>
      <c r="P64" s="21">
        <f t="shared" si="0"/>
        <v>-0.12965540645278983</v>
      </c>
      <c r="Q64" s="21">
        <f t="shared" si="0"/>
        <v>-0.13095143474405324</v>
      </c>
      <c r="R64" s="21">
        <f t="shared" si="0"/>
        <v>-0.13117568009893249</v>
      </c>
      <c r="S64" s="21">
        <f t="shared" si="0"/>
        <v>-0.13139534709922884</v>
      </c>
      <c r="T64" s="21">
        <f t="shared" si="0"/>
        <v>-0.13161057454053976</v>
      </c>
      <c r="U64" s="21">
        <f t="shared" si="0"/>
        <v>-0.13182149566436266</v>
      </c>
      <c r="V64" s="21">
        <f t="shared" si="0"/>
        <v>-0.13202823843314818</v>
      </c>
      <c r="W64" s="21">
        <f t="shared" si="0"/>
        <v>-0.14268022800717961</v>
      </c>
      <c r="X64" s="21">
        <f t="shared" si="0"/>
        <v>-0.15222503965935474</v>
      </c>
      <c r="Y64" s="21">
        <f t="shared" si="0"/>
        <v>-0.16157762491146949</v>
      </c>
      <c r="Z64" s="21">
        <f t="shared" si="0"/>
        <v>-0.17074373284715746</v>
      </c>
      <c r="AA64" s="21">
        <f t="shared" si="0"/>
        <v>-0.17972888555584687</v>
      </c>
      <c r="AB64" s="21">
        <f t="shared" si="0"/>
        <v>-0.18853838922641042</v>
      </c>
      <c r="AC64" s="21">
        <f t="shared" si="0"/>
        <v>-0.1971773445965376</v>
      </c>
      <c r="AD64" s="21">
        <f t="shared" si="0"/>
        <v>-0.20565065680102243</v>
      </c>
      <c r="AE64" s="21">
        <f t="shared" si="0"/>
        <v>-0.21396304465894342</v>
      </c>
      <c r="AF64" s="21">
        <f t="shared" si="0"/>
        <v>-0.2221190494366769</v>
      </c>
    </row>
    <row r="65" spans="1:32">
      <c r="A65" t="s">
        <v>40</v>
      </c>
      <c r="B65" s="388">
        <f t="shared" si="1"/>
        <v>-0.43429787467108411</v>
      </c>
      <c r="C65" s="388">
        <f t="shared" si="0"/>
        <v>-0.43868694816838971</v>
      </c>
      <c r="D65" s="388">
        <f t="shared" si="0"/>
        <v>-0.44285691109229991</v>
      </c>
      <c r="E65" s="388">
        <f t="shared" si="0"/>
        <v>-0.44682377146848717</v>
      </c>
      <c r="F65" s="388">
        <f t="shared" si="0"/>
        <v>-0.4484538708033054</v>
      </c>
      <c r="G65" s="21">
        <f t="shared" si="0"/>
        <v>-0.45000826184377329</v>
      </c>
      <c r="H65" s="21">
        <f t="shared" si="0"/>
        <v>-0.4502747710193673</v>
      </c>
      <c r="I65" s="21">
        <f t="shared" si="0"/>
        <v>-0.45053055951867621</v>
      </c>
      <c r="J65" s="21">
        <f t="shared" si="0"/>
        <v>-0.45077626146704536</v>
      </c>
      <c r="K65" s="21">
        <f t="shared" si="0"/>
        <v>-0.45101246194566919</v>
      </c>
      <c r="L65" s="21">
        <f t="shared" si="0"/>
        <v>-0.45123970164306532</v>
      </c>
      <c r="M65" s="21">
        <f t="shared" si="0"/>
        <v>-0.45348305225475599</v>
      </c>
      <c r="N65" s="21">
        <f t="shared" si="0"/>
        <v>-0.45565560338123695</v>
      </c>
      <c r="O65" s="21">
        <f t="shared" si="0"/>
        <v>-0.45776065457248266</v>
      </c>
      <c r="P65" s="21">
        <f t="shared" si="0"/>
        <v>-0.45980130348451659</v>
      </c>
      <c r="Q65" s="21">
        <f t="shared" si="0"/>
        <v>-0.4617804610887144</v>
      </c>
      <c r="R65" s="21">
        <f t="shared" si="0"/>
        <v>-0.4637447808807964</v>
      </c>
      <c r="S65" s="21">
        <f t="shared" si="0"/>
        <v>-0.46565133315751894</v>
      </c>
      <c r="T65" s="21">
        <f t="shared" si="0"/>
        <v>-0.46750262926738029</v>
      </c>
      <c r="U65" s="21">
        <f t="shared" si="0"/>
        <v>-0.46930103706917364</v>
      </c>
      <c r="V65" s="21">
        <f t="shared" si="0"/>
        <v>-0.4710487910357733</v>
      </c>
      <c r="W65" s="21">
        <f t="shared" si="0"/>
        <v>-0.47951351874674175</v>
      </c>
      <c r="X65" s="21">
        <f t="shared" si="0"/>
        <v>-0.48778301478485125</v>
      </c>
      <c r="Y65" s="21">
        <f t="shared" si="0"/>
        <v>-0.49582951851893159</v>
      </c>
      <c r="Z65" s="21">
        <f t="shared" si="0"/>
        <v>-0.50366192965319123</v>
      </c>
      <c r="AA65" s="21">
        <f t="shared" si="0"/>
        <v>-0.51128868052221987</v>
      </c>
      <c r="AB65" s="21">
        <f t="shared" si="0"/>
        <v>-0.51871776637340683</v>
      </c>
      <c r="AC65" s="21">
        <f t="shared" si="0"/>
        <v>-0.52595677332498314</v>
      </c>
      <c r="AD65" s="21">
        <f t="shared" si="0"/>
        <v>-0.53301290420518088</v>
      </c>
      <c r="AE65" s="21">
        <f t="shared" si="0"/>
        <v>-0.53989300245751548</v>
      </c>
      <c r="AF65" s="21">
        <f t="shared" si="0"/>
        <v>-0.54660357427899442</v>
      </c>
    </row>
    <row r="66" spans="1:32">
      <c r="A66" t="s">
        <v>42</v>
      </c>
      <c r="B66" s="388">
        <f t="shared" si="1"/>
        <v>-0.55117348983977998</v>
      </c>
      <c r="C66" s="388">
        <f t="shared" si="0"/>
        <v>-0.55485598991353802</v>
      </c>
      <c r="D66" s="388">
        <f t="shared" si="0"/>
        <v>-0.55834921533597914</v>
      </c>
      <c r="E66" s="388">
        <f t="shared" si="0"/>
        <v>-0.5616673931088676</v>
      </c>
      <c r="F66" s="388">
        <f t="shared" si="0"/>
        <v>-0.56341485944194558</v>
      </c>
      <c r="G66" s="21">
        <f t="shared" si="0"/>
        <v>-0.56507893779700968</v>
      </c>
      <c r="H66" s="21">
        <f t="shared" si="0"/>
        <v>-0.56601507475068646</v>
      </c>
      <c r="I66" s="21">
        <f t="shared" si="0"/>
        <v>-0.56691119922119859</v>
      </c>
      <c r="J66" s="21">
        <f t="shared" si="0"/>
        <v>-0.56776982285975475</v>
      </c>
      <c r="K66" s="21">
        <f t="shared" si="0"/>
        <v>-0.5685932514117974</v>
      </c>
      <c r="L66" s="21">
        <f t="shared" si="0"/>
        <v>-0.56938360539347899</v>
      </c>
      <c r="M66" s="21">
        <f t="shared" si="0"/>
        <v>-0.57081570346912014</v>
      </c>
      <c r="N66" s="21">
        <f t="shared" si="0"/>
        <v>-0.57219924573642433</v>
      </c>
      <c r="O66" s="21">
        <f t="shared" si="0"/>
        <v>-0.57353666048303331</v>
      </c>
      <c r="P66" s="21">
        <f t="shared" si="0"/>
        <v>-0.57483021673252521</v>
      </c>
      <c r="Q66" s="21">
        <f t="shared" si="0"/>
        <v>-0.57608203709085337</v>
      </c>
      <c r="R66" s="21">
        <f t="shared" si="0"/>
        <v>-0.57738660086414439</v>
      </c>
      <c r="S66" s="21">
        <f t="shared" si="0"/>
        <v>-0.57864984489625082</v>
      </c>
      <c r="T66" s="21">
        <f t="shared" si="0"/>
        <v>-0.57987370167722962</v>
      </c>
      <c r="U66" s="21">
        <f t="shared" si="0"/>
        <v>-0.58105998503904543</v>
      </c>
      <c r="V66" s="21">
        <f t="shared" si="0"/>
        <v>-0.58221039912512429</v>
      </c>
      <c r="W66" s="21">
        <f t="shared" si="0"/>
        <v>-0.58850443596371826</v>
      </c>
      <c r="X66" s="21">
        <f t="shared" si="0"/>
        <v>-0.59469056328239556</v>
      </c>
      <c r="Y66" s="21">
        <f t="shared" si="0"/>
        <v>-0.60069871396346697</v>
      </c>
      <c r="Z66" s="21">
        <f t="shared" si="0"/>
        <v>-0.60653645974393844</v>
      </c>
      <c r="AA66" s="21">
        <f t="shared" si="0"/>
        <v>-0.61221094886293304</v>
      </c>
      <c r="AB66" s="21">
        <f t="shared" si="0"/>
        <v>-0.61772893526191686</v>
      </c>
      <c r="AC66" s="21">
        <f t="shared" si="0"/>
        <v>-0.62309680540177437</v>
      </c>
      <c r="AD66" s="21">
        <f t="shared" si="0"/>
        <v>-0.62832060292058622</v>
      </c>
      <c r="AE66" s="21">
        <f t="shared" si="0"/>
        <v>-0.63340605133225436</v>
      </c>
      <c r="AF66" s="21">
        <f t="shared" si="0"/>
        <v>-0.63835857494523363</v>
      </c>
    </row>
    <row r="67" spans="1:32">
      <c r="A67" t="s">
        <v>44</v>
      </c>
      <c r="B67" s="388">
        <f t="shared" si="1"/>
        <v>4.1314066616152056E-2</v>
      </c>
      <c r="C67" s="388">
        <f t="shared" si="0"/>
        <v>8.567391101575729E-2</v>
      </c>
      <c r="D67" s="388">
        <f t="shared" si="0"/>
        <v>0.13342923743614371</v>
      </c>
      <c r="E67" s="388">
        <f t="shared" si="0"/>
        <v>0.17701403272971356</v>
      </c>
      <c r="F67" s="388">
        <f t="shared" si="0"/>
        <v>0.22421151427555697</v>
      </c>
      <c r="G67" s="21">
        <f t="shared" si="0"/>
        <v>0.2754902789680177</v>
      </c>
      <c r="H67" s="21">
        <f t="shared" si="0"/>
        <v>0.27012967080953559</v>
      </c>
      <c r="I67" s="21">
        <f t="shared" si="0"/>
        <v>0.2648001892827665</v>
      </c>
      <c r="J67" s="21">
        <f t="shared" si="0"/>
        <v>0.25950156406508451</v>
      </c>
      <c r="K67" s="21">
        <f t="shared" si="0"/>
        <v>0.25423352795501841</v>
      </c>
      <c r="L67" s="21">
        <f t="shared" si="0"/>
        <v>0.24899581682734578</v>
      </c>
      <c r="M67" s="21">
        <f t="shared" si="0"/>
        <v>0.24319038060159653</v>
      </c>
      <c r="N67" s="21">
        <f t="shared" si="0"/>
        <v>0.23737889178613089</v>
      </c>
      <c r="O67" s="21">
        <f t="shared" si="0"/>
        <v>0.23156134091061481</v>
      </c>
      <c r="P67" s="21">
        <f t="shared" si="0"/>
        <v>0.2257377184849457</v>
      </c>
      <c r="Q67" s="21">
        <f t="shared" si="0"/>
        <v>0.21990801499920226</v>
      </c>
      <c r="R67" s="21">
        <f t="shared" si="0"/>
        <v>0.21612729806544809</v>
      </c>
      <c r="S67" s="21">
        <f t="shared" si="0"/>
        <v>0.21232978797821322</v>
      </c>
      <c r="T67" s="21">
        <f t="shared" si="0"/>
        <v>0.20851537260094602</v>
      </c>
      <c r="U67" s="21">
        <f t="shared" si="0"/>
        <v>0.2046839387964739</v>
      </c>
      <c r="V67" s="21">
        <f t="shared" si="0"/>
        <v>0.20083537241581897</v>
      </c>
      <c r="W67" s="21">
        <f t="shared" si="0"/>
        <v>0.19027890913980003</v>
      </c>
      <c r="X67" s="21">
        <f t="shared" si="0"/>
        <v>0.18155764515252606</v>
      </c>
      <c r="Y67" s="21">
        <f t="shared" si="0"/>
        <v>0.17280994235554742</v>
      </c>
      <c r="Z67" s="21">
        <f t="shared" si="0"/>
        <v>0.16403568034112134</v>
      </c>
      <c r="AA67" s="21">
        <f t="shared" si="0"/>
        <v>0.15523473796924628</v>
      </c>
      <c r="AB67" s="21">
        <f t="shared" si="0"/>
        <v>0.14640699336208393</v>
      </c>
      <c r="AC67" s="21">
        <f t="shared" si="0"/>
        <v>0.13755232389833519</v>
      </c>
      <c r="AD67" s="21">
        <f t="shared" si="0"/>
        <v>0.12867060620755646</v>
      </c>
      <c r="AE67" s="21">
        <f t="shared" si="0"/>
        <v>0.11976171616445225</v>
      </c>
      <c r="AF67" s="21">
        <f t="shared" si="0"/>
        <v>0.1108255288830597</v>
      </c>
    </row>
    <row r="68" spans="1:32">
      <c r="A68" t="s">
        <v>47</v>
      </c>
      <c r="B68" s="388">
        <f t="shared" si="1"/>
        <v>-0.17863375475428767</v>
      </c>
      <c r="C68" s="388">
        <f t="shared" ref="C68:AF76" si="2">(C12-C40)/C40</f>
        <v>-0.17431968725883509</v>
      </c>
      <c r="D68" s="388">
        <f t="shared" si="2"/>
        <v>-0.1701550043746885</v>
      </c>
      <c r="E68" s="388">
        <f t="shared" si="2"/>
        <v>-0.16613207897147389</v>
      </c>
      <c r="F68" s="388">
        <f t="shared" si="2"/>
        <v>-0.16006198462781568</v>
      </c>
      <c r="G68" s="21">
        <f t="shared" si="2"/>
        <v>-0.15419170293921627</v>
      </c>
      <c r="H68" s="21">
        <f t="shared" si="2"/>
        <v>-0.14106942429358854</v>
      </c>
      <c r="I68" s="21">
        <f t="shared" si="2"/>
        <v>-0.12814493654748857</v>
      </c>
      <c r="J68" s="21">
        <f t="shared" si="2"/>
        <v>-0.11541380122521597</v>
      </c>
      <c r="K68" s="21">
        <f t="shared" si="2"/>
        <v>-0.10287171166570945</v>
      </c>
      <c r="L68" s="21">
        <f t="shared" si="2"/>
        <v>-9.0514488165311019E-2</v>
      </c>
      <c r="M68" s="21">
        <f t="shared" si="2"/>
        <v>-8.3380057203544439E-2</v>
      </c>
      <c r="N68" s="21">
        <f t="shared" si="2"/>
        <v>-7.6300503535177422E-2</v>
      </c>
      <c r="O68" s="21">
        <f t="shared" si="2"/>
        <v>-6.9275196420435822E-2</v>
      </c>
      <c r="P68" s="21">
        <f t="shared" si="2"/>
        <v>-6.2303514748656252E-2</v>
      </c>
      <c r="Q68" s="21">
        <f t="shared" si="2"/>
        <v>-5.538484685521395E-2</v>
      </c>
      <c r="R68" s="21">
        <f t="shared" si="2"/>
        <v>-4.7012140612378343E-2</v>
      </c>
      <c r="S68" s="21">
        <f t="shared" si="2"/>
        <v>-3.8676366925264605E-2</v>
      </c>
      <c r="T68" s="21">
        <f t="shared" si="2"/>
        <v>-3.0377281963768567E-2</v>
      </c>
      <c r="U68" s="21">
        <f t="shared" si="2"/>
        <v>-2.2114644039430833E-2</v>
      </c>
      <c r="V68" s="21">
        <f t="shared" si="2"/>
        <v>-1.3888213581991552E-2</v>
      </c>
      <c r="W68" s="21">
        <f t="shared" si="2"/>
        <v>-1.3305841840180454E-2</v>
      </c>
      <c r="X68" s="21">
        <f t="shared" si="2"/>
        <v>-1.1329843522644835E-2</v>
      </c>
      <c r="Y68" s="21">
        <f t="shared" si="2"/>
        <v>-9.3650236658835359E-3</v>
      </c>
      <c r="Z68" s="21">
        <f t="shared" si="2"/>
        <v>-7.4112876805966735E-3</v>
      </c>
      <c r="AA68" s="21">
        <f t="shared" si="2"/>
        <v>-5.4685420416712921E-3</v>
      </c>
      <c r="AB68" s="21">
        <f t="shared" si="2"/>
        <v>-3.5366942732558641E-3</v>
      </c>
      <c r="AC68" s="21">
        <f t="shared" si="2"/>
        <v>-1.6156529340878127E-3</v>
      </c>
      <c r="AD68" s="21">
        <f t="shared" si="2"/>
        <v>2.9467239693642036E-4</v>
      </c>
      <c r="AE68" s="21">
        <f t="shared" si="2"/>
        <v>2.1943711349453028E-3</v>
      </c>
      <c r="AF68" s="21">
        <f t="shared" si="2"/>
        <v>4.0835317030451556E-3</v>
      </c>
    </row>
    <row r="69" spans="1:32">
      <c r="A69" t="s">
        <v>51</v>
      </c>
      <c r="B69" s="388">
        <f t="shared" si="1"/>
        <v>-0.17074030539050405</v>
      </c>
      <c r="C69" s="388">
        <f t="shared" si="2"/>
        <v>-0.16623262157910665</v>
      </c>
      <c r="D69" s="388">
        <f t="shared" si="2"/>
        <v>-0.16189052183556965</v>
      </c>
      <c r="E69" s="388">
        <f t="shared" si="2"/>
        <v>-0.15770504693067286</v>
      </c>
      <c r="F69" s="388">
        <f t="shared" si="2"/>
        <v>-0.15026076011128994</v>
      </c>
      <c r="G69" s="21">
        <f t="shared" si="2"/>
        <v>-0.14307564902063163</v>
      </c>
      <c r="H69" s="21">
        <f t="shared" si="2"/>
        <v>-0.12876186322131525</v>
      </c>
      <c r="I69" s="21">
        <f t="shared" si="2"/>
        <v>-0.11469552961828007</v>
      </c>
      <c r="J69" s="21">
        <f t="shared" si="2"/>
        <v>-0.1008702863892908</v>
      </c>
      <c r="K69" s="21">
        <f t="shared" si="2"/>
        <v>-8.7279987936427397E-2</v>
      </c>
      <c r="L69" s="21">
        <f t="shared" si="2"/>
        <v>-7.3918695777267354E-2</v>
      </c>
      <c r="M69" s="21">
        <f t="shared" si="2"/>
        <v>-6.6957255042637234E-2</v>
      </c>
      <c r="N69" s="21">
        <f t="shared" si="2"/>
        <v>-6.0059956007146281E-2</v>
      </c>
      <c r="O69" s="21">
        <f t="shared" si="2"/>
        <v>-5.3225916247665768E-2</v>
      </c>
      <c r="P69" s="21">
        <f t="shared" si="2"/>
        <v>-4.6454269453651068E-2</v>
      </c>
      <c r="Q69" s="21">
        <f t="shared" si="2"/>
        <v>-3.9744165061039186E-2</v>
      </c>
      <c r="R69" s="21">
        <f t="shared" si="2"/>
        <v>-3.1378537974437133E-2</v>
      </c>
      <c r="S69" s="21">
        <f t="shared" si="2"/>
        <v>-2.3058905891097294E-2</v>
      </c>
      <c r="T69" s="21">
        <f t="shared" si="2"/>
        <v>-1.4784890523682767E-2</v>
      </c>
      <c r="U69" s="21">
        <f t="shared" si="2"/>
        <v>-6.5561177218213945E-3</v>
      </c>
      <c r="V69" s="21">
        <f t="shared" si="2"/>
        <v>1.6277825842769345E-3</v>
      </c>
      <c r="W69" s="21">
        <f t="shared" si="2"/>
        <v>1.7339461595183181E-3</v>
      </c>
      <c r="X69" s="21">
        <f t="shared" si="2"/>
        <v>3.4244549805117056E-3</v>
      </c>
      <c r="Y69" s="21">
        <f t="shared" si="2"/>
        <v>5.1033663368646141E-3</v>
      </c>
      <c r="Z69" s="21">
        <f t="shared" si="2"/>
        <v>6.7707991644259191E-3</v>
      </c>
      <c r="AA69" s="21">
        <f t="shared" si="2"/>
        <v>8.4268707782824449E-3</v>
      </c>
      <c r="AB69" s="21">
        <f t="shared" si="2"/>
        <v>1.007169690027465E-2</v>
      </c>
      <c r="AC69" s="21">
        <f t="shared" si="2"/>
        <v>1.1705391685950337E-2</v>
      </c>
      <c r="AD69" s="21">
        <f t="shared" si="2"/>
        <v>1.3328067750977696E-2</v>
      </c>
      <c r="AE69" s="21">
        <f t="shared" si="2"/>
        <v>1.4939836197019439E-2</v>
      </c>
      <c r="AF69" s="21">
        <f t="shared" si="2"/>
        <v>1.6540806637091961E-2</v>
      </c>
    </row>
    <row r="70" spans="1:32">
      <c r="A70" t="s">
        <v>53</v>
      </c>
      <c r="B70" s="388">
        <f t="shared" si="1"/>
        <v>0.47732489691447022</v>
      </c>
      <c r="C70" s="388">
        <f t="shared" si="2"/>
        <v>0.46773606376599114</v>
      </c>
      <c r="D70" s="388">
        <f t="shared" si="2"/>
        <v>0.45840345951201683</v>
      </c>
      <c r="E70" s="388">
        <f t="shared" si="2"/>
        <v>0.44931694929603627</v>
      </c>
      <c r="F70" s="388">
        <f t="shared" si="2"/>
        <v>0.43297251170649181</v>
      </c>
      <c r="G70" s="21">
        <f t="shared" si="2"/>
        <v>0.41704799220210875</v>
      </c>
      <c r="H70" s="21">
        <f t="shared" si="2"/>
        <v>0.40442544494003785</v>
      </c>
      <c r="I70" s="21">
        <f t="shared" si="2"/>
        <v>0.39206871308997515</v>
      </c>
      <c r="J70" s="21">
        <f t="shared" si="2"/>
        <v>0.37996948752062526</v>
      </c>
      <c r="K70" s="21">
        <f t="shared" si="2"/>
        <v>0.36811980184327037</v>
      </c>
      <c r="L70" s="21">
        <f t="shared" si="2"/>
        <v>0.35651201491990153</v>
      </c>
      <c r="M70" s="21">
        <f t="shared" si="2"/>
        <v>0.35036492121130142</v>
      </c>
      <c r="N70" s="21">
        <f t="shared" si="2"/>
        <v>0.34431612370699549</v>
      </c>
      <c r="O70" s="21">
        <f t="shared" si="2"/>
        <v>0.3383632833737289</v>
      </c>
      <c r="P70" s="21">
        <f t="shared" si="2"/>
        <v>0.33250413480633989</v>
      </c>
      <c r="Q70" s="21">
        <f t="shared" si="2"/>
        <v>0.32673648335330219</v>
      </c>
      <c r="R70" s="21">
        <f t="shared" si="2"/>
        <v>0.32153183055544288</v>
      </c>
      <c r="S70" s="21">
        <f t="shared" si="2"/>
        <v>0.31640355686915661</v>
      </c>
      <c r="T70" s="21">
        <f t="shared" si="2"/>
        <v>0.31134999322784751</v>
      </c>
      <c r="U70" s="21">
        <f t="shared" si="2"/>
        <v>0.30636951884405111</v>
      </c>
      <c r="V70" s="21">
        <f t="shared" si="2"/>
        <v>0.30146055947634259</v>
      </c>
      <c r="W70" s="21">
        <f t="shared" si="2"/>
        <v>0.29224746558174541</v>
      </c>
      <c r="X70" s="21">
        <f t="shared" si="2"/>
        <v>0.28357331858264023</v>
      </c>
      <c r="Y70" s="21">
        <f t="shared" si="2"/>
        <v>0.27502351458258295</v>
      </c>
      <c r="Z70" s="21">
        <f t="shared" si="2"/>
        <v>0.26659539894254192</v>
      </c>
      <c r="AA70" s="21">
        <f t="shared" si="2"/>
        <v>0.2582863920558468</v>
      </c>
      <c r="AB70" s="21">
        <f t="shared" si="2"/>
        <v>0.25009398671585409</v>
      </c>
      <c r="AC70" s="21">
        <f t="shared" si="2"/>
        <v>0.2420157455936276</v>
      </c>
      <c r="AD70" s="21">
        <f t="shared" si="2"/>
        <v>0.23404929882037143</v>
      </c>
      <c r="AE70" s="21">
        <f t="shared" si="2"/>
        <v>0.22619234166950947</v>
      </c>
      <c r="AF70" s="21">
        <f t="shared" si="2"/>
        <v>0.21844263233370456</v>
      </c>
    </row>
    <row r="71" spans="1:32">
      <c r="A71" t="s">
        <v>56</v>
      </c>
      <c r="B71" s="388">
        <f t="shared" si="1"/>
        <v>-0.55978279800457198</v>
      </c>
      <c r="C71" s="388">
        <f t="shared" si="2"/>
        <v>-0.5711149959566445</v>
      </c>
      <c r="D71" s="388">
        <f t="shared" si="2"/>
        <v>-0.58172190316506789</v>
      </c>
      <c r="E71" s="388">
        <f t="shared" si="2"/>
        <v>-0.59167099124723965</v>
      </c>
      <c r="F71" s="388">
        <f t="shared" si="2"/>
        <v>-0.6129583262867514</v>
      </c>
      <c r="G71" s="21">
        <f t="shared" si="2"/>
        <v>-0.63300255823437479</v>
      </c>
      <c r="H71" s="21">
        <f t="shared" si="2"/>
        <v>-0.64972142876614014</v>
      </c>
      <c r="I71" s="21">
        <f t="shared" si="2"/>
        <v>-0.66571211015470777</v>
      </c>
      <c r="J71" s="21">
        <f t="shared" si="2"/>
        <v>-0.68102116276811675</v>
      </c>
      <c r="K71" s="21">
        <f t="shared" si="2"/>
        <v>-0.69569126038776818</v>
      </c>
      <c r="L71" s="21">
        <f t="shared" si="2"/>
        <v>-0.70976158745530415</v>
      </c>
      <c r="M71" s="21">
        <f t="shared" si="2"/>
        <v>-0.71506146871376708</v>
      </c>
      <c r="N71" s="21">
        <f t="shared" si="2"/>
        <v>-0.7201904077328285</v>
      </c>
      <c r="O71" s="21">
        <f t="shared" si="2"/>
        <v>-0.72515654360362913</v>
      </c>
      <c r="P71" s="21">
        <f t="shared" si="2"/>
        <v>-0.72996750678657807</v>
      </c>
      <c r="Q71" s="21">
        <f t="shared" si="2"/>
        <v>-0.73463045823207151</v>
      </c>
      <c r="R71" s="21">
        <f t="shared" si="2"/>
        <v>-0.73878041689052898</v>
      </c>
      <c r="S71" s="21">
        <f t="shared" si="2"/>
        <v>-0.74281782948881592</v>
      </c>
      <c r="T71" s="21">
        <f t="shared" si="2"/>
        <v>-0.74674721311607395</v>
      </c>
      <c r="U71" s="21">
        <f t="shared" si="2"/>
        <v>-0.75057284632536569</v>
      </c>
      <c r="V71" s="21">
        <f t="shared" si="2"/>
        <v>-0.7542987846741156</v>
      </c>
      <c r="W71" s="21">
        <f t="shared" si="2"/>
        <v>-0.75786658493231751</v>
      </c>
      <c r="X71" s="21">
        <f t="shared" si="2"/>
        <v>-0.76104664016160217</v>
      </c>
      <c r="Y71" s="21">
        <f t="shared" si="2"/>
        <v>-0.7641436696435866</v>
      </c>
      <c r="Z71" s="21">
        <f t="shared" si="2"/>
        <v>-0.76716088296805385</v>
      </c>
      <c r="AA71" s="21">
        <f t="shared" si="2"/>
        <v>-0.77010132639535223</v>
      </c>
      <c r="AB71" s="21">
        <f t="shared" si="2"/>
        <v>-0.7729678931152516</v>
      </c>
      <c r="AC71" s="21">
        <f t="shared" si="2"/>
        <v>-0.77576333274216014</v>
      </c>
      <c r="AD71" s="21">
        <f t="shared" si="2"/>
        <v>-0.77849026011219524</v>
      </c>
      <c r="AE71" s="21">
        <f t="shared" si="2"/>
        <v>-0.78115116344127156</v>
      </c>
      <c r="AF71" s="21">
        <f t="shared" si="2"/>
        <v>-0.78374841189771116</v>
      </c>
    </row>
    <row r="72" spans="1:32">
      <c r="A72" t="s">
        <v>58</v>
      </c>
      <c r="B72" s="388">
        <f t="shared" si="1"/>
        <v>-0.13794733342732476</v>
      </c>
      <c r="C72" s="388">
        <f t="shared" si="2"/>
        <v>-0.14067856767843909</v>
      </c>
      <c r="D72" s="388">
        <f t="shared" si="2"/>
        <v>-0.14331580909036981</v>
      </c>
      <c r="E72" s="388">
        <f t="shared" si="2"/>
        <v>-0.14586382759847255</v>
      </c>
      <c r="F72" s="388">
        <f t="shared" si="2"/>
        <v>-0.14591240072014799</v>
      </c>
      <c r="G72" s="21">
        <f t="shared" si="2"/>
        <v>-0.14595938429783267</v>
      </c>
      <c r="H72" s="21">
        <f t="shared" si="2"/>
        <v>-0.13766421377398047</v>
      </c>
      <c r="I72" s="21">
        <f t="shared" si="2"/>
        <v>-0.12947601345285703</v>
      </c>
      <c r="J72" s="21">
        <f t="shared" si="2"/>
        <v>-0.12139272744220997</v>
      </c>
      <c r="K72" s="21">
        <f t="shared" si="2"/>
        <v>-0.11341235219816378</v>
      </c>
      <c r="L72" s="21">
        <f t="shared" si="2"/>
        <v>-0.10553293486960523</v>
      </c>
      <c r="M72" s="21">
        <f t="shared" si="2"/>
        <v>-0.10871009565530679</v>
      </c>
      <c r="N72" s="21">
        <f t="shared" si="2"/>
        <v>-0.11189465021965583</v>
      </c>
      <c r="O72" s="21">
        <f t="shared" si="2"/>
        <v>-0.11508662440253771</v>
      </c>
      <c r="P72" s="21">
        <f t="shared" si="2"/>
        <v>-0.11828604416438653</v>
      </c>
      <c r="Q72" s="21">
        <f t="shared" si="2"/>
        <v>-0.12149293558688712</v>
      </c>
      <c r="R72" s="21">
        <f t="shared" si="2"/>
        <v>-0.12104333466863726</v>
      </c>
      <c r="S72" s="21">
        <f t="shared" si="2"/>
        <v>-0.1205888881151639</v>
      </c>
      <c r="T72" s="21">
        <f t="shared" si="2"/>
        <v>-0.12012951716529466</v>
      </c>
      <c r="U72" s="21">
        <f t="shared" si="2"/>
        <v>-0.1196651413416429</v>
      </c>
      <c r="V72" s="21">
        <f t="shared" si="2"/>
        <v>-0.11919567840360537</v>
      </c>
      <c r="W72" s="21">
        <f t="shared" si="2"/>
        <v>-0.12826515281132564</v>
      </c>
      <c r="X72" s="21">
        <f t="shared" si="2"/>
        <v>-0.13396416814196549</v>
      </c>
      <c r="Y72" s="21">
        <f t="shared" si="2"/>
        <v>-0.13970522806120148</v>
      </c>
      <c r="Z72" s="21">
        <f t="shared" si="2"/>
        <v>-0.14548879956875674</v>
      </c>
      <c r="AA72" s="21">
        <f t="shared" si="2"/>
        <v>-0.15131535660615794</v>
      </c>
      <c r="AB72" s="21">
        <f t="shared" si="2"/>
        <v>-0.15718538018620556</v>
      </c>
      <c r="AC72" s="21">
        <f t="shared" si="2"/>
        <v>-0.16309935852536631</v>
      </c>
      <c r="AD72" s="21">
        <f t="shared" si="2"/>
        <v>-0.16905778717910422</v>
      </c>
      <c r="AE72" s="21">
        <f t="shared" si="2"/>
        <v>-0.17506116918032069</v>
      </c>
      <c r="AF72" s="21">
        <f t="shared" si="2"/>
        <v>-0.18111001518091671</v>
      </c>
    </row>
    <row r="73" spans="1:32">
      <c r="A73" t="s">
        <v>61</v>
      </c>
      <c r="B73" s="388">
        <f t="shared" si="1"/>
        <v>0.24994768015310706</v>
      </c>
      <c r="C73" s="388">
        <f t="shared" si="2"/>
        <v>0.24009112336780494</v>
      </c>
      <c r="D73" s="388">
        <f t="shared" si="2"/>
        <v>0.23027861257929566</v>
      </c>
      <c r="E73" s="388">
        <f t="shared" si="2"/>
        <v>0.22050985320325481</v>
      </c>
      <c r="F73" s="388">
        <f t="shared" si="2"/>
        <v>0.22868611781121231</v>
      </c>
      <c r="G73" s="21">
        <f t="shared" si="2"/>
        <v>0.23682608842475011</v>
      </c>
      <c r="H73" s="21">
        <f t="shared" si="2"/>
        <v>0.25238970943769862</v>
      </c>
      <c r="I73" s="21">
        <f t="shared" si="2"/>
        <v>0.2680709435510783</v>
      </c>
      <c r="J73" s="21">
        <f t="shared" si="2"/>
        <v>0.2838711290112868</v>
      </c>
      <c r="K73" s="21">
        <f t="shared" si="2"/>
        <v>0.29979162444478441</v>
      </c>
      <c r="L73" s="21">
        <f t="shared" si="2"/>
        <v>0.31583380924753413</v>
      </c>
      <c r="M73" s="21">
        <f t="shared" si="2"/>
        <v>0.31808259722036997</v>
      </c>
      <c r="N73" s="21">
        <f t="shared" si="2"/>
        <v>0.32035329525517919</v>
      </c>
      <c r="O73" s="21">
        <f t="shared" si="2"/>
        <v>0.32264622512585661</v>
      </c>
      <c r="P73" s="21">
        <f t="shared" si="2"/>
        <v>0.32496171493811138</v>
      </c>
      <c r="Q73" s="21">
        <f t="shared" si="2"/>
        <v>0.32730009928597625</v>
      </c>
      <c r="R73" s="21">
        <f t="shared" si="2"/>
        <v>0.32845938816208287</v>
      </c>
      <c r="S73" s="21">
        <f t="shared" si="2"/>
        <v>0.32962812792525581</v>
      </c>
      <c r="T73" s="21">
        <f t="shared" si="2"/>
        <v>0.33080643461840359</v>
      </c>
      <c r="U73" s="21">
        <f t="shared" si="2"/>
        <v>0.33199442619202413</v>
      </c>
      <c r="V73" s="21">
        <f t="shared" si="2"/>
        <v>0.33319222254356029</v>
      </c>
      <c r="W73" s="21">
        <f t="shared" si="2"/>
        <v>0.3262947426177778</v>
      </c>
      <c r="X73" s="21">
        <f t="shared" si="2"/>
        <v>0.31820921169482491</v>
      </c>
      <c r="Y73" s="21">
        <f t="shared" si="2"/>
        <v>0.31004957707066666</v>
      </c>
      <c r="Z73" s="21">
        <f t="shared" si="2"/>
        <v>0.30181481531743959</v>
      </c>
      <c r="AA73" s="21">
        <f t="shared" si="2"/>
        <v>0.2935038840743619</v>
      </c>
      <c r="AB73" s="21">
        <f t="shared" si="2"/>
        <v>0.28511572160791426</v>
      </c>
      <c r="AC73" s="21">
        <f t="shared" si="2"/>
        <v>0.27664924635965149</v>
      </c>
      <c r="AD73" s="21">
        <f t="shared" si="2"/>
        <v>0.26810335648133271</v>
      </c>
      <c r="AE73" s="21">
        <f t="shared" si="2"/>
        <v>0.25947692935687361</v>
      </c>
      <c r="AF73" s="21">
        <f t="shared" si="2"/>
        <v>0.25076882111074106</v>
      </c>
    </row>
    <row r="74" spans="1:32">
      <c r="A74" t="s">
        <v>65</v>
      </c>
      <c r="B74" s="388">
        <f t="shared" si="1"/>
        <v>0.31290000733739209</v>
      </c>
      <c r="C74" s="388">
        <f t="shared" si="2"/>
        <v>0.30450316184563536</v>
      </c>
      <c r="D74" s="388">
        <f t="shared" si="2"/>
        <v>0.29630776230815203</v>
      </c>
      <c r="E74" s="388">
        <f t="shared" si="2"/>
        <v>0.28830664541593615</v>
      </c>
      <c r="F74" s="388">
        <f t="shared" si="2"/>
        <v>0.32745805117755422</v>
      </c>
      <c r="G74" s="21">
        <f t="shared" si="2"/>
        <v>0.36570281488627732</v>
      </c>
      <c r="H74" s="21">
        <f t="shared" si="2"/>
        <v>0.41187831071527353</v>
      </c>
      <c r="I74" s="21">
        <f t="shared" si="2"/>
        <v>0.45757226593202927</v>
      </c>
      <c r="J74" s="21">
        <f t="shared" si="2"/>
        <v>0.50279217407428045</v>
      </c>
      <c r="K74" s="21">
        <f t="shared" si="2"/>
        <v>0.54754537400029812</v>
      </c>
      <c r="L74" s="21">
        <f t="shared" si="2"/>
        <v>0.59183905385945612</v>
      </c>
      <c r="M74" s="21">
        <f t="shared" si="2"/>
        <v>0.58636988760116571</v>
      </c>
      <c r="N74" s="21">
        <f t="shared" si="2"/>
        <v>0.58093380708013409</v>
      </c>
      <c r="O74" s="21">
        <f t="shared" si="2"/>
        <v>0.57553051297334246</v>
      </c>
      <c r="P74" s="21">
        <f t="shared" si="2"/>
        <v>0.57015970955750661</v>
      </c>
      <c r="Q74" s="21">
        <f t="shared" si="2"/>
        <v>0.56482110465512603</v>
      </c>
      <c r="R74" s="21">
        <f t="shared" si="2"/>
        <v>0.55918137022143077</v>
      </c>
      <c r="S74" s="21">
        <f t="shared" si="2"/>
        <v>0.55357763185005393</v>
      </c>
      <c r="T74" s="21">
        <f t="shared" si="2"/>
        <v>0.54800954601560525</v>
      </c>
      <c r="U74" s="21">
        <f t="shared" si="2"/>
        <v>0.54247677355003954</v>
      </c>
      <c r="V74" s="21">
        <f t="shared" si="2"/>
        <v>0.53697897957379204</v>
      </c>
      <c r="W74" s="21">
        <f t="shared" si="2"/>
        <v>0.51730609777551628</v>
      </c>
      <c r="X74" s="21">
        <f t="shared" si="2"/>
        <v>0.49746048224777611</v>
      </c>
      <c r="Y74" s="21">
        <f t="shared" si="2"/>
        <v>0.47773569108877184</v>
      </c>
      <c r="Z74" s="21">
        <f t="shared" si="2"/>
        <v>0.4581306242401475</v>
      </c>
      <c r="AA74" s="21">
        <f t="shared" si="2"/>
        <v>0.43864419495727403</v>
      </c>
      <c r="AB74" s="21">
        <f t="shared" si="2"/>
        <v>0.41927532960843628</v>
      </c>
      <c r="AC74" s="21">
        <f t="shared" si="2"/>
        <v>0.40002296747765986</v>
      </c>
      <c r="AD74" s="21">
        <f t="shared" si="2"/>
        <v>0.38088606057106034</v>
      </c>
      <c r="AE74" s="21">
        <f t="shared" si="2"/>
        <v>0.36186357342668751</v>
      </c>
      <c r="AF74" s="21">
        <f t="shared" si="2"/>
        <v>0.34295448292776021</v>
      </c>
    </row>
    <row r="75" spans="1:32">
      <c r="A75" t="s">
        <v>67</v>
      </c>
      <c r="B75" s="388">
        <f t="shared" si="1"/>
        <v>0.62706649197610054</v>
      </c>
      <c r="C75" s="388">
        <f t="shared" si="2"/>
        <v>0.64226505267137879</v>
      </c>
      <c r="D75" s="388">
        <f t="shared" si="2"/>
        <v>0.65684517698070743</v>
      </c>
      <c r="E75" s="388">
        <f t="shared" si="2"/>
        <v>0.6708438589410235</v>
      </c>
      <c r="F75" s="388">
        <f t="shared" si="2"/>
        <v>0.6630607818728671</v>
      </c>
      <c r="G75" s="21">
        <f t="shared" si="2"/>
        <v>0.65557618389430838</v>
      </c>
      <c r="H75" s="21">
        <f t="shared" si="2"/>
        <v>0.64943276493603175</v>
      </c>
      <c r="I75" s="21">
        <f t="shared" si="2"/>
        <v>0.64350877288422226</v>
      </c>
      <c r="J75" s="21">
        <f t="shared" si="2"/>
        <v>0.63779265796731932</v>
      </c>
      <c r="K75" s="21">
        <f t="shared" si="2"/>
        <v>0.63227366701662902</v>
      </c>
      <c r="L75" s="21">
        <f t="shared" si="2"/>
        <v>0.62694177595203238</v>
      </c>
      <c r="M75" s="21">
        <f t="shared" si="2"/>
        <v>0.61171013838677979</v>
      </c>
      <c r="N75" s="21">
        <f t="shared" si="2"/>
        <v>0.5969045910937536</v>
      </c>
      <c r="O75" s="21">
        <f t="shared" si="2"/>
        <v>0.58250750150740516</v>
      </c>
      <c r="P75" s="21">
        <f t="shared" si="2"/>
        <v>0.56850219672436897</v>
      </c>
      <c r="Q75" s="21">
        <f t="shared" si="2"/>
        <v>0.55487289909218473</v>
      </c>
      <c r="R75" s="21">
        <f t="shared" si="2"/>
        <v>0.54092462980017475</v>
      </c>
      <c r="S75" s="21">
        <f t="shared" si="2"/>
        <v>0.52735286784227142</v>
      </c>
      <c r="T75" s="21">
        <f t="shared" si="2"/>
        <v>0.51414257156646648</v>
      </c>
      <c r="U75" s="21">
        <f t="shared" si="2"/>
        <v>0.50127949001961503</v>
      </c>
      <c r="V75" s="21">
        <f t="shared" si="2"/>
        <v>0.48875011166525817</v>
      </c>
      <c r="W75" s="21">
        <f t="shared" si="2"/>
        <v>0.46530871977462673</v>
      </c>
      <c r="X75" s="21">
        <f t="shared" si="2"/>
        <v>0.44190026902706869</v>
      </c>
      <c r="Y75" s="21">
        <f t="shared" si="2"/>
        <v>0.41906886152112588</v>
      </c>
      <c r="Z75" s="21">
        <f t="shared" si="2"/>
        <v>0.39679341995012463</v>
      </c>
      <c r="AA75" s="21">
        <f t="shared" si="2"/>
        <v>0.375053881163465</v>
      </c>
      <c r="AB75" s="21">
        <f t="shared" si="2"/>
        <v>0.35383113589520565</v>
      </c>
      <c r="AC75" s="21">
        <f t="shared" si="2"/>
        <v>0.33310697274045514</v>
      </c>
      <c r="AD75" s="21">
        <f t="shared" si="2"/>
        <v>0.31286402603439067</v>
      </c>
      <c r="AE75" s="21">
        <f t="shared" si="2"/>
        <v>0.2930857273203647</v>
      </c>
      <c r="AF75" s="21">
        <f t="shared" si="2"/>
        <v>0.27375626012203097</v>
      </c>
    </row>
    <row r="76" spans="1:32">
      <c r="A76" t="s">
        <v>71</v>
      </c>
      <c r="B76" s="388">
        <f t="shared" si="1"/>
        <v>0.58695618751165335</v>
      </c>
      <c r="C76" s="388">
        <f t="shared" si="2"/>
        <v>0.60129976761583814</v>
      </c>
      <c r="D76" s="388">
        <f t="shared" si="2"/>
        <v>0.61505212170960832</v>
      </c>
      <c r="E76" s="388">
        <f t="shared" si="2"/>
        <v>0.62824906613126796</v>
      </c>
      <c r="F76" s="388">
        <f t="shared" si="2"/>
        <v>0.61953797892578166</v>
      </c>
      <c r="G76" s="21">
        <f t="shared" si="2"/>
        <v>0.6111650453386851</v>
      </c>
      <c r="H76" s="21">
        <f t="shared" si="2"/>
        <v>0.60459005488050133</v>
      </c>
      <c r="I76" s="21">
        <f t="shared" si="2"/>
        <v>0.59824928844592506</v>
      </c>
      <c r="J76" s="21">
        <f t="shared" si="2"/>
        <v>0.59213044925077174</v>
      </c>
      <c r="K76" s="21">
        <f t="shared" si="2"/>
        <v>0.58622208648281271</v>
      </c>
      <c r="L76" s="21">
        <f t="shared" si="2"/>
        <v>0.58051352378227983</v>
      </c>
      <c r="M76" s="21">
        <f t="shared" si="2"/>
        <v>0.56558537144623144</v>
      </c>
      <c r="N76" s="21">
        <f t="shared" si="2"/>
        <v>0.55107292168210165</v>
      </c>
      <c r="O76" s="21">
        <f t="shared" si="2"/>
        <v>0.5369590489031788</v>
      </c>
      <c r="P76" s="21">
        <f t="shared" si="2"/>
        <v>0.5232275554708482</v>
      </c>
      <c r="Q76" s="21">
        <f t="shared" si="2"/>
        <v>0.50986310968363746</v>
      </c>
      <c r="R76" s="21">
        <f t="shared" ref="C76:AF83" si="3">(R20-R48)/R48</f>
        <v>0.4962035772603321</v>
      </c>
      <c r="S76" s="21">
        <f t="shared" si="3"/>
        <v>0.48291102035344052</v>
      </c>
      <c r="T76" s="21">
        <f t="shared" si="3"/>
        <v>0.4699708462988032</v>
      </c>
      <c r="U76" s="21">
        <f t="shared" si="3"/>
        <v>0.45736922600798097</v>
      </c>
      <c r="V76" s="21">
        <f t="shared" si="3"/>
        <v>0.44509304466958294</v>
      </c>
      <c r="W76" s="21">
        <f t="shared" si="3"/>
        <v>0.42208925437978306</v>
      </c>
      <c r="X76" s="21">
        <f t="shared" si="3"/>
        <v>0.39913135704869784</v>
      </c>
      <c r="Y76" s="21">
        <f t="shared" si="3"/>
        <v>0.37673703179392515</v>
      </c>
      <c r="Z76" s="21">
        <f t="shared" si="3"/>
        <v>0.35488577832636742</v>
      </c>
      <c r="AA76" s="21">
        <f t="shared" si="3"/>
        <v>0.33355807872670434</v>
      </c>
      <c r="AB76" s="21">
        <f t="shared" si="3"/>
        <v>0.31273533929830682</v>
      </c>
      <c r="AC76" s="21">
        <f t="shared" si="3"/>
        <v>0.29239983650191509</v>
      </c>
      <c r="AD76" s="21">
        <f t="shared" si="3"/>
        <v>0.27253466664170978</v>
      </c>
      <c r="AE76" s="21">
        <f t="shared" si="3"/>
        <v>0.253123699002544</v>
      </c>
      <c r="AF76" s="21">
        <f t="shared" si="3"/>
        <v>0.23415153216529153</v>
      </c>
    </row>
    <row r="77" spans="1:32">
      <c r="A77" t="s">
        <v>73</v>
      </c>
      <c r="B77" s="388">
        <f t="shared" si="1"/>
        <v>0.65750633749854326</v>
      </c>
      <c r="C77" s="388">
        <f t="shared" si="3"/>
        <v>0.67457068031232448</v>
      </c>
      <c r="D77" s="388">
        <f t="shared" si="3"/>
        <v>0.69090513547554067</v>
      </c>
      <c r="E77" s="388">
        <f t="shared" si="3"/>
        <v>0.70655555133471071</v>
      </c>
      <c r="F77" s="388">
        <f t="shared" si="3"/>
        <v>0.69833627332030435</v>
      </c>
      <c r="G77" s="21">
        <f t="shared" si="3"/>
        <v>0.69044735997026574</v>
      </c>
      <c r="H77" s="21">
        <f t="shared" si="3"/>
        <v>0.68580312756792661</v>
      </c>
      <c r="I77" s="21">
        <f t="shared" si="3"/>
        <v>0.68132305956361039</v>
      </c>
      <c r="J77" s="21">
        <f t="shared" si="3"/>
        <v>0.67699860279745494</v>
      </c>
      <c r="K77" s="21">
        <f t="shared" si="3"/>
        <v>0.67282178813973892</v>
      </c>
      <c r="L77" s="21">
        <f t="shared" si="3"/>
        <v>0.66878518147883081</v>
      </c>
      <c r="M77" s="21">
        <f t="shared" si="3"/>
        <v>0.65371315965781318</v>
      </c>
      <c r="N77" s="21">
        <f t="shared" si="3"/>
        <v>0.63905522022310901</v>
      </c>
      <c r="O77" s="21">
        <f t="shared" si="3"/>
        <v>0.62479452992167561</v>
      </c>
      <c r="P77" s="21">
        <f t="shared" si="3"/>
        <v>0.61091515570797006</v>
      </c>
      <c r="Q77" s="21">
        <f t="shared" si="3"/>
        <v>0.59740200536132826</v>
      </c>
      <c r="R77" s="21">
        <f t="shared" si="3"/>
        <v>0.58359480713811362</v>
      </c>
      <c r="S77" s="21">
        <f t="shared" si="3"/>
        <v>0.57015338730900389</v>
      </c>
      <c r="T77" s="21">
        <f t="shared" si="3"/>
        <v>0.55706340066339699</v>
      </c>
      <c r="U77" s="21">
        <f t="shared" si="3"/>
        <v>0.5443112424375619</v>
      </c>
      <c r="V77" s="21">
        <f t="shared" si="3"/>
        <v>0.53188400114934209</v>
      </c>
      <c r="W77" s="21">
        <f t="shared" si="3"/>
        <v>0.50808247886610669</v>
      </c>
      <c r="X77" s="21">
        <f t="shared" si="3"/>
        <v>0.48433924601849065</v>
      </c>
      <c r="Y77" s="21">
        <f t="shared" si="3"/>
        <v>0.46117166515394087</v>
      </c>
      <c r="Z77" s="21">
        <f t="shared" si="3"/>
        <v>0.43855905208989404</v>
      </c>
      <c r="AA77" s="21">
        <f t="shared" si="3"/>
        <v>0.41648170187376715</v>
      </c>
      <c r="AB77" s="21">
        <f t="shared" si="3"/>
        <v>0.39492083151245228</v>
      </c>
      <c r="AC77" s="21">
        <f t="shared" si="3"/>
        <v>0.37385852667469216</v>
      </c>
      <c r="AD77" s="21">
        <f t="shared" si="3"/>
        <v>0.35327769204850989</v>
      </c>
      <c r="AE77" s="21">
        <f t="shared" si="3"/>
        <v>0.33316200506454974</v>
      </c>
      <c r="AF77" s="21">
        <f t="shared" si="3"/>
        <v>0.31349587272205931</v>
      </c>
    </row>
    <row r="78" spans="1:32">
      <c r="A78" t="s">
        <v>75</v>
      </c>
      <c r="B78" s="388">
        <f t="shared" si="1"/>
        <v>0.58217074558950432</v>
      </c>
      <c r="C78" s="388">
        <f t="shared" si="3"/>
        <v>0.59439258034674347</v>
      </c>
      <c r="D78" s="388">
        <f t="shared" si="3"/>
        <v>0.60615703110216335</v>
      </c>
      <c r="E78" s="388">
        <f t="shared" si="3"/>
        <v>0.61748930162373739</v>
      </c>
      <c r="F78" s="388">
        <f t="shared" si="3"/>
        <v>0.61030249555295923</v>
      </c>
      <c r="G78" s="21">
        <f t="shared" si="3"/>
        <v>0.60337034960356994</v>
      </c>
      <c r="H78" s="21">
        <f t="shared" si="3"/>
        <v>0.59492923929557973</v>
      </c>
      <c r="I78" s="21">
        <f t="shared" si="3"/>
        <v>0.58679454771297412</v>
      </c>
      <c r="J78" s="21">
        <f t="shared" si="3"/>
        <v>0.57894988744427034</v>
      </c>
      <c r="K78" s="21">
        <f t="shared" si="3"/>
        <v>0.57138001915299075</v>
      </c>
      <c r="L78" s="21">
        <f t="shared" si="3"/>
        <v>0.56407075276797047</v>
      </c>
      <c r="M78" s="21">
        <f t="shared" si="3"/>
        <v>0.54861591115301422</v>
      </c>
      <c r="N78" s="21">
        <f t="shared" si="3"/>
        <v>0.53360558612549536</v>
      </c>
      <c r="O78" s="21">
        <f t="shared" si="3"/>
        <v>0.51902087160606925</v>
      </c>
      <c r="P78" s="21">
        <f t="shared" si="3"/>
        <v>0.50484391867326872</v>
      </c>
      <c r="Q78" s="21">
        <f t="shared" si="3"/>
        <v>0.49105786269174223</v>
      </c>
      <c r="R78" s="21">
        <f t="shared" si="3"/>
        <v>0.47691744257900875</v>
      </c>
      <c r="S78" s="21">
        <f t="shared" si="3"/>
        <v>0.46316984544834744</v>
      </c>
      <c r="T78" s="21">
        <f t="shared" si="3"/>
        <v>0.44979892653017023</v>
      </c>
      <c r="U78" s="21">
        <f t="shared" si="3"/>
        <v>0.43678941381762976</v>
      </c>
      <c r="V78" s="21">
        <f t="shared" si="3"/>
        <v>0.42412684987766708</v>
      </c>
      <c r="W78" s="21">
        <f t="shared" si="3"/>
        <v>0.40125221569726466</v>
      </c>
      <c r="X78" s="21">
        <f t="shared" si="3"/>
        <v>0.37837373686328912</v>
      </c>
      <c r="Y78" s="21">
        <f t="shared" si="3"/>
        <v>0.35607377781451965</v>
      </c>
      <c r="Z78" s="21">
        <f t="shared" si="3"/>
        <v>0.33433066929274291</v>
      </c>
      <c r="AA78" s="21">
        <f t="shared" si="3"/>
        <v>0.31312381089724889</v>
      </c>
      <c r="AB78" s="21">
        <f t="shared" si="3"/>
        <v>0.29243360598457047</v>
      </c>
      <c r="AC78" s="21">
        <f t="shared" si="3"/>
        <v>0.27224140126895902</v>
      </c>
      <c r="AD78" s="21">
        <f t="shared" si="3"/>
        <v>0.25252943073235423</v>
      </c>
      <c r="AE78" s="21">
        <f t="shared" si="3"/>
        <v>0.23328076348930232</v>
      </c>
      <c r="AF78" s="21">
        <f t="shared" si="3"/>
        <v>0.21447925528527551</v>
      </c>
    </row>
    <row r="79" spans="1:32">
      <c r="A79" t="s">
        <v>78</v>
      </c>
      <c r="B79" s="388">
        <f t="shared" si="1"/>
        <v>0.93556840476088499</v>
      </c>
      <c r="C79" s="388">
        <f t="shared" si="3"/>
        <v>0.95953017030684495</v>
      </c>
      <c r="D79" s="388">
        <f t="shared" si="3"/>
        <v>0.98251219444493254</v>
      </c>
      <c r="E79" s="388">
        <f t="shared" si="3"/>
        <v>1.0045733623893873</v>
      </c>
      <c r="F79" s="388">
        <f t="shared" si="3"/>
        <v>1.0020714725627535</v>
      </c>
      <c r="G79" s="21">
        <f t="shared" si="3"/>
        <v>0.99966596780397976</v>
      </c>
      <c r="H79" s="21">
        <f t="shared" si="3"/>
        <v>0.99884399436265792</v>
      </c>
      <c r="I79" s="21">
        <f t="shared" si="3"/>
        <v>0.99805135084235097</v>
      </c>
      <c r="J79" s="21">
        <f t="shared" si="3"/>
        <v>0.99728649492036447</v>
      </c>
      <c r="K79" s="21">
        <f t="shared" si="3"/>
        <v>0.99654799054916199</v>
      </c>
      <c r="L79" s="21">
        <f t="shared" si="3"/>
        <v>0.99583449895764686</v>
      </c>
      <c r="M79" s="21">
        <f t="shared" si="3"/>
        <v>0.97890730053829411</v>
      </c>
      <c r="N79" s="21">
        <f t="shared" si="3"/>
        <v>0.96245282051770664</v>
      </c>
      <c r="O79" s="21">
        <f t="shared" si="3"/>
        <v>0.94645152949328448</v>
      </c>
      <c r="P79" s="21">
        <f t="shared" si="3"/>
        <v>0.93088495920634151</v>
      </c>
      <c r="Q79" s="21">
        <f t="shared" si="3"/>
        <v>0.91573563143550718</v>
      </c>
      <c r="R79" s="21">
        <f t="shared" si="3"/>
        <v>0.9001544370489396</v>
      </c>
      <c r="S79" s="21">
        <f t="shared" si="3"/>
        <v>0.88499308772735652</v>
      </c>
      <c r="T79" s="21">
        <f t="shared" si="3"/>
        <v>0.87023483957485381</v>
      </c>
      <c r="U79" s="21">
        <f t="shared" si="3"/>
        <v>0.8558638273687017</v>
      </c>
      <c r="V79" s="21">
        <f t="shared" si="3"/>
        <v>0.8418650076678138</v>
      </c>
      <c r="W79" s="21">
        <f t="shared" si="3"/>
        <v>0.81498738200226672</v>
      </c>
      <c r="X79" s="21">
        <f t="shared" si="3"/>
        <v>0.78810125440343282</v>
      </c>
      <c r="Y79" s="21">
        <f t="shared" si="3"/>
        <v>0.76187686500733187</v>
      </c>
      <c r="Z79" s="21">
        <f t="shared" si="3"/>
        <v>0.73629008013821462</v>
      </c>
      <c r="AA79" s="21">
        <f t="shared" si="3"/>
        <v>0.71131792556950169</v>
      </c>
      <c r="AB79" s="21">
        <f t="shared" si="3"/>
        <v>0.68693851772119496</v>
      </c>
      <c r="AC79" s="21">
        <f t="shared" si="3"/>
        <v>0.66313099969916389</v>
      </c>
      <c r="AD79" s="21">
        <f t="shared" si="3"/>
        <v>0.63987548178341069</v>
      </c>
      <c r="AE79" s="21">
        <f t="shared" si="3"/>
        <v>0.61715298600839896</v>
      </c>
      <c r="AF79" s="21">
        <f t="shared" si="3"/>
        <v>0.59494539451091133</v>
      </c>
    </row>
    <row r="80" spans="1:32">
      <c r="A80" t="s">
        <v>80</v>
      </c>
      <c r="B80" s="388">
        <f t="shared" si="1"/>
        <v>-0.26327942337404386</v>
      </c>
      <c r="C80" s="388">
        <f t="shared" si="3"/>
        <v>-0.28648793148027024</v>
      </c>
      <c r="D80" s="388">
        <f t="shared" si="3"/>
        <v>-0.30844240661952521</v>
      </c>
      <c r="E80" s="388">
        <f t="shared" si="3"/>
        <v>-0.32924181443507067</v>
      </c>
      <c r="F80" s="388">
        <f t="shared" si="3"/>
        <v>-0.36675379253415102</v>
      </c>
      <c r="G80" s="21">
        <f t="shared" si="3"/>
        <v>-0.4023908369248122</v>
      </c>
      <c r="H80" s="21">
        <f t="shared" si="3"/>
        <v>-0.43311408763673626</v>
      </c>
      <c r="I80" s="21">
        <f t="shared" si="3"/>
        <v>-0.46269842556422325</v>
      </c>
      <c r="J80" s="21">
        <f t="shared" si="3"/>
        <v>-0.49120602760649695</v>
      </c>
      <c r="K80" s="21">
        <f t="shared" si="3"/>
        <v>-0.51869462563721735</v>
      </c>
      <c r="L80" s="21">
        <f t="shared" si="3"/>
        <v>-0.54521789674838306</v>
      </c>
      <c r="M80" s="21">
        <f t="shared" si="3"/>
        <v>-0.56021430596192301</v>
      </c>
      <c r="N80" s="21">
        <f t="shared" si="3"/>
        <v>-0.57480580816840898</v>
      </c>
      <c r="O80" s="21">
        <f t="shared" si="3"/>
        <v>-0.58900858382365218</v>
      </c>
      <c r="P80" s="21">
        <f t="shared" si="3"/>
        <v>-0.60283796260163824</v>
      </c>
      <c r="Q80" s="21">
        <f t="shared" si="3"/>
        <v>-0.61630847858753368</v>
      </c>
      <c r="R80" s="21">
        <f t="shared" si="3"/>
        <v>-0.62879649011127381</v>
      </c>
      <c r="S80" s="21">
        <f t="shared" si="3"/>
        <v>-0.64101005854900528</v>
      </c>
      <c r="T80" s="21">
        <f t="shared" si="3"/>
        <v>-0.65295813252849488</v>
      </c>
      <c r="U80" s="21">
        <f t="shared" si="3"/>
        <v>-0.66464927581596622</v>
      </c>
      <c r="V80" s="21">
        <f t="shared" si="3"/>
        <v>-0.67609168778609141</v>
      </c>
      <c r="W80" s="21">
        <f t="shared" si="3"/>
        <v>-0.68116849372705324</v>
      </c>
      <c r="X80" s="21">
        <f t="shared" si="3"/>
        <v>-0.68565938875053323</v>
      </c>
      <c r="Y80" s="21">
        <f t="shared" si="3"/>
        <v>-0.69005195473095737</v>
      </c>
      <c r="Z80" s="21">
        <f t="shared" si="3"/>
        <v>-0.69434938609802732</v>
      </c>
      <c r="AA80" s="21">
        <f t="shared" si="3"/>
        <v>-0.69855474039328858</v>
      </c>
      <c r="AB80" s="21">
        <f t="shared" si="3"/>
        <v>-0.70267094552484499</v>
      </c>
      <c r="AC80" s="21">
        <f t="shared" si="3"/>
        <v>-0.70670080656554057</v>
      </c>
      <c r="AD80" s="21">
        <f t="shared" si="3"/>
        <v>-0.71064701212777226</v>
      </c>
      <c r="AE80" s="21">
        <f t="shared" si="3"/>
        <v>-0.71451214034537647</v>
      </c>
      <c r="AF80" s="21">
        <f t="shared" si="3"/>
        <v>-0.71829866449056146</v>
      </c>
    </row>
    <row r="81" spans="1:32">
      <c r="A81" t="s">
        <v>82</v>
      </c>
      <c r="B81" s="388">
        <f t="shared" si="1"/>
        <v>4.8038126604215226</v>
      </c>
      <c r="C81" s="388">
        <f t="shared" si="3"/>
        <v>4.6869346463109709</v>
      </c>
      <c r="D81" s="388">
        <f t="shared" si="3"/>
        <v>3.7963216820842089</v>
      </c>
      <c r="E81" s="388">
        <f t="shared" si="3"/>
        <v>5.2101779823832697</v>
      </c>
      <c r="F81" s="388">
        <f t="shared" si="3"/>
        <v>5.326757969237927</v>
      </c>
      <c r="G81" s="21">
        <f t="shared" si="3"/>
        <v>5.4417434159340434</v>
      </c>
      <c r="H81" s="21">
        <f t="shared" si="3"/>
        <v>5.4821517399943538</v>
      </c>
      <c r="I81" s="21">
        <f t="shared" si="3"/>
        <v>5.521142374312503</v>
      </c>
      <c r="J81" s="21">
        <f t="shared" si="3"/>
        <v>5.55878864023778</v>
      </c>
      <c r="K81" s="21">
        <f t="shared" si="3"/>
        <v>5.5951588886758445</v>
      </c>
      <c r="L81" s="21">
        <f t="shared" si="3"/>
        <v>5.6303169142515141</v>
      </c>
      <c r="M81" s="21">
        <f t="shared" si="3"/>
        <v>5.6702650896429994</v>
      </c>
      <c r="N81" s="21">
        <f t="shared" si="3"/>
        <v>5.70926883120989</v>
      </c>
      <c r="O81" s="21">
        <f t="shared" si="3"/>
        <v>5.7473612393947393</v>
      </c>
      <c r="P81" s="21">
        <f t="shared" si="3"/>
        <v>5.7845738856998441</v>
      </c>
      <c r="Q81" s="21">
        <f t="shared" si="3"/>
        <v>5.8209368999585491</v>
      </c>
      <c r="R81" s="21">
        <f t="shared" si="3"/>
        <v>5.8053742166716997</v>
      </c>
      <c r="S81" s="21">
        <f t="shared" si="3"/>
        <v>5.7903815865898123</v>
      </c>
      <c r="T81" s="21">
        <f t="shared" si="3"/>
        <v>5.7759282518944213</v>
      </c>
      <c r="U81" s="21">
        <f t="shared" si="3"/>
        <v>5.7619856284332638</v>
      </c>
      <c r="V81" s="21">
        <f t="shared" si="3"/>
        <v>5.7485271170368497</v>
      </c>
      <c r="W81" s="21">
        <f t="shared" si="3"/>
        <v>5.7411571099726793</v>
      </c>
      <c r="X81" s="21">
        <f t="shared" si="3"/>
        <v>5.6923805807362493</v>
      </c>
      <c r="Y81" s="21">
        <f t="shared" si="3"/>
        <v>5.6449604866233178</v>
      </c>
      <c r="Z81" s="21">
        <f t="shared" si="3"/>
        <v>5.5988410215778552</v>
      </c>
      <c r="AA81" s="21">
        <f t="shared" si="3"/>
        <v>5.5539693994051245</v>
      </c>
      <c r="AB81" s="21">
        <f t="shared" si="3"/>
        <v>5.5102956522287618</v>
      </c>
      <c r="AC81" s="21">
        <f t="shared" si="3"/>
        <v>5.4677724448768901</v>
      </c>
      <c r="AD81" s="21">
        <f t="shared" si="3"/>
        <v>5.426354903746323</v>
      </c>
      <c r="AE81" s="21">
        <f t="shared" si="3"/>
        <v>5.3860004588452837</v>
      </c>
      <c r="AF81" s="21">
        <f t="shared" si="3"/>
        <v>5.3466686978449385</v>
      </c>
    </row>
    <row r="82" spans="1:32">
      <c r="A82" t="s">
        <v>85</v>
      </c>
      <c r="B82" s="388">
        <f t="shared" si="1"/>
        <v>0.30461541587761654</v>
      </c>
      <c r="C82" s="388">
        <f t="shared" si="3"/>
        <v>0.30461541587761692</v>
      </c>
      <c r="D82" s="388">
        <f t="shared" si="3"/>
        <v>0.30461541587761704</v>
      </c>
      <c r="E82" s="388">
        <f t="shared" si="3"/>
        <v>0.3046154158776167</v>
      </c>
      <c r="F82" s="388">
        <f t="shared" si="3"/>
        <v>0.30461541587761692</v>
      </c>
      <c r="G82" s="21">
        <f t="shared" si="3"/>
        <v>0.30461541587761681</v>
      </c>
      <c r="H82" s="21">
        <f t="shared" si="3"/>
        <v>0.30461541587761687</v>
      </c>
      <c r="I82" s="21">
        <f t="shared" si="3"/>
        <v>0.30461541587761676</v>
      </c>
      <c r="J82" s="21">
        <f t="shared" si="3"/>
        <v>0.3046154158776167</v>
      </c>
      <c r="K82" s="21">
        <f t="shared" si="3"/>
        <v>0.30461541587761659</v>
      </c>
      <c r="L82" s="21">
        <f t="shared" si="3"/>
        <v>0.30461541587761687</v>
      </c>
      <c r="M82" s="21">
        <f t="shared" si="3"/>
        <v>0.30461541587761692</v>
      </c>
      <c r="N82" s="21">
        <f t="shared" si="3"/>
        <v>0.30461541587761681</v>
      </c>
      <c r="O82" s="21">
        <f t="shared" si="3"/>
        <v>0.30461541587761681</v>
      </c>
      <c r="P82" s="21">
        <f t="shared" si="3"/>
        <v>0.30461541587761709</v>
      </c>
      <c r="Q82" s="21">
        <f t="shared" si="3"/>
        <v>0.30461541587761687</v>
      </c>
      <c r="R82" s="21">
        <f t="shared" si="3"/>
        <v>0.30461541587761698</v>
      </c>
      <c r="S82" s="21">
        <f t="shared" si="3"/>
        <v>0.30461541587761698</v>
      </c>
      <c r="T82" s="21">
        <f t="shared" si="3"/>
        <v>0.30461541587761687</v>
      </c>
      <c r="U82" s="21">
        <f t="shared" si="3"/>
        <v>0.30461541587761704</v>
      </c>
      <c r="V82" s="21">
        <f t="shared" si="3"/>
        <v>0.30461541587761692</v>
      </c>
      <c r="W82" s="21">
        <f t="shared" si="3"/>
        <v>0.30461541587761687</v>
      </c>
      <c r="X82" s="21">
        <f t="shared" si="3"/>
        <v>0.30461541587761692</v>
      </c>
      <c r="Y82" s="21">
        <f t="shared" si="3"/>
        <v>0.30461541587761687</v>
      </c>
      <c r="Z82" s="21">
        <f t="shared" si="3"/>
        <v>0.30461541587761681</v>
      </c>
      <c r="AA82" s="21">
        <f t="shared" si="3"/>
        <v>0.30461541587761676</v>
      </c>
      <c r="AB82" s="21">
        <f t="shared" si="3"/>
        <v>0.3046154158776167</v>
      </c>
      <c r="AC82" s="21">
        <f t="shared" si="3"/>
        <v>0.30461541587761681</v>
      </c>
      <c r="AD82" s="21">
        <f t="shared" si="3"/>
        <v>0.30461541587761687</v>
      </c>
      <c r="AE82" s="21">
        <f t="shared" si="3"/>
        <v>0.30461541587761659</v>
      </c>
      <c r="AF82" s="21">
        <f t="shared" si="3"/>
        <v>0.30461541587761687</v>
      </c>
    </row>
    <row r="83" spans="1:32">
      <c r="A83" t="s">
        <v>89</v>
      </c>
      <c r="B83" s="388">
        <f t="shared" si="1"/>
        <v>0.24841529716072058</v>
      </c>
      <c r="C83" s="388">
        <f t="shared" si="3"/>
        <v>0.21692225683187397</v>
      </c>
      <c r="D83" s="388">
        <f t="shared" si="3"/>
        <v>0.18615751205609185</v>
      </c>
      <c r="E83" s="388">
        <f t="shared" si="3"/>
        <v>0.15609608819918605</v>
      </c>
      <c r="F83" s="388">
        <f t="shared" si="3"/>
        <v>0.10528401424330019</v>
      </c>
      <c r="G83" s="21">
        <f t="shared" si="3"/>
        <v>5.5607605723343972E-2</v>
      </c>
      <c r="H83" s="21">
        <f t="shared" si="3"/>
        <v>6.7006037193901007E-3</v>
      </c>
      <c r="I83" s="21">
        <f t="shared" si="3"/>
        <v>-4.1106339494953688E-2</v>
      </c>
      <c r="J83" s="21">
        <f t="shared" si="3"/>
        <v>-8.7849926365445891E-2</v>
      </c>
      <c r="K83" s="21">
        <f t="shared" si="3"/>
        <v>-0.13356524457190044</v>
      </c>
      <c r="L83" s="21">
        <f t="shared" si="3"/>
        <v>-0.1782858548664859</v>
      </c>
      <c r="M83" s="21">
        <f t="shared" si="3"/>
        <v>-0.21552742495488994</v>
      </c>
      <c r="N83" s="21">
        <f t="shared" si="3"/>
        <v>-0.25215860450891364</v>
      </c>
      <c r="O83" s="21">
        <f t="shared" si="3"/>
        <v>-0.28819427803062792</v>
      </c>
      <c r="P83" s="21">
        <f t="shared" si="3"/>
        <v>-0.3236488499751502</v>
      </c>
      <c r="Q83" s="21">
        <f t="shared" si="3"/>
        <v>-0.35853626394863769</v>
      </c>
      <c r="R83" s="21">
        <f t="shared" si="3"/>
        <v>-0.39223291041721997</v>
      </c>
      <c r="S83" s="21">
        <f t="shared" si="3"/>
        <v>-0.42546813823813001</v>
      </c>
      <c r="T83" s="21">
        <f t="shared" si="3"/>
        <v>-0.45825136048660542</v>
      </c>
      <c r="U83" s="21">
        <f t="shared" si="3"/>
        <v>-0.49059173592791389</v>
      </c>
      <c r="V83" s="21">
        <f t="shared" si="3"/>
        <v>-0.52249817754795391</v>
      </c>
      <c r="W83" s="21">
        <f t="shared" si="3"/>
        <v>-0.53222210887383847</v>
      </c>
      <c r="X83" s="21">
        <f t="shared" si="3"/>
        <v>-0.54137256157025371</v>
      </c>
      <c r="Y83" s="21">
        <f t="shared" si="3"/>
        <v>-0.55039516538038291</v>
      </c>
      <c r="Z83" s="21">
        <f t="shared" si="3"/>
        <v>-0.55929258114675806</v>
      </c>
      <c r="AA83" s="21">
        <f t="shared" si="3"/>
        <v>-0.56806739638259374</v>
      </c>
      <c r="AB83" s="21">
        <f t="shared" si="3"/>
        <v>-0.57672212778057796</v>
      </c>
      <c r="AC83" s="21">
        <f t="shared" si="3"/>
        <v>-0.58525922361936333</v>
      </c>
      <c r="AD83" s="21">
        <f t="shared" si="3"/>
        <v>-0.59368106607259163</v>
      </c>
      <c r="AE83" s="21">
        <f t="shared" si="3"/>
        <v>-0.60198997342503047</v>
      </c>
      <c r="AF83" s="21">
        <f t="shared" si="3"/>
        <v>-0.61018820220014658</v>
      </c>
    </row>
  </sheetData>
  <phoneticPr fontId="36"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tabSelected="1" workbookViewId="0">
      <selection activeCell="D36" sqref="D36"/>
    </sheetView>
  </sheetViews>
  <sheetFormatPr defaultColWidth="9.08984375" defaultRowHeight="14.5"/>
  <cols>
    <col min="1" max="1" width="39.6328125" customWidth="1"/>
    <col min="2" max="33" width="11"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'BIFUbC-coal pre-CHP'!B2+CHP!B39</f>
        <v>14835601109027.137</v>
      </c>
      <c r="C2" s="16">
        <f>'BIFUbC-coal pre-CHP'!C2+CHP!C39</f>
        <v>15080218813301.484</v>
      </c>
      <c r="D2" s="16">
        <f>'BIFUbC-coal pre-CHP'!D2+CHP!D39</f>
        <v>15324836517575.832</v>
      </c>
      <c r="E2" s="16">
        <f>'BIFUbC-coal pre-CHP'!E2+CHP!E39</f>
        <v>15569454221850.186</v>
      </c>
      <c r="F2" s="16">
        <f>'BIFUbC-coal pre-CHP'!F2+CHP!F39</f>
        <v>15801963172020.967</v>
      </c>
      <c r="G2" s="16">
        <f>'BIFUbC-coal pre-CHP'!G2+CHP!G39</f>
        <v>16034472122191.633</v>
      </c>
      <c r="H2" s="16">
        <f>'BIFUbC-coal pre-CHP'!H2+CHP!H39</f>
        <v>16266981072362.299</v>
      </c>
      <c r="I2" s="16">
        <f>'BIFUbC-coal pre-CHP'!I2+CHP!I39</f>
        <v>16499490022532.963</v>
      </c>
      <c r="J2" s="16">
        <f>'BIFUbC-coal pre-CHP'!J2+CHP!J39</f>
        <v>16731998972703.627</v>
      </c>
      <c r="K2" s="16">
        <f>'BIFUbC-coal pre-CHP'!K2+CHP!K39</f>
        <v>16964507922874.295</v>
      </c>
      <c r="L2" s="16">
        <f>'BIFUbC-coal pre-CHP'!L2+CHP!L39</f>
        <v>17197016873044.846</v>
      </c>
      <c r="M2" s="16">
        <f>'BIFUbC-coal pre-CHP'!M2+CHP!M39</f>
        <v>17328588581982.689</v>
      </c>
      <c r="N2" s="16">
        <f>'BIFUbC-coal pre-CHP'!N2+CHP!N39</f>
        <v>17460160290920.537</v>
      </c>
      <c r="O2" s="16">
        <f>'BIFUbC-coal pre-CHP'!O2+CHP!O39</f>
        <v>17591731999858.391</v>
      </c>
      <c r="P2" s="16">
        <f>'BIFUbC-coal pre-CHP'!P2+CHP!P39</f>
        <v>17723303708796.238</v>
      </c>
      <c r="Q2" s="16">
        <f>'BIFUbC-coal pre-CHP'!Q2+CHP!Q39</f>
        <v>17854875417734.09</v>
      </c>
      <c r="R2" s="16">
        <f>'BIFUbC-coal pre-CHP'!R2+CHP!R39</f>
        <v>17986447126671.941</v>
      </c>
      <c r="S2" s="16">
        <f>'BIFUbC-coal pre-CHP'!S2+CHP!S39</f>
        <v>18118018835609.793</v>
      </c>
      <c r="T2" s="16">
        <f>'BIFUbC-coal pre-CHP'!T2+CHP!T39</f>
        <v>18249590544547.645</v>
      </c>
      <c r="U2" s="16">
        <f>'BIFUbC-coal pre-CHP'!U2+CHP!U39</f>
        <v>18381162253485.496</v>
      </c>
      <c r="V2" s="16">
        <f>'BIFUbC-coal pre-CHP'!V2+CHP!V39</f>
        <v>18512733962423.352</v>
      </c>
      <c r="W2" s="16">
        <f>'BIFUbC-coal pre-CHP'!W2+CHP!W39</f>
        <v>18421319025286.887</v>
      </c>
      <c r="X2" s="16">
        <f>'BIFUbC-coal pre-CHP'!X2+CHP!X39</f>
        <v>18329904088150.426</v>
      </c>
      <c r="Y2" s="16">
        <f>'BIFUbC-coal pre-CHP'!Y2+CHP!Y39</f>
        <v>18238489151013.965</v>
      </c>
      <c r="Z2" s="16">
        <f>'BIFUbC-coal pre-CHP'!Z2+CHP!Z39</f>
        <v>18147074213877.508</v>
      </c>
      <c r="AA2" s="16">
        <f>'BIFUbC-coal pre-CHP'!AA2+CHP!AA39</f>
        <v>18055659276741.047</v>
      </c>
      <c r="AB2" s="16">
        <f>'BIFUbC-coal pre-CHP'!AB2+CHP!AB39</f>
        <v>17964244339604.586</v>
      </c>
      <c r="AC2" s="16">
        <f>'BIFUbC-coal pre-CHP'!AC2+CHP!AC39</f>
        <v>17872829402468.125</v>
      </c>
      <c r="AD2" s="16">
        <f>'BIFUbC-coal pre-CHP'!AD2+CHP!AD39</f>
        <v>17781414465331.664</v>
      </c>
      <c r="AE2" s="16">
        <f>'BIFUbC-coal pre-CHP'!AE2+CHP!AE39</f>
        <v>17689999528195.207</v>
      </c>
      <c r="AF2" s="16">
        <f>'BIFUbC-coal pre-CHP'!AF2+CHP!AF39</f>
        <v>17598584591058.738</v>
      </c>
    </row>
    <row r="3" spans="1:35">
      <c r="A3" t="s">
        <v>28</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32</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34</v>
      </c>
      <c r="B5" s="16">
        <f>'BIFUbC-coal pre-CHP'!B5+CHP!B42</f>
        <v>1201912531991.8042</v>
      </c>
      <c r="C5" s="16">
        <f>'BIFUbC-coal pre-CHP'!C5+CHP!C42</f>
        <v>1223378494651.574</v>
      </c>
      <c r="D5" s="16">
        <f>'BIFUbC-coal pre-CHP'!D5+CHP!D42</f>
        <v>1244844457311.3438</v>
      </c>
      <c r="E5" s="16">
        <f>'BIFUbC-coal pre-CHP'!E5+CHP!E42</f>
        <v>1266310419971.1138</v>
      </c>
      <c r="F5" s="16">
        <f>'BIFUbC-coal pre-CHP'!F5+CHP!F42</f>
        <v>1294111620569.5908</v>
      </c>
      <c r="G5" s="16">
        <f>'BIFUbC-coal pre-CHP'!G5+CHP!G42</f>
        <v>1321912821168.0579</v>
      </c>
      <c r="H5" s="16">
        <f>'BIFUbC-coal pre-CHP'!H5+CHP!H42</f>
        <v>1349714021766.5249</v>
      </c>
      <c r="I5" s="16">
        <f>'BIFUbC-coal pre-CHP'!I5+CHP!I42</f>
        <v>1377515222364.9915</v>
      </c>
      <c r="J5" s="16">
        <f>'BIFUbC-coal pre-CHP'!J5+CHP!J42</f>
        <v>1405316422963.4585</v>
      </c>
      <c r="K5" s="16">
        <f>'BIFUbC-coal pre-CHP'!K5+CHP!K42</f>
        <v>1433117623561.9255</v>
      </c>
      <c r="L5" s="16">
        <f>'BIFUbC-coal pre-CHP'!L5+CHP!L42</f>
        <v>1460918824160.3823</v>
      </c>
      <c r="M5" s="16">
        <f>'BIFUbC-coal pre-CHP'!M5+CHP!M42</f>
        <v>1474497609918.9255</v>
      </c>
      <c r="N5" s="16">
        <f>'BIFUbC-coal pre-CHP'!N5+CHP!N42</f>
        <v>1488076395677.4697</v>
      </c>
      <c r="O5" s="16">
        <f>'BIFUbC-coal pre-CHP'!O5+CHP!O42</f>
        <v>1501655181436.0134</v>
      </c>
      <c r="P5" s="16">
        <f>'BIFUbC-coal pre-CHP'!P5+CHP!P42</f>
        <v>1515233967194.5574</v>
      </c>
      <c r="Q5" s="16">
        <f>'BIFUbC-coal pre-CHP'!Q5+CHP!Q42</f>
        <v>1528812752953.1011</v>
      </c>
      <c r="R5" s="16">
        <f>'BIFUbC-coal pre-CHP'!R5+CHP!R42</f>
        <v>1542391538711.645</v>
      </c>
      <c r="S5" s="16">
        <f>'BIFUbC-coal pre-CHP'!S5+CHP!S42</f>
        <v>1555970324470.1887</v>
      </c>
      <c r="T5" s="16">
        <f>'BIFUbC-coal pre-CHP'!T5+CHP!T42</f>
        <v>1569549110228.7324</v>
      </c>
      <c r="U5" s="16">
        <f>'BIFUbC-coal pre-CHP'!U5+CHP!U42</f>
        <v>1583127895987.2764</v>
      </c>
      <c r="V5" s="16">
        <f>'BIFUbC-coal pre-CHP'!V5+CHP!V42</f>
        <v>1596706681745.8201</v>
      </c>
      <c r="W5" s="16">
        <f>'BIFUbC-coal pre-CHP'!W5+CHP!W42</f>
        <v>1588822225498.9236</v>
      </c>
      <c r="X5" s="16">
        <f>'BIFUbC-coal pre-CHP'!X5+CHP!X42</f>
        <v>1580937769252.0273</v>
      </c>
      <c r="Y5" s="16">
        <f>'BIFUbC-coal pre-CHP'!Y5+CHP!Y42</f>
        <v>1573053313005.1309</v>
      </c>
      <c r="Z5" s="16">
        <f>'BIFUbC-coal pre-CHP'!Z5+CHP!Z42</f>
        <v>1565168856758.2344</v>
      </c>
      <c r="AA5" s="16">
        <f>'BIFUbC-coal pre-CHP'!AA5+CHP!AA42</f>
        <v>1557284400511.3379</v>
      </c>
      <c r="AB5" s="16">
        <f>'BIFUbC-coal pre-CHP'!AB5+CHP!AB42</f>
        <v>1549399944264.4417</v>
      </c>
      <c r="AC5" s="16">
        <f>'BIFUbC-coal pre-CHP'!AC5+CHP!AC42</f>
        <v>1541515488017.5452</v>
      </c>
      <c r="AD5" s="16">
        <f>'BIFUbC-coal pre-CHP'!AD5+CHP!AD42</f>
        <v>1533631031770.6487</v>
      </c>
      <c r="AE5" s="16">
        <f>'BIFUbC-coal pre-CHP'!AE5+CHP!AE42</f>
        <v>1525746575523.7524</v>
      </c>
      <c r="AF5" s="16">
        <f>'BIFUbC-coal pre-CHP'!AF5+CHP!AF42</f>
        <v>1517862119276.8552</v>
      </c>
    </row>
    <row r="6" spans="1:35">
      <c r="A6" t="s">
        <v>36</v>
      </c>
      <c r="B6" s="16">
        <f>'BIFUbC-coal pre-CHP'!B6+CHP!B43</f>
        <v>11040260845765.721</v>
      </c>
      <c r="C6" s="16">
        <f>'BIFUbC-coal pre-CHP'!C6+CHP!C43</f>
        <v>11237438111799.037</v>
      </c>
      <c r="D6" s="16">
        <f>'BIFUbC-coal pre-CHP'!D6+CHP!D43</f>
        <v>11434615377832.352</v>
      </c>
      <c r="E6" s="16">
        <f>'BIFUbC-coal pre-CHP'!E6+CHP!E43</f>
        <v>11631792643865.674</v>
      </c>
      <c r="F6" s="16">
        <f>'BIFUbC-coal pre-CHP'!F6+CHP!F43</f>
        <v>11887162729677.156</v>
      </c>
      <c r="G6" s="16">
        <f>'BIFUbC-coal pre-CHP'!G6+CHP!G43</f>
        <v>12142532815488.549</v>
      </c>
      <c r="H6" s="16">
        <f>'BIFUbC-coal pre-CHP'!H6+CHP!H43</f>
        <v>12397902901299.938</v>
      </c>
      <c r="I6" s="16">
        <f>'BIFUbC-coal pre-CHP'!I6+CHP!I43</f>
        <v>12653272987111.328</v>
      </c>
      <c r="J6" s="16">
        <f>'BIFUbC-coal pre-CHP'!J6+CHP!J43</f>
        <v>12908643072922.721</v>
      </c>
      <c r="K6" s="16">
        <f>'BIFUbC-coal pre-CHP'!K6+CHP!K43</f>
        <v>13164013158734.111</v>
      </c>
      <c r="L6" s="16">
        <f>'BIFUbC-coal pre-CHP'!L6+CHP!L43</f>
        <v>13419383244545.406</v>
      </c>
      <c r="M6" s="16">
        <f>'BIFUbC-coal pre-CHP'!M6+CHP!M43</f>
        <v>13544112235010.84</v>
      </c>
      <c r="N6" s="16">
        <f>'BIFUbC-coal pre-CHP'!N6+CHP!N43</f>
        <v>13668841225476.273</v>
      </c>
      <c r="O6" s="16">
        <f>'BIFUbC-coal pre-CHP'!O6+CHP!O43</f>
        <v>13793570215941.707</v>
      </c>
      <c r="P6" s="16">
        <f>'BIFUbC-coal pre-CHP'!P6+CHP!P43</f>
        <v>13918299206407.145</v>
      </c>
      <c r="Q6" s="16">
        <f>'BIFUbC-coal pre-CHP'!Q6+CHP!Q43</f>
        <v>14043028196872.578</v>
      </c>
      <c r="R6" s="16">
        <f>'BIFUbC-coal pre-CHP'!R6+CHP!R43</f>
        <v>14167757187338.014</v>
      </c>
      <c r="S6" s="16">
        <f>'BIFUbC-coal pre-CHP'!S6+CHP!S43</f>
        <v>14292486177803.447</v>
      </c>
      <c r="T6" s="16">
        <f>'BIFUbC-coal pre-CHP'!T6+CHP!T43</f>
        <v>14417215168268.883</v>
      </c>
      <c r="U6" s="16">
        <f>'BIFUbC-coal pre-CHP'!U6+CHP!U43</f>
        <v>14541944158734.32</v>
      </c>
      <c r="V6" s="16">
        <f>'BIFUbC-coal pre-CHP'!V6+CHP!V43</f>
        <v>14666673149199.758</v>
      </c>
      <c r="W6" s="16">
        <f>'BIFUbC-coal pre-CHP'!W6+CHP!W43</f>
        <v>14594249864413.371</v>
      </c>
      <c r="X6" s="16">
        <f>'BIFUbC-coal pre-CHP'!X6+CHP!X43</f>
        <v>14521826579626.99</v>
      </c>
      <c r="Y6" s="16">
        <f>'BIFUbC-coal pre-CHP'!Y6+CHP!Y43</f>
        <v>14449403294840.607</v>
      </c>
      <c r="Z6" s="16">
        <f>'BIFUbC-coal pre-CHP'!Z6+CHP!Z43</f>
        <v>14376980010054.227</v>
      </c>
      <c r="AA6" s="16">
        <f>'BIFUbC-coal pre-CHP'!AA6+CHP!AA43</f>
        <v>14304556725267.848</v>
      </c>
      <c r="AB6" s="16">
        <f>'BIFUbC-coal pre-CHP'!AB6+CHP!AB43</f>
        <v>14232133440481.463</v>
      </c>
      <c r="AC6" s="16">
        <f>'BIFUbC-coal pre-CHP'!AC6+CHP!AC43</f>
        <v>14159710155695.084</v>
      </c>
      <c r="AD6" s="16">
        <f>'BIFUbC-coal pre-CHP'!AD6+CHP!AD43</f>
        <v>14087286870908.699</v>
      </c>
      <c r="AE6" s="16">
        <f>'BIFUbC-coal pre-CHP'!AE6+CHP!AE43</f>
        <v>14014863586122.32</v>
      </c>
      <c r="AF6" s="16">
        <f>'BIFUbC-coal pre-CHP'!AF6+CHP!AF43</f>
        <v>13942440301335.93</v>
      </c>
    </row>
    <row r="7" spans="1:35">
      <c r="A7" t="s">
        <v>38</v>
      </c>
      <c r="B7" s="16">
        <f>'BIFUbC-coal pre-CHP'!B7+CHP!B44</f>
        <v>15901994730293.918</v>
      </c>
      <c r="C7" s="16">
        <f>'BIFUbC-coal pre-CHP'!C7+CHP!C44</f>
        <v>16014636490469.664</v>
      </c>
      <c r="D7" s="16">
        <f>'BIFUbC-coal pre-CHP'!D7+CHP!D44</f>
        <v>16127278250645.412</v>
      </c>
      <c r="E7" s="16">
        <f>'BIFUbC-coal pre-CHP'!E7+CHP!E44</f>
        <v>16239920010821.168</v>
      </c>
      <c r="F7" s="16">
        <f>'BIFUbC-coal pre-CHP'!F7+CHP!F44</f>
        <v>15675682608401.121</v>
      </c>
      <c r="G7" s="16">
        <f>'BIFUbC-coal pre-CHP'!G7+CHP!G44</f>
        <v>15111445205981.012</v>
      </c>
      <c r="H7" s="16">
        <f>'BIFUbC-coal pre-CHP'!H7+CHP!H44</f>
        <v>14547207803560.898</v>
      </c>
      <c r="I7" s="16">
        <f>'BIFUbC-coal pre-CHP'!I7+CHP!I44</f>
        <v>13982970401140.789</v>
      </c>
      <c r="J7" s="16">
        <f>'BIFUbC-coal pre-CHP'!J7+CHP!J44</f>
        <v>13418732998720.68</v>
      </c>
      <c r="K7" s="16">
        <f>'BIFUbC-coal pre-CHP'!K7+CHP!K44</f>
        <v>12854495596300.57</v>
      </c>
      <c r="L7" s="16">
        <f>'BIFUbC-coal pre-CHP'!L7+CHP!L44</f>
        <v>12290258193880.398</v>
      </c>
      <c r="M7" s="16">
        <f>'BIFUbC-coal pre-CHP'!M7+CHP!M44</f>
        <v>12166366713774.949</v>
      </c>
      <c r="N7" s="16">
        <f>'BIFUbC-coal pre-CHP'!N7+CHP!N44</f>
        <v>12042475233669.516</v>
      </c>
      <c r="O7" s="16">
        <f>'BIFUbC-coal pre-CHP'!O7+CHP!O44</f>
        <v>11918583753564.078</v>
      </c>
      <c r="P7" s="16">
        <f>'BIFUbC-coal pre-CHP'!P7+CHP!P44</f>
        <v>11794692273458.645</v>
      </c>
      <c r="Q7" s="16">
        <f>'BIFUbC-coal pre-CHP'!Q7+CHP!Q44</f>
        <v>11670800793353.209</v>
      </c>
      <c r="R7" s="16">
        <f>'BIFUbC-coal pre-CHP'!R7+CHP!R44</f>
        <v>11546909313247.773</v>
      </c>
      <c r="S7" s="16">
        <f>'BIFUbC-coal pre-CHP'!S7+CHP!S44</f>
        <v>11423017833142.336</v>
      </c>
      <c r="T7" s="16">
        <f>'BIFUbC-coal pre-CHP'!T7+CHP!T44</f>
        <v>11299126353036.9</v>
      </c>
      <c r="U7" s="16">
        <f>'BIFUbC-coal pre-CHP'!U7+CHP!U44</f>
        <v>11175234872931.465</v>
      </c>
      <c r="V7" s="16">
        <f>'BIFUbC-coal pre-CHP'!V7+CHP!V44</f>
        <v>11051343392826.033</v>
      </c>
      <c r="W7" s="16">
        <f>'BIFUbC-coal pre-CHP'!W7+CHP!W44</f>
        <v>10996772422186.078</v>
      </c>
      <c r="X7" s="16">
        <f>'BIFUbC-coal pre-CHP'!X7+CHP!X44</f>
        <v>10942201451546.127</v>
      </c>
      <c r="Y7" s="16">
        <f>'BIFUbC-coal pre-CHP'!Y7+CHP!Y44</f>
        <v>10887630480906.178</v>
      </c>
      <c r="Z7" s="16">
        <f>'BIFUbC-coal pre-CHP'!Z7+CHP!Z44</f>
        <v>10833059510266.225</v>
      </c>
      <c r="AA7" s="16">
        <f>'BIFUbC-coal pre-CHP'!AA7+CHP!AA44</f>
        <v>10778488539626.273</v>
      </c>
      <c r="AB7" s="16">
        <f>'BIFUbC-coal pre-CHP'!AB7+CHP!AB44</f>
        <v>10723917568986.324</v>
      </c>
      <c r="AC7" s="16">
        <f>'BIFUbC-coal pre-CHP'!AC7+CHP!AC44</f>
        <v>10669346598346.373</v>
      </c>
      <c r="AD7" s="16">
        <f>'BIFUbC-coal pre-CHP'!AD7+CHP!AD44</f>
        <v>10614775627706.422</v>
      </c>
      <c r="AE7" s="16">
        <f>'BIFUbC-coal pre-CHP'!AE7+CHP!AE44</f>
        <v>10560204657066.471</v>
      </c>
      <c r="AF7" s="16">
        <f>'BIFUbC-coal pre-CHP'!AF7+CHP!AF44</f>
        <v>10505633686426.516</v>
      </c>
    </row>
    <row r="8" spans="1:35">
      <c r="A8" t="s">
        <v>40</v>
      </c>
      <c r="B8" s="16">
        <f>'BIFUbC-coal pre-CHP'!B8+CHP!B45</f>
        <v>1396822075397.7173</v>
      </c>
      <c r="C8" s="16">
        <f>'BIFUbC-coal pre-CHP'!C8+CHP!C45</f>
        <v>1421769090854.1082</v>
      </c>
      <c r="D8" s="16">
        <f>'BIFUbC-coal pre-CHP'!D8+CHP!D45</f>
        <v>1446716106310.4993</v>
      </c>
      <c r="E8" s="16">
        <f>'BIFUbC-coal pre-CHP'!E8+CHP!E45</f>
        <v>1471663121766.8904</v>
      </c>
      <c r="F8" s="16">
        <f>'BIFUbC-coal pre-CHP'!F8+CHP!F45</f>
        <v>1503972736389.311</v>
      </c>
      <c r="G8" s="16">
        <f>'BIFUbC-coal pre-CHP'!G8+CHP!G45</f>
        <v>1536282351011.72</v>
      </c>
      <c r="H8" s="16">
        <f>'BIFUbC-coal pre-CHP'!H8+CHP!H45</f>
        <v>1568591965634.1289</v>
      </c>
      <c r="I8" s="16">
        <f>'BIFUbC-coal pre-CHP'!I8+CHP!I45</f>
        <v>1600901580256.5376</v>
      </c>
      <c r="J8" s="16">
        <f>'BIFUbC-coal pre-CHP'!J8+CHP!J45</f>
        <v>1633211194878.9465</v>
      </c>
      <c r="K8" s="16">
        <f>'BIFUbC-coal pre-CHP'!K8+CHP!K45</f>
        <v>1665520809501.3552</v>
      </c>
      <c r="L8" s="16">
        <f>'BIFUbC-coal pre-CHP'!L8+CHP!L45</f>
        <v>1697830424123.7522</v>
      </c>
      <c r="M8" s="16">
        <f>'BIFUbC-coal pre-CHP'!M8+CHP!M45</f>
        <v>1713611229465.0505</v>
      </c>
      <c r="N8" s="16">
        <f>'BIFUbC-coal pre-CHP'!N8+CHP!N45</f>
        <v>1729392034806.3494</v>
      </c>
      <c r="O8" s="16">
        <f>'BIFUbC-coal pre-CHP'!O8+CHP!O45</f>
        <v>1745172840147.6482</v>
      </c>
      <c r="P8" s="16">
        <f>'BIFUbC-coal pre-CHP'!P8+CHP!P45</f>
        <v>1760953645488.9465</v>
      </c>
      <c r="Q8" s="16">
        <f>'BIFUbC-coal pre-CHP'!Q8+CHP!Q45</f>
        <v>1776734450830.2456</v>
      </c>
      <c r="R8" s="16">
        <f>'BIFUbC-coal pre-CHP'!R8+CHP!R45</f>
        <v>1792515256171.5444</v>
      </c>
      <c r="S8" s="16">
        <f>'BIFUbC-coal pre-CHP'!S8+CHP!S45</f>
        <v>1808296061512.8428</v>
      </c>
      <c r="T8" s="16">
        <f>'BIFUbC-coal pre-CHP'!T8+CHP!T45</f>
        <v>1824076866854.1416</v>
      </c>
      <c r="U8" s="16">
        <f>'BIFUbC-coal pre-CHP'!U8+CHP!U45</f>
        <v>1839857672195.4407</v>
      </c>
      <c r="V8" s="16">
        <f>'BIFUbC-coal pre-CHP'!V8+CHP!V45</f>
        <v>1855638477536.7395</v>
      </c>
      <c r="W8" s="16">
        <f>'BIFUbC-coal pre-CHP'!W8+CHP!W45</f>
        <v>1846475429274.0496</v>
      </c>
      <c r="X8" s="16">
        <f>'BIFUbC-coal pre-CHP'!X8+CHP!X45</f>
        <v>1837312381011.3601</v>
      </c>
      <c r="Y8" s="16">
        <f>'BIFUbC-coal pre-CHP'!Y8+CHP!Y45</f>
        <v>1828149332748.6707</v>
      </c>
      <c r="Z8" s="16">
        <f>'BIFUbC-coal pre-CHP'!Z8+CHP!Z45</f>
        <v>1818986284485.9807</v>
      </c>
      <c r="AA8" s="16">
        <f>'BIFUbC-coal pre-CHP'!AA8+CHP!AA45</f>
        <v>1809823236223.2913</v>
      </c>
      <c r="AB8" s="16">
        <f>'BIFUbC-coal pre-CHP'!AB8+CHP!AB45</f>
        <v>1800660187960.6018</v>
      </c>
      <c r="AC8" s="16">
        <f>'BIFUbC-coal pre-CHP'!AC8+CHP!AC45</f>
        <v>1791497139697.9119</v>
      </c>
      <c r="AD8" s="16">
        <f>'BIFUbC-coal pre-CHP'!AD8+CHP!AD45</f>
        <v>1782334091435.2224</v>
      </c>
      <c r="AE8" s="16">
        <f>'BIFUbC-coal pre-CHP'!AE8+CHP!AE45</f>
        <v>1773171043172.533</v>
      </c>
      <c r="AF8" s="16">
        <f>'BIFUbC-coal pre-CHP'!AF8+CHP!AF45</f>
        <v>1764007994909.8425</v>
      </c>
    </row>
    <row r="9" spans="1:35">
      <c r="A9" t="s">
        <v>42</v>
      </c>
      <c r="B9" s="16">
        <f>'BIFUbC-coal pre-CHP'!B9+CHP!B46</f>
        <v>7974539265558.6982</v>
      </c>
      <c r="C9" s="16">
        <f>'BIFUbC-coal pre-CHP'!C9+CHP!C46</f>
        <v>8116963241968.7539</v>
      </c>
      <c r="D9" s="16">
        <f>'BIFUbC-coal pre-CHP'!D9+CHP!D46</f>
        <v>8259387218378.8086</v>
      </c>
      <c r="E9" s="16">
        <f>'BIFUbC-coal pre-CHP'!E9+CHP!E46</f>
        <v>8401811194788.8662</v>
      </c>
      <c r="F9" s="16">
        <f>'BIFUbC-coal pre-CHP'!F9+CHP!F46</f>
        <v>8586268682252.4727</v>
      </c>
      <c r="G9" s="16">
        <f>'BIFUbC-coal pre-CHP'!G9+CHP!G46</f>
        <v>8770726169716.0107</v>
      </c>
      <c r="H9" s="16">
        <f>'BIFUbC-coal pre-CHP'!H9+CHP!H46</f>
        <v>8955183657179.5508</v>
      </c>
      <c r="I9" s="16">
        <f>'BIFUbC-coal pre-CHP'!I9+CHP!I46</f>
        <v>9139641144643.0898</v>
      </c>
      <c r="J9" s="16">
        <f>'BIFUbC-coal pre-CHP'!J9+CHP!J46</f>
        <v>9324098632106.6289</v>
      </c>
      <c r="K9" s="16">
        <f>'BIFUbC-coal pre-CHP'!K9+CHP!K46</f>
        <v>9508556119570.168</v>
      </c>
      <c r="L9" s="16">
        <f>'BIFUbC-coal pre-CHP'!L9+CHP!L46</f>
        <v>9693013607033.6387</v>
      </c>
      <c r="M9" s="16">
        <f>'BIFUbC-coal pre-CHP'!M9+CHP!M46</f>
        <v>9783107151553.6074</v>
      </c>
      <c r="N9" s="16">
        <f>'BIFUbC-coal pre-CHP'!N9+CHP!N46</f>
        <v>9873200696073.582</v>
      </c>
      <c r="O9" s="16">
        <f>'BIFUbC-coal pre-CHP'!O9+CHP!O46</f>
        <v>9963294240593.5527</v>
      </c>
      <c r="P9" s="16">
        <f>'BIFUbC-coal pre-CHP'!P9+CHP!P46</f>
        <v>10053387785113.527</v>
      </c>
      <c r="Q9" s="16">
        <f>'BIFUbC-coal pre-CHP'!Q9+CHP!Q46</f>
        <v>10143481329633.5</v>
      </c>
      <c r="R9" s="16">
        <f>'BIFUbC-coal pre-CHP'!R9+CHP!R46</f>
        <v>10233574874153.473</v>
      </c>
      <c r="S9" s="16">
        <f>'BIFUbC-coal pre-CHP'!S9+CHP!S46</f>
        <v>10323668418673.447</v>
      </c>
      <c r="T9" s="16">
        <f>'BIFUbC-coal pre-CHP'!T9+CHP!T46</f>
        <v>10413761963193.42</v>
      </c>
      <c r="U9" s="16">
        <f>'BIFUbC-coal pre-CHP'!U9+CHP!U46</f>
        <v>10503855507713.391</v>
      </c>
      <c r="V9" s="16">
        <f>'BIFUbC-coal pre-CHP'!V9+CHP!V46</f>
        <v>10593949052233.365</v>
      </c>
      <c r="W9" s="16">
        <f>'BIFUbC-coal pre-CHP'!W9+CHP!W46</f>
        <v>10541636671544.346</v>
      </c>
      <c r="X9" s="16">
        <f>'BIFUbC-coal pre-CHP'!X9+CHP!X46</f>
        <v>10489324290855.33</v>
      </c>
      <c r="Y9" s="16">
        <f>'BIFUbC-coal pre-CHP'!Y9+CHP!Y46</f>
        <v>10437011910166.314</v>
      </c>
      <c r="Z9" s="16">
        <f>'BIFUbC-coal pre-CHP'!Z9+CHP!Z46</f>
        <v>10384699529477.297</v>
      </c>
      <c r="AA9" s="16">
        <f>'BIFUbC-coal pre-CHP'!AA9+CHP!AA46</f>
        <v>10332387148788.281</v>
      </c>
      <c r="AB9" s="16">
        <f>'BIFUbC-coal pre-CHP'!AB9+CHP!AB46</f>
        <v>10280074768099.266</v>
      </c>
      <c r="AC9" s="16">
        <f>'BIFUbC-coal pre-CHP'!AC9+CHP!AC46</f>
        <v>10227762387410.248</v>
      </c>
      <c r="AD9" s="16">
        <f>'BIFUbC-coal pre-CHP'!AD9+CHP!AD46</f>
        <v>10175450006721.232</v>
      </c>
      <c r="AE9" s="16">
        <f>'BIFUbC-coal pre-CHP'!AE9+CHP!AE46</f>
        <v>10123137626032.217</v>
      </c>
      <c r="AF9" s="16">
        <f>'BIFUbC-coal pre-CHP'!AF9+CHP!AF46</f>
        <v>10070825245343.195</v>
      </c>
    </row>
    <row r="10" spans="1:35">
      <c r="A10" t="s">
        <v>44</v>
      </c>
      <c r="B10" s="16">
        <f>'BIFUbC-coal pre-CHP'!B10+CHP!B47</f>
        <v>0</v>
      </c>
      <c r="C10" s="16">
        <f>'BIFUbC-coal pre-CHP'!C10+CHP!C47</f>
        <v>0</v>
      </c>
      <c r="D10" s="16">
        <f>'BIFUbC-coal pre-CHP'!D10+CHP!D47</f>
        <v>1</v>
      </c>
      <c r="E10" s="16">
        <f>'BIFUbC-coal pre-CHP'!E10+CHP!E47</f>
        <v>2</v>
      </c>
      <c r="F10" s="16">
        <f>'BIFUbC-coal pre-CHP'!F10+CHP!F47</f>
        <v>3</v>
      </c>
      <c r="G10" s="16">
        <f>'BIFUbC-coal pre-CHP'!G10+CHP!G47</f>
        <v>4</v>
      </c>
      <c r="H10" s="16">
        <f>'BIFUbC-coal pre-CHP'!H10+CHP!H47</f>
        <v>5</v>
      </c>
      <c r="I10" s="16">
        <f>'BIFUbC-coal pre-CHP'!I10+CHP!I47</f>
        <v>6</v>
      </c>
      <c r="J10" s="16">
        <f>'BIFUbC-coal pre-CHP'!J10+CHP!J47</f>
        <v>7</v>
      </c>
      <c r="K10" s="16">
        <f>'BIFUbC-coal pre-CHP'!K10+CHP!K47</f>
        <v>8</v>
      </c>
      <c r="L10" s="16">
        <f>'BIFUbC-coal pre-CHP'!L10+CHP!L47</f>
        <v>9</v>
      </c>
      <c r="M10" s="16">
        <f>'BIFUbC-coal pre-CHP'!M10+CHP!M47</f>
        <v>10</v>
      </c>
      <c r="N10" s="16">
        <f>'BIFUbC-coal pre-CHP'!N10+CHP!N47</f>
        <v>11</v>
      </c>
      <c r="O10" s="16">
        <f>'BIFUbC-coal pre-CHP'!O10+CHP!O47</f>
        <v>12</v>
      </c>
      <c r="P10" s="16">
        <f>'BIFUbC-coal pre-CHP'!P10+CHP!P47</f>
        <v>13</v>
      </c>
      <c r="Q10" s="16">
        <f>'BIFUbC-coal pre-CHP'!Q10+CHP!Q47</f>
        <v>14</v>
      </c>
      <c r="R10" s="16">
        <f>'BIFUbC-coal pre-CHP'!R10+CHP!R47</f>
        <v>15</v>
      </c>
      <c r="S10" s="16">
        <f>'BIFUbC-coal pre-CHP'!S10+CHP!S47</f>
        <v>16</v>
      </c>
      <c r="T10" s="16">
        <f>'BIFUbC-coal pre-CHP'!T10+CHP!T47</f>
        <v>17</v>
      </c>
      <c r="U10" s="16">
        <f>'BIFUbC-coal pre-CHP'!U10+CHP!U47</f>
        <v>18</v>
      </c>
      <c r="V10" s="16">
        <f>'BIFUbC-coal pre-CHP'!V10+CHP!V47</f>
        <v>19</v>
      </c>
      <c r="W10" s="16">
        <f>'BIFUbC-coal pre-CHP'!W10+CHP!W47</f>
        <v>20</v>
      </c>
      <c r="X10" s="16">
        <f>'BIFUbC-coal pre-CHP'!X10+CHP!X47</f>
        <v>21</v>
      </c>
      <c r="Y10" s="16">
        <f>'BIFUbC-coal pre-CHP'!Y10+CHP!Y47</f>
        <v>22</v>
      </c>
      <c r="Z10" s="16">
        <f>'BIFUbC-coal pre-CHP'!Z10+CHP!Z47</f>
        <v>23</v>
      </c>
      <c r="AA10" s="16">
        <f>'BIFUbC-coal pre-CHP'!AA10+CHP!AA47</f>
        <v>24</v>
      </c>
      <c r="AB10" s="16">
        <f>'BIFUbC-coal pre-CHP'!AB10+CHP!AB47</f>
        <v>25</v>
      </c>
      <c r="AC10" s="16">
        <f>'BIFUbC-coal pre-CHP'!AC10+CHP!AC47</f>
        <v>26</v>
      </c>
      <c r="AD10" s="16">
        <f>'BIFUbC-coal pre-CHP'!AD10+CHP!AD47</f>
        <v>0</v>
      </c>
      <c r="AE10" s="16">
        <f>'BIFUbC-coal pre-CHP'!AE10+CHP!AE47</f>
        <v>0</v>
      </c>
      <c r="AF10" s="16">
        <f>'BIFUbC-coal pre-CHP'!AF10+CHP!AF47</f>
        <v>0</v>
      </c>
    </row>
    <row r="11" spans="1:35">
      <c r="A11" t="s">
        <v>47</v>
      </c>
      <c r="B11" s="16">
        <f>'BIFUbC-coal pre-CHP'!B11+CHP!B48</f>
        <v>75157435759860.828</v>
      </c>
      <c r="C11" s="16">
        <f>'BIFUbC-coal pre-CHP'!C11+CHP!C48</f>
        <v>77109977548782.313</v>
      </c>
      <c r="D11" s="16">
        <f>'BIFUbC-coal pre-CHP'!D11+CHP!D48</f>
        <v>79062519337703.781</v>
      </c>
      <c r="E11" s="16">
        <f>'BIFUbC-coal pre-CHP'!E11+CHP!E48</f>
        <v>81015061126625.391</v>
      </c>
      <c r="F11" s="16">
        <f>'BIFUbC-coal pre-CHP'!F11+CHP!F48</f>
        <v>85078683248785.75</v>
      </c>
      <c r="G11" s="16">
        <f>'BIFUbC-coal pre-CHP'!G11+CHP!G48</f>
        <v>89142305370946.125</v>
      </c>
      <c r="H11" s="16">
        <f>'BIFUbC-coal pre-CHP'!H11+CHP!H48</f>
        <v>93205927493106.484</v>
      </c>
      <c r="I11" s="16">
        <f>'BIFUbC-coal pre-CHP'!I11+CHP!I48</f>
        <v>97269549615266.844</v>
      </c>
      <c r="J11" s="16">
        <f>'BIFUbC-coal pre-CHP'!J11+CHP!J48</f>
        <v>101333171737427.2</v>
      </c>
      <c r="K11" s="16">
        <f>'BIFUbC-coal pre-CHP'!K11+CHP!K48</f>
        <v>105396793859587.56</v>
      </c>
      <c r="L11" s="16">
        <f>'BIFUbC-coal pre-CHP'!L11+CHP!L48</f>
        <v>109460415981747.92</v>
      </c>
      <c r="M11" s="16">
        <f>'BIFUbC-coal pre-CHP'!M11+CHP!M48</f>
        <v>111133935020564.86</v>
      </c>
      <c r="N11" s="16">
        <f>'BIFUbC-coal pre-CHP'!N11+CHP!N48</f>
        <v>112807454059381.8</v>
      </c>
      <c r="O11" s="16">
        <f>'BIFUbC-coal pre-CHP'!O11+CHP!O48</f>
        <v>114480973098198.72</v>
      </c>
      <c r="P11" s="16">
        <f>'BIFUbC-coal pre-CHP'!P11+CHP!P48</f>
        <v>116154492137015.66</v>
      </c>
      <c r="Q11" s="16">
        <f>'BIFUbC-coal pre-CHP'!Q11+CHP!Q48</f>
        <v>117828011175832.58</v>
      </c>
      <c r="R11" s="16">
        <f>'BIFUbC-coal pre-CHP'!R11+CHP!R48</f>
        <v>119501530214649.5</v>
      </c>
      <c r="S11" s="16">
        <f>'BIFUbC-coal pre-CHP'!S11+CHP!S48</f>
        <v>121175049253466.44</v>
      </c>
      <c r="T11" s="16">
        <f>'BIFUbC-coal pre-CHP'!T11+CHP!T48</f>
        <v>122848568292283.36</v>
      </c>
      <c r="U11" s="16">
        <f>'BIFUbC-coal pre-CHP'!U11+CHP!U48</f>
        <v>124522087331100.3</v>
      </c>
      <c r="V11" s="16">
        <f>'BIFUbC-coal pre-CHP'!V11+CHP!V48</f>
        <v>126195606369917.22</v>
      </c>
      <c r="W11" s="16">
        <f>'BIFUbC-coal pre-CHP'!W11+CHP!W48</f>
        <v>127119790922926.09</v>
      </c>
      <c r="X11" s="16">
        <f>'BIFUbC-coal pre-CHP'!X11+CHP!X48</f>
        <v>128043975475934.97</v>
      </c>
      <c r="Y11" s="16">
        <f>'BIFUbC-coal pre-CHP'!Y11+CHP!Y48</f>
        <v>128968160028943.81</v>
      </c>
      <c r="Z11" s="16">
        <f>'BIFUbC-coal pre-CHP'!Z11+CHP!Z48</f>
        <v>129892344581952.72</v>
      </c>
      <c r="AA11" s="16">
        <f>'BIFUbC-coal pre-CHP'!AA11+CHP!AA48</f>
        <v>130816529134961.58</v>
      </c>
      <c r="AB11" s="16">
        <f>'BIFUbC-coal pre-CHP'!AB11+CHP!AB48</f>
        <v>131740713687970.44</v>
      </c>
      <c r="AC11" s="16">
        <f>'BIFUbC-coal pre-CHP'!AC11+CHP!AC48</f>
        <v>132664898240979.31</v>
      </c>
      <c r="AD11" s="16">
        <f>'BIFUbC-coal pre-CHP'!AD11+CHP!AD48</f>
        <v>133589082793988.19</v>
      </c>
      <c r="AE11" s="16">
        <f>'BIFUbC-coal pre-CHP'!AE11+CHP!AE48</f>
        <v>134513267346997.06</v>
      </c>
      <c r="AF11" s="16">
        <f>'BIFUbC-coal pre-CHP'!AF11+CHP!AF48</f>
        <v>135437451900005.94</v>
      </c>
    </row>
    <row r="12" spans="1:35">
      <c r="A12" t="s">
        <v>51</v>
      </c>
      <c r="B12" s="16">
        <f>'BIFUbC-coal pre-CHP'!B12+CHP!B49</f>
        <v>83797014316588.797</v>
      </c>
      <c r="C12" s="16">
        <f>'BIFUbC-coal pre-CHP'!C12+CHP!C49</f>
        <v>85966888550765.125</v>
      </c>
      <c r="D12" s="16">
        <f>'BIFUbC-coal pre-CHP'!D12+CHP!D49</f>
        <v>88136762784941.453</v>
      </c>
      <c r="E12" s="16">
        <f>'BIFUbC-coal pre-CHP'!E12+CHP!E49</f>
        <v>90306637019117.906</v>
      </c>
      <c r="F12" s="16">
        <f>'BIFUbC-coal pre-CHP'!F12+CHP!F49</f>
        <v>94956937671174.344</v>
      </c>
      <c r="G12" s="16">
        <f>'BIFUbC-coal pre-CHP'!G12+CHP!G49</f>
        <v>99607238323230.781</v>
      </c>
      <c r="H12" s="16">
        <f>'BIFUbC-coal pre-CHP'!H12+CHP!H49</f>
        <v>104257538975287.23</v>
      </c>
      <c r="I12" s="16">
        <f>'BIFUbC-coal pre-CHP'!I12+CHP!I49</f>
        <v>108907839627343.69</v>
      </c>
      <c r="J12" s="16">
        <f>'BIFUbC-coal pre-CHP'!J12+CHP!J49</f>
        <v>113558140279400.14</v>
      </c>
      <c r="K12" s="16">
        <f>'BIFUbC-coal pre-CHP'!K12+CHP!K49</f>
        <v>118208440931456.58</v>
      </c>
      <c r="L12" s="16">
        <f>'BIFUbC-coal pre-CHP'!L12+CHP!L49</f>
        <v>122858741583513.02</v>
      </c>
      <c r="M12" s="16">
        <f>'BIFUbC-coal pre-CHP'!M12+CHP!M49</f>
        <v>124632558310526.33</v>
      </c>
      <c r="N12" s="16">
        <f>'BIFUbC-coal pre-CHP'!N12+CHP!N49</f>
        <v>126406375037539.63</v>
      </c>
      <c r="O12" s="16">
        <f>'BIFUbC-coal pre-CHP'!O12+CHP!O49</f>
        <v>128180191764552.92</v>
      </c>
      <c r="P12" s="16">
        <f>'BIFUbC-coal pre-CHP'!P12+CHP!P49</f>
        <v>129954008491566.22</v>
      </c>
      <c r="Q12" s="16">
        <f>'BIFUbC-coal pre-CHP'!Q12+CHP!Q49</f>
        <v>131727825218579.53</v>
      </c>
      <c r="R12" s="16">
        <f>'BIFUbC-coal pre-CHP'!R12+CHP!R49</f>
        <v>133501641945592.81</v>
      </c>
      <c r="S12" s="16">
        <f>'BIFUbC-coal pre-CHP'!S12+CHP!S49</f>
        <v>135275458672606.13</v>
      </c>
      <c r="T12" s="16">
        <f>'BIFUbC-coal pre-CHP'!T12+CHP!T49</f>
        <v>137049275399619.42</v>
      </c>
      <c r="U12" s="16">
        <f>'BIFUbC-coal pre-CHP'!U12+CHP!U49</f>
        <v>138823092126632.72</v>
      </c>
      <c r="V12" s="16">
        <f>'BIFUbC-coal pre-CHP'!V12+CHP!V49</f>
        <v>140596908853646.03</v>
      </c>
      <c r="W12" s="16">
        <f>'BIFUbC-coal pre-CHP'!W12+CHP!W49</f>
        <v>141523804574214.78</v>
      </c>
      <c r="X12" s="16">
        <f>'BIFUbC-coal pre-CHP'!X12+CHP!X49</f>
        <v>142450700294783.53</v>
      </c>
      <c r="Y12" s="16">
        <f>'BIFUbC-coal pre-CHP'!Y12+CHP!Y49</f>
        <v>143377596015352.28</v>
      </c>
      <c r="Z12" s="16">
        <f>'BIFUbC-coal pre-CHP'!Z12+CHP!Z49</f>
        <v>144304491735921.03</v>
      </c>
      <c r="AA12" s="16">
        <f>'BIFUbC-coal pre-CHP'!AA12+CHP!AA49</f>
        <v>145231387456489.78</v>
      </c>
      <c r="AB12" s="16">
        <f>'BIFUbC-coal pre-CHP'!AB12+CHP!AB49</f>
        <v>146158283177058.53</v>
      </c>
      <c r="AC12" s="16">
        <f>'BIFUbC-coal pre-CHP'!AC12+CHP!AC49</f>
        <v>147085178897627.31</v>
      </c>
      <c r="AD12" s="16">
        <f>'BIFUbC-coal pre-CHP'!AD12+CHP!AD49</f>
        <v>148012074618196.06</v>
      </c>
      <c r="AE12" s="16">
        <f>'BIFUbC-coal pre-CHP'!AE12+CHP!AE49</f>
        <v>148938970338764.81</v>
      </c>
      <c r="AF12" s="16">
        <f>'BIFUbC-coal pre-CHP'!AF12+CHP!AF49</f>
        <v>149865866059333.56</v>
      </c>
    </row>
    <row r="13" spans="1:35">
      <c r="A13" t="s">
        <v>53</v>
      </c>
      <c r="B13" s="16">
        <f>'BIFUbC-coal pre-CHP'!B13+CHP!B50</f>
        <v>2682074205787.5835</v>
      </c>
      <c r="C13" s="16">
        <f>'BIFUbC-coal pre-CHP'!C13+CHP!C50</f>
        <v>2729975615598.793</v>
      </c>
      <c r="D13" s="16">
        <f>'BIFUbC-coal pre-CHP'!D13+CHP!D50</f>
        <v>2777877025410.0024</v>
      </c>
      <c r="E13" s="16">
        <f>'BIFUbC-coal pre-CHP'!E13+CHP!E50</f>
        <v>2825778435221.2124</v>
      </c>
      <c r="F13" s="16">
        <f>'BIFUbC-coal pre-CHP'!F13+CHP!F50</f>
        <v>2887816962177.5239</v>
      </c>
      <c r="G13" s="16">
        <f>'BIFUbC-coal pre-CHP'!G13+CHP!G50</f>
        <v>2949855489133.812</v>
      </c>
      <c r="H13" s="16">
        <f>'BIFUbC-coal pre-CHP'!H13+CHP!H50</f>
        <v>3011894016090.1006</v>
      </c>
      <c r="I13" s="16">
        <f>'BIFUbC-coal pre-CHP'!I13+CHP!I50</f>
        <v>3073932543046.3892</v>
      </c>
      <c r="J13" s="16">
        <f>'BIFUbC-coal pre-CHP'!J13+CHP!J50</f>
        <v>3135971070002.6772</v>
      </c>
      <c r="K13" s="16">
        <f>'BIFUbC-coal pre-CHP'!K13+CHP!K50</f>
        <v>3198009596958.9663</v>
      </c>
      <c r="L13" s="16">
        <f>'BIFUbC-coal pre-CHP'!L13+CHP!L50</f>
        <v>3260048123915.2319</v>
      </c>
      <c r="M13" s="16">
        <f>'BIFUbC-coal pre-CHP'!M13+CHP!M50</f>
        <v>3290349256534.7173</v>
      </c>
      <c r="N13" s="16">
        <f>'BIFUbC-coal pre-CHP'!N13+CHP!N50</f>
        <v>3320650389154.2031</v>
      </c>
      <c r="O13" s="16">
        <f>'BIFUbC-coal pre-CHP'!O13+CHP!O50</f>
        <v>3350951521773.6899</v>
      </c>
      <c r="P13" s="16">
        <f>'BIFUbC-coal pre-CHP'!P13+CHP!P50</f>
        <v>3381252654393.1758</v>
      </c>
      <c r="Q13" s="16">
        <f>'BIFUbC-coal pre-CHP'!Q13+CHP!Q50</f>
        <v>3411553787012.6621</v>
      </c>
      <c r="R13" s="16">
        <f>'BIFUbC-coal pre-CHP'!R13+CHP!R50</f>
        <v>3441854919632.1489</v>
      </c>
      <c r="S13" s="16">
        <f>'BIFUbC-coal pre-CHP'!S13+CHP!S50</f>
        <v>3472156052251.6343</v>
      </c>
      <c r="T13" s="16">
        <f>'BIFUbC-coal pre-CHP'!T13+CHP!T50</f>
        <v>3502457184871.1211</v>
      </c>
      <c r="U13" s="16">
        <f>'BIFUbC-coal pre-CHP'!U13+CHP!U50</f>
        <v>3532758317490.6069</v>
      </c>
      <c r="V13" s="16">
        <f>'BIFUbC-coal pre-CHP'!V13+CHP!V50</f>
        <v>3563059450110.0938</v>
      </c>
      <c r="W13" s="16">
        <f>'BIFUbC-coal pre-CHP'!W13+CHP!W50</f>
        <v>3545465244072.9722</v>
      </c>
      <c r="X13" s="16">
        <f>'BIFUbC-coal pre-CHP'!X13+CHP!X50</f>
        <v>3527871038035.8516</v>
      </c>
      <c r="Y13" s="16">
        <f>'BIFUbC-coal pre-CHP'!Y13+CHP!Y50</f>
        <v>3510276831998.73</v>
      </c>
      <c r="Z13" s="16">
        <f>'BIFUbC-coal pre-CHP'!Z13+CHP!Z50</f>
        <v>3492682625961.6089</v>
      </c>
      <c r="AA13" s="16">
        <f>'BIFUbC-coal pre-CHP'!AA13+CHP!AA50</f>
        <v>3475088419924.4883</v>
      </c>
      <c r="AB13" s="16">
        <f>'BIFUbC-coal pre-CHP'!AB13+CHP!AB50</f>
        <v>3457494213887.3672</v>
      </c>
      <c r="AC13" s="16">
        <f>'BIFUbC-coal pre-CHP'!AC13+CHP!AC50</f>
        <v>3439900007850.2461</v>
      </c>
      <c r="AD13" s="16">
        <f>'BIFUbC-coal pre-CHP'!AD13+CHP!AD50</f>
        <v>3422305801813.1255</v>
      </c>
      <c r="AE13" s="16">
        <f>'BIFUbC-coal pre-CHP'!AE13+CHP!AE50</f>
        <v>3404711595776.0039</v>
      </c>
      <c r="AF13" s="16">
        <f>'BIFUbC-coal pre-CHP'!AF13+CHP!AF50</f>
        <v>3387117389738.8813</v>
      </c>
    </row>
    <row r="14" spans="1:35">
      <c r="A14" t="s">
        <v>56</v>
      </c>
      <c r="B14" s="16">
        <f>'BIFUbC-coal pre-CHP'!B14+CHP!B51</f>
        <v>45187618166569.742</v>
      </c>
      <c r="C14" s="16">
        <f>'BIFUbC-coal pre-CHP'!C14+CHP!C51</f>
        <v>45126252684696.18</v>
      </c>
      <c r="D14" s="16">
        <f>'BIFUbC-coal pre-CHP'!D14+CHP!D51</f>
        <v>45064887202822.609</v>
      </c>
      <c r="E14" s="16">
        <f>'BIFUbC-coal pre-CHP'!E14+CHP!E51</f>
        <v>45003521720949.086</v>
      </c>
      <c r="F14" s="16">
        <f>'BIFUbC-coal pre-CHP'!F14+CHP!F51</f>
        <v>41325432907592.227</v>
      </c>
      <c r="G14" s="16">
        <f>'BIFUbC-coal pre-CHP'!G14+CHP!G51</f>
        <v>37647344094235.344</v>
      </c>
      <c r="H14" s="16">
        <f>'BIFUbC-coal pre-CHP'!H14+CHP!H51</f>
        <v>33969255280878.457</v>
      </c>
      <c r="I14" s="16">
        <f>'BIFUbC-coal pre-CHP'!I14+CHP!I51</f>
        <v>30291166467521.578</v>
      </c>
      <c r="J14" s="16">
        <f>'BIFUbC-coal pre-CHP'!J14+CHP!J51</f>
        <v>26613077654164.695</v>
      </c>
      <c r="K14" s="16">
        <f>'BIFUbC-coal pre-CHP'!K14+CHP!K51</f>
        <v>22934988840807.813</v>
      </c>
      <c r="L14" s="16">
        <f>'BIFUbC-coal pre-CHP'!L14+CHP!L51</f>
        <v>19256900027450.91</v>
      </c>
      <c r="M14" s="16">
        <f>'BIFUbC-coal pre-CHP'!M14+CHP!M51</f>
        <v>18229163976256.359</v>
      </c>
      <c r="N14" s="16">
        <f>'BIFUbC-coal pre-CHP'!N14+CHP!N51</f>
        <v>17201427925061.844</v>
      </c>
      <c r="O14" s="16">
        <f>'BIFUbC-coal pre-CHP'!O14+CHP!O51</f>
        <v>16173691873867.33</v>
      </c>
      <c r="P14" s="16">
        <f>'BIFUbC-coal pre-CHP'!P14+CHP!P51</f>
        <v>15145955822672.816</v>
      </c>
      <c r="Q14" s="16">
        <f>'BIFUbC-coal pre-CHP'!Q14+CHP!Q51</f>
        <v>14118219771478.303</v>
      </c>
      <c r="R14" s="16">
        <f>'BIFUbC-coal pre-CHP'!R14+CHP!R51</f>
        <v>13090483720283.789</v>
      </c>
      <c r="S14" s="16">
        <f>'BIFUbC-coal pre-CHP'!S14+CHP!S51</f>
        <v>12062747669089.273</v>
      </c>
      <c r="T14" s="16">
        <f>'BIFUbC-coal pre-CHP'!T14+CHP!T51</f>
        <v>11035011617894.76</v>
      </c>
      <c r="U14" s="16">
        <f>'BIFUbC-coal pre-CHP'!U14+CHP!U51</f>
        <v>10007275566700.246</v>
      </c>
      <c r="V14" s="16">
        <f>'BIFUbC-coal pre-CHP'!V14+CHP!V51</f>
        <v>8979539515505.7344</v>
      </c>
      <c r="W14" s="16">
        <f>'BIFUbC-coal pre-CHP'!W14+CHP!W51</f>
        <v>8935199006859.6055</v>
      </c>
      <c r="X14" s="16">
        <f>'BIFUbC-coal pre-CHP'!X14+CHP!X51</f>
        <v>8890858498213.4746</v>
      </c>
      <c r="Y14" s="16">
        <f>'BIFUbC-coal pre-CHP'!Y14+CHP!Y51</f>
        <v>8846517989567.3457</v>
      </c>
      <c r="Z14" s="16">
        <f>'BIFUbC-coal pre-CHP'!Z14+CHP!Z51</f>
        <v>8802177480921.2168</v>
      </c>
      <c r="AA14" s="16">
        <f>'BIFUbC-coal pre-CHP'!AA14+CHP!AA51</f>
        <v>8757836972275.0869</v>
      </c>
      <c r="AB14" s="16">
        <f>'BIFUbC-coal pre-CHP'!AB14+CHP!AB51</f>
        <v>8713496463628.959</v>
      </c>
      <c r="AC14" s="16">
        <f>'BIFUbC-coal pre-CHP'!AC14+CHP!AC51</f>
        <v>8669155954982.8301</v>
      </c>
      <c r="AD14" s="16">
        <f>'BIFUbC-coal pre-CHP'!AD14+CHP!AD51</f>
        <v>8624815446336.7021</v>
      </c>
      <c r="AE14" s="16">
        <f>'BIFUbC-coal pre-CHP'!AE14+CHP!AE51</f>
        <v>8580474937690.5732</v>
      </c>
      <c r="AF14" s="16">
        <f>'BIFUbC-coal pre-CHP'!AF14+CHP!AF51</f>
        <v>8536134429044.4404</v>
      </c>
    </row>
    <row r="15" spans="1:35">
      <c r="A15" s="390" t="s">
        <v>58</v>
      </c>
      <c r="B15" s="16">
        <f>'BIFUbC-coal pre-CHP'!B15+CHP!B52</f>
        <v>863180711901089.5</v>
      </c>
      <c r="C15" s="16">
        <f>'BIFUbC-coal pre-CHP'!C15+CHP!C52</f>
        <v>878530907769881.5</v>
      </c>
      <c r="D15" s="16">
        <f>'BIFUbC-coal pre-CHP'!D15+CHP!D52</f>
        <v>893881103638669.5</v>
      </c>
      <c r="E15" s="16">
        <f>'BIFUbC-coal pre-CHP'!E15+CHP!E52</f>
        <v>909231299507457.5</v>
      </c>
      <c r="F15" s="16">
        <f>'BIFUbC-coal pre-CHP'!F15+CHP!F52</f>
        <v>923616057730881.88</v>
      </c>
      <c r="G15" s="16">
        <f>'BIFUbC-coal pre-CHP'!G15+CHP!G52</f>
        <v>938000815954302.38</v>
      </c>
      <c r="H15" s="16">
        <f>'BIFUbC-coal pre-CHP'!H15+CHP!H52</f>
        <v>952385574177722.75</v>
      </c>
      <c r="I15" s="16">
        <f>'BIFUbC-coal pre-CHP'!I15+CHP!I52</f>
        <v>966770332401143.13</v>
      </c>
      <c r="J15" s="16">
        <f>'BIFUbC-coal pre-CHP'!J15+CHP!J52</f>
        <v>981155090624563.5</v>
      </c>
      <c r="K15" s="16">
        <f>'BIFUbC-coal pre-CHP'!K15+CHP!K52</f>
        <v>995539848847984</v>
      </c>
      <c r="L15" s="16">
        <f>'BIFUbC-coal pre-CHP'!L15+CHP!L52</f>
        <v>1009924607071400.4</v>
      </c>
      <c r="M15" s="16">
        <f>'BIFUbC-coal pre-CHP'!M15+CHP!M52</f>
        <v>1003998792681692.6</v>
      </c>
      <c r="N15" s="16">
        <f>'BIFUbC-coal pre-CHP'!N15+CHP!N52</f>
        <v>998072978291984.88</v>
      </c>
      <c r="O15" s="16">
        <f>'BIFUbC-coal pre-CHP'!O15+CHP!O52</f>
        <v>992147163902277.13</v>
      </c>
      <c r="P15" s="16">
        <f>'BIFUbC-coal pre-CHP'!P15+CHP!P52</f>
        <v>986221349512569.5</v>
      </c>
      <c r="Q15" s="16">
        <f>'BIFUbC-coal pre-CHP'!Q15+CHP!Q52</f>
        <v>980295535122861.75</v>
      </c>
      <c r="R15" s="16">
        <f>'BIFUbC-coal pre-CHP'!R15+CHP!R52</f>
        <v>974369720733154</v>
      </c>
      <c r="S15" s="16">
        <f>'BIFUbC-coal pre-CHP'!S15+CHP!S52</f>
        <v>968443906343446.25</v>
      </c>
      <c r="T15" s="16">
        <f>'BIFUbC-coal pre-CHP'!T15+CHP!T52</f>
        <v>962518091953738.5</v>
      </c>
      <c r="U15" s="16">
        <f>'BIFUbC-coal pre-CHP'!U15+CHP!U52</f>
        <v>956592277564030.75</v>
      </c>
      <c r="V15" s="16">
        <f>'BIFUbC-coal pre-CHP'!V15+CHP!V52</f>
        <v>950666463174323</v>
      </c>
      <c r="W15" s="16">
        <f>'BIFUbC-coal pre-CHP'!W15+CHP!W52</f>
        <v>939603502963052.25</v>
      </c>
      <c r="X15" s="16">
        <f>'BIFUbC-coal pre-CHP'!X15+CHP!X52</f>
        <v>928540542751781.38</v>
      </c>
      <c r="Y15" s="16">
        <f>'BIFUbC-coal pre-CHP'!Y15+CHP!Y52</f>
        <v>917477582540514.5</v>
      </c>
      <c r="Z15" s="16">
        <f>'BIFUbC-coal pre-CHP'!Z15+CHP!Z52</f>
        <v>906414622329243.63</v>
      </c>
      <c r="AA15" s="16">
        <f>'BIFUbC-coal pre-CHP'!AA15+CHP!AA52</f>
        <v>895351662117972.75</v>
      </c>
      <c r="AB15" s="16">
        <f>'BIFUbC-coal pre-CHP'!AB15+CHP!AB52</f>
        <v>884288701906705.88</v>
      </c>
      <c r="AC15" s="16">
        <f>'BIFUbC-coal pre-CHP'!AC15+CHP!AC52</f>
        <v>873225741695435.13</v>
      </c>
      <c r="AD15" s="16">
        <f>'BIFUbC-coal pre-CHP'!AD15+CHP!AD52</f>
        <v>862162781484164.25</v>
      </c>
      <c r="AE15" s="16">
        <f>'BIFUbC-coal pre-CHP'!AE15+CHP!AE52</f>
        <v>851099821272893.38</v>
      </c>
      <c r="AF15" s="16">
        <f>'BIFUbC-coal pre-CHP'!AF15+CHP!AF52</f>
        <v>840036861061624.5</v>
      </c>
    </row>
    <row r="16" spans="1:35">
      <c r="A16" t="s">
        <v>61</v>
      </c>
      <c r="B16" s="16">
        <f>'BIFUbC-coal pre-CHP'!B16+CHP!B53</f>
        <v>88997852257025.656</v>
      </c>
      <c r="C16" s="16">
        <f>'BIFUbC-coal pre-CHP'!C16+CHP!C53</f>
        <v>86579360410937.891</v>
      </c>
      <c r="D16" s="16">
        <f>'BIFUbC-coal pre-CHP'!D16+CHP!D53</f>
        <v>84160868564850.125</v>
      </c>
      <c r="E16" s="16">
        <f>'BIFUbC-coal pre-CHP'!E16+CHP!E53</f>
        <v>81742376718762.375</v>
      </c>
      <c r="F16" s="16">
        <f>'BIFUbC-coal pre-CHP'!F16+CHP!F53</f>
        <v>81286527815069.344</v>
      </c>
      <c r="G16" s="16">
        <f>'BIFUbC-coal pre-CHP'!G16+CHP!G53</f>
        <v>80830678911376.297</v>
      </c>
      <c r="H16" s="16">
        <f>'BIFUbC-coal pre-CHP'!H16+CHP!H53</f>
        <v>80374830007683.281</v>
      </c>
      <c r="I16" s="16">
        <f>'BIFUbC-coal pre-CHP'!I16+CHP!I53</f>
        <v>79918981103990.234</v>
      </c>
      <c r="J16" s="16">
        <f>'BIFUbC-coal pre-CHP'!J16+CHP!J53</f>
        <v>79463132200297.203</v>
      </c>
      <c r="K16" s="16">
        <f>'BIFUbC-coal pre-CHP'!K16+CHP!K53</f>
        <v>79007283296604.172</v>
      </c>
      <c r="L16" s="16">
        <f>'BIFUbC-coal pre-CHP'!L16+CHP!L53</f>
        <v>78551434392911.141</v>
      </c>
      <c r="M16" s="16">
        <f>'BIFUbC-coal pre-CHP'!M16+CHP!M53</f>
        <v>77974038197980.109</v>
      </c>
      <c r="N16" s="16">
        <f>'BIFUbC-coal pre-CHP'!N16+CHP!N53</f>
        <v>77396642003049.094</v>
      </c>
      <c r="O16" s="16">
        <f>'BIFUbC-coal pre-CHP'!O16+CHP!O53</f>
        <v>76819245808118.063</v>
      </c>
      <c r="P16" s="16">
        <f>'BIFUbC-coal pre-CHP'!P16+CHP!P53</f>
        <v>76241849613187.047</v>
      </c>
      <c r="Q16" s="16">
        <f>'BIFUbC-coal pre-CHP'!Q16+CHP!Q53</f>
        <v>75664453418256.016</v>
      </c>
      <c r="R16" s="16">
        <f>'BIFUbC-coal pre-CHP'!R16+CHP!R53</f>
        <v>75087057223325</v>
      </c>
      <c r="S16" s="16">
        <f>'BIFUbC-coal pre-CHP'!S16+CHP!S53</f>
        <v>74509661028393.969</v>
      </c>
      <c r="T16" s="16">
        <f>'BIFUbC-coal pre-CHP'!T16+CHP!T53</f>
        <v>73932264833462.938</v>
      </c>
      <c r="U16" s="16">
        <f>'BIFUbC-coal pre-CHP'!U16+CHP!U53</f>
        <v>73354868638531.922</v>
      </c>
      <c r="V16" s="16">
        <f>'BIFUbC-coal pre-CHP'!V16+CHP!V53</f>
        <v>72777472443600.891</v>
      </c>
      <c r="W16" s="16">
        <f>'BIFUbC-coal pre-CHP'!W16+CHP!W53</f>
        <v>71682044407354.109</v>
      </c>
      <c r="X16" s="16">
        <f>'BIFUbC-coal pre-CHP'!X16+CHP!X53</f>
        <v>70586616371107.328</v>
      </c>
      <c r="Y16" s="16">
        <f>'BIFUbC-coal pre-CHP'!Y16+CHP!Y53</f>
        <v>69491188334860.539</v>
      </c>
      <c r="Z16" s="16">
        <f>'BIFUbC-coal pre-CHP'!Z16+CHP!Z53</f>
        <v>68395760298613.758</v>
      </c>
      <c r="AA16" s="16">
        <f>'BIFUbC-coal pre-CHP'!AA16+CHP!AA53</f>
        <v>67300332262366.977</v>
      </c>
      <c r="AB16" s="16">
        <f>'BIFUbC-coal pre-CHP'!AB16+CHP!AB53</f>
        <v>66204904226120.188</v>
      </c>
      <c r="AC16" s="16">
        <f>'BIFUbC-coal pre-CHP'!AC16+CHP!AC53</f>
        <v>65109476189873.406</v>
      </c>
      <c r="AD16" s="16">
        <f>'BIFUbC-coal pre-CHP'!AD16+CHP!AD53</f>
        <v>64014048153626.625</v>
      </c>
      <c r="AE16" s="16">
        <f>'BIFUbC-coal pre-CHP'!AE16+CHP!AE53</f>
        <v>62918620117379.836</v>
      </c>
      <c r="AF16" s="16">
        <f>'BIFUbC-coal pre-CHP'!AF16+CHP!AF53</f>
        <v>61823192081133.055</v>
      </c>
    </row>
    <row r="17" spans="1:32">
      <c r="A17" t="s">
        <v>65</v>
      </c>
      <c r="B17" s="16">
        <f>'BIFUbC-coal pre-CHP'!B17+CHP!B54</f>
        <v>8867650317480.7422</v>
      </c>
      <c r="C17" s="16">
        <f>'BIFUbC-coal pre-CHP'!C17+CHP!C54</f>
        <v>8852823980327.0801</v>
      </c>
      <c r="D17" s="16">
        <f>'BIFUbC-coal pre-CHP'!D17+CHP!D54</f>
        <v>8837997643173.418</v>
      </c>
      <c r="E17" s="16">
        <f>'BIFUbC-coal pre-CHP'!E17+CHP!E54</f>
        <v>8823171306019.7598</v>
      </c>
      <c r="F17" s="16">
        <f>'BIFUbC-coal pre-CHP'!F17+CHP!F54</f>
        <v>9053314754605.0508</v>
      </c>
      <c r="G17" s="16">
        <f>'BIFUbC-coal pre-CHP'!G17+CHP!G54</f>
        <v>9283458203190.3398</v>
      </c>
      <c r="H17" s="16">
        <f>'BIFUbC-coal pre-CHP'!H17+CHP!H54</f>
        <v>9513601651775.6309</v>
      </c>
      <c r="I17" s="16">
        <f>'BIFUbC-coal pre-CHP'!I17+CHP!I54</f>
        <v>9743745100360.9219</v>
      </c>
      <c r="J17" s="16">
        <f>'BIFUbC-coal pre-CHP'!J17+CHP!J54</f>
        <v>9973888548946.2148</v>
      </c>
      <c r="K17" s="16">
        <f>'BIFUbC-coal pre-CHP'!K17+CHP!K54</f>
        <v>10204031997531.506</v>
      </c>
      <c r="L17" s="16">
        <f>'BIFUbC-coal pre-CHP'!L17+CHP!L54</f>
        <v>10434175446116.797</v>
      </c>
      <c r="M17" s="16">
        <f>'BIFUbC-coal pre-CHP'!M17+CHP!M54</f>
        <v>10453114753423.66</v>
      </c>
      <c r="N17" s="16">
        <f>'BIFUbC-coal pre-CHP'!N17+CHP!N54</f>
        <v>10472054060730.521</v>
      </c>
      <c r="O17" s="16">
        <f>'BIFUbC-coal pre-CHP'!O17+CHP!O54</f>
        <v>10490993368037.385</v>
      </c>
      <c r="P17" s="16">
        <f>'BIFUbC-coal pre-CHP'!P17+CHP!P54</f>
        <v>10509932675344.246</v>
      </c>
      <c r="Q17" s="16">
        <f>'BIFUbC-coal pre-CHP'!Q17+CHP!Q54</f>
        <v>10528871982651.111</v>
      </c>
      <c r="R17" s="16">
        <f>'BIFUbC-coal pre-CHP'!R17+CHP!R54</f>
        <v>10547811289957.973</v>
      </c>
      <c r="S17" s="16">
        <f>'BIFUbC-coal pre-CHP'!S17+CHP!S54</f>
        <v>10566750597264.836</v>
      </c>
      <c r="T17" s="16">
        <f>'BIFUbC-coal pre-CHP'!T17+CHP!T54</f>
        <v>10585689904571.697</v>
      </c>
      <c r="U17" s="16">
        <f>'BIFUbC-coal pre-CHP'!U17+CHP!U54</f>
        <v>10604629211878.561</v>
      </c>
      <c r="V17" s="16">
        <f>'BIFUbC-coal pre-CHP'!V17+CHP!V54</f>
        <v>10623568519185.426</v>
      </c>
      <c r="W17" s="16">
        <f>'BIFUbC-coal pre-CHP'!W17+CHP!W54</f>
        <v>10555347396370.361</v>
      </c>
      <c r="X17" s="16">
        <f>'BIFUbC-coal pre-CHP'!X17+CHP!X54</f>
        <v>10487126273555.297</v>
      </c>
      <c r="Y17" s="16">
        <f>'BIFUbC-coal pre-CHP'!Y17+CHP!Y54</f>
        <v>10418905150740.232</v>
      </c>
      <c r="Z17" s="16">
        <f>'BIFUbC-coal pre-CHP'!Z17+CHP!Z54</f>
        <v>10350684027925.168</v>
      </c>
      <c r="AA17" s="16">
        <f>'BIFUbC-coal pre-CHP'!AA17+CHP!AA54</f>
        <v>10282462905110.105</v>
      </c>
      <c r="AB17" s="16">
        <f>'BIFUbC-coal pre-CHP'!AB17+CHP!AB54</f>
        <v>10214241782295.043</v>
      </c>
      <c r="AC17" s="16">
        <f>'BIFUbC-coal pre-CHP'!AC17+CHP!AC54</f>
        <v>10146020659479.979</v>
      </c>
      <c r="AD17" s="16">
        <f>'BIFUbC-coal pre-CHP'!AD17+CHP!AD54</f>
        <v>10077799536664.916</v>
      </c>
      <c r="AE17" s="16">
        <f>'BIFUbC-coal pre-CHP'!AE17+CHP!AE54</f>
        <v>10009578413849.852</v>
      </c>
      <c r="AF17" s="16">
        <f>'BIFUbC-coal pre-CHP'!AF17+CHP!AF54</f>
        <v>9941357291034.7871</v>
      </c>
    </row>
    <row r="18" spans="1:32">
      <c r="A18" t="s">
        <v>67</v>
      </c>
      <c r="B18" s="16">
        <f>'BIFUbC-coal pre-CHP'!B18+CHP!B55</f>
        <v>52147353560134.008</v>
      </c>
      <c r="C18" s="16">
        <f>'BIFUbC-coal pre-CHP'!C18+CHP!C55</f>
        <v>53978240943099.727</v>
      </c>
      <c r="D18" s="16">
        <f>'BIFUbC-coal pre-CHP'!D18+CHP!D55</f>
        <v>55809128326065.453</v>
      </c>
      <c r="E18" s="16">
        <f>'BIFUbC-coal pre-CHP'!E18+CHP!E55</f>
        <v>57640015709031.156</v>
      </c>
      <c r="F18" s="16">
        <f>'BIFUbC-coal pre-CHP'!F18+CHP!F55</f>
        <v>58537556460072.711</v>
      </c>
      <c r="G18" s="16">
        <f>'BIFUbC-coal pre-CHP'!G18+CHP!G55</f>
        <v>59435097211114.273</v>
      </c>
      <c r="H18" s="16">
        <f>'BIFUbC-coal pre-CHP'!H18+CHP!H55</f>
        <v>60332637962155.82</v>
      </c>
      <c r="I18" s="16">
        <f>'BIFUbC-coal pre-CHP'!I18+CHP!I55</f>
        <v>61230178713197.375</v>
      </c>
      <c r="J18" s="16">
        <f>'BIFUbC-coal pre-CHP'!J18+CHP!J55</f>
        <v>62127719464238.922</v>
      </c>
      <c r="K18" s="16">
        <f>'BIFUbC-coal pre-CHP'!K18+CHP!K55</f>
        <v>63025260215280.477</v>
      </c>
      <c r="L18" s="16">
        <f>'BIFUbC-coal pre-CHP'!L18+CHP!L55</f>
        <v>63922800966322.031</v>
      </c>
      <c r="M18" s="16">
        <f>'BIFUbC-coal pre-CHP'!M18+CHP!M55</f>
        <v>64222701702876.578</v>
      </c>
      <c r="N18" s="16">
        <f>'BIFUbC-coal pre-CHP'!N18+CHP!N55</f>
        <v>64522602439431.125</v>
      </c>
      <c r="O18" s="16">
        <f>'BIFUbC-coal pre-CHP'!O18+CHP!O55</f>
        <v>64822503175985.68</v>
      </c>
      <c r="P18" s="16">
        <f>'BIFUbC-coal pre-CHP'!P18+CHP!P55</f>
        <v>65122403912540.227</v>
      </c>
      <c r="Q18" s="16">
        <f>'BIFUbC-coal pre-CHP'!Q18+CHP!Q55</f>
        <v>65422304649094.781</v>
      </c>
      <c r="R18" s="16">
        <f>'BIFUbC-coal pre-CHP'!R18+CHP!R55</f>
        <v>65722205385649.328</v>
      </c>
      <c r="S18" s="16">
        <f>'BIFUbC-coal pre-CHP'!S18+CHP!S55</f>
        <v>66022106122203.883</v>
      </c>
      <c r="T18" s="16">
        <f>'BIFUbC-coal pre-CHP'!T18+CHP!T55</f>
        <v>66322006858758.43</v>
      </c>
      <c r="U18" s="16">
        <f>'BIFUbC-coal pre-CHP'!U18+CHP!U55</f>
        <v>66621907595312.977</v>
      </c>
      <c r="V18" s="16">
        <f>'BIFUbC-coal pre-CHP'!V18+CHP!V55</f>
        <v>66921808331867.523</v>
      </c>
      <c r="W18" s="16">
        <f>'BIFUbC-coal pre-CHP'!W18+CHP!W55</f>
        <v>66667793766309.266</v>
      </c>
      <c r="X18" s="16">
        <f>'BIFUbC-coal pre-CHP'!X18+CHP!X55</f>
        <v>66413779200751</v>
      </c>
      <c r="Y18" s="16">
        <f>'BIFUbC-coal pre-CHP'!Y18+CHP!Y55</f>
        <v>66159764635192.734</v>
      </c>
      <c r="Z18" s="16">
        <f>'BIFUbC-coal pre-CHP'!Z18+CHP!Z55</f>
        <v>65905750069634.477</v>
      </c>
      <c r="AA18" s="16">
        <f>'BIFUbC-coal pre-CHP'!AA18+CHP!AA55</f>
        <v>65651735504076.211</v>
      </c>
      <c r="AB18" s="16">
        <f>'BIFUbC-coal pre-CHP'!AB18+CHP!AB55</f>
        <v>65397720938517.945</v>
      </c>
      <c r="AC18" s="16">
        <f>'BIFUbC-coal pre-CHP'!AC18+CHP!AC55</f>
        <v>65143706372959.68</v>
      </c>
      <c r="AD18" s="16">
        <f>'BIFUbC-coal pre-CHP'!AD18+CHP!AD55</f>
        <v>64889691807401.422</v>
      </c>
      <c r="AE18" s="16">
        <f>'BIFUbC-coal pre-CHP'!AE18+CHP!AE55</f>
        <v>64635677241843.164</v>
      </c>
      <c r="AF18" s="16">
        <f>'BIFUbC-coal pre-CHP'!AF18+CHP!AF55</f>
        <v>64381662676284.914</v>
      </c>
    </row>
    <row r="19" spans="1:32">
      <c r="A19" t="s">
        <v>71</v>
      </c>
      <c r="B19" s="16">
        <f>'BIFUbC-coal pre-CHP'!B19+CHP!B56</f>
        <v>9080936055195.8145</v>
      </c>
      <c r="C19" s="16">
        <f>'BIFUbC-coal pre-CHP'!C19+CHP!C56</f>
        <v>9399766640333.8281</v>
      </c>
      <c r="D19" s="16">
        <f>'BIFUbC-coal pre-CHP'!D19+CHP!D56</f>
        <v>9718597225471.8477</v>
      </c>
      <c r="E19" s="16">
        <f>'BIFUbC-coal pre-CHP'!E19+CHP!E56</f>
        <v>10037427810609.863</v>
      </c>
      <c r="F19" s="16">
        <f>'BIFUbC-coal pre-CHP'!F19+CHP!F56</f>
        <v>10193725486535.869</v>
      </c>
      <c r="G19" s="16">
        <f>'BIFUbC-coal pre-CHP'!G19+CHP!G56</f>
        <v>10350023162461.877</v>
      </c>
      <c r="H19" s="16">
        <f>'BIFUbC-coal pre-CHP'!H19+CHP!H56</f>
        <v>10506320838387.885</v>
      </c>
      <c r="I19" s="16">
        <f>'BIFUbC-coal pre-CHP'!I19+CHP!I56</f>
        <v>10662618514313.893</v>
      </c>
      <c r="J19" s="16">
        <f>'BIFUbC-coal pre-CHP'!J19+CHP!J56</f>
        <v>10818916190239.9</v>
      </c>
      <c r="K19" s="16">
        <f>'BIFUbC-coal pre-CHP'!K19+CHP!K56</f>
        <v>10975213866165.908</v>
      </c>
      <c r="L19" s="16">
        <f>'BIFUbC-coal pre-CHP'!L19+CHP!L56</f>
        <v>11131511542091.914</v>
      </c>
      <c r="M19" s="16">
        <f>'BIFUbC-coal pre-CHP'!M19+CHP!M56</f>
        <v>11183736232812.176</v>
      </c>
      <c r="N19" s="16">
        <f>'BIFUbC-coal pre-CHP'!N19+CHP!N56</f>
        <v>11235960923532.436</v>
      </c>
      <c r="O19" s="16">
        <f>'BIFUbC-coal pre-CHP'!O19+CHP!O56</f>
        <v>11288185614252.691</v>
      </c>
      <c r="P19" s="16">
        <f>'BIFUbC-coal pre-CHP'!P19+CHP!P56</f>
        <v>11340410304972.953</v>
      </c>
      <c r="Q19" s="16">
        <f>'BIFUbC-coal pre-CHP'!Q19+CHP!Q56</f>
        <v>11392634995693.211</v>
      </c>
      <c r="R19" s="16">
        <f>'BIFUbC-coal pre-CHP'!R19+CHP!R56</f>
        <v>11444859686413.471</v>
      </c>
      <c r="S19" s="16">
        <f>'BIFUbC-coal pre-CHP'!S19+CHP!S56</f>
        <v>11497084377133.729</v>
      </c>
      <c r="T19" s="16">
        <f>'BIFUbC-coal pre-CHP'!T19+CHP!T56</f>
        <v>11549309067853.988</v>
      </c>
      <c r="U19" s="16">
        <f>'BIFUbC-coal pre-CHP'!U19+CHP!U56</f>
        <v>11601533758574.244</v>
      </c>
      <c r="V19" s="16">
        <f>'BIFUbC-coal pre-CHP'!V19+CHP!V56</f>
        <v>11653758449294.504</v>
      </c>
      <c r="W19" s="16">
        <f>'BIFUbC-coal pre-CHP'!W19+CHP!W56</f>
        <v>11609524372789.299</v>
      </c>
      <c r="X19" s="16">
        <f>'BIFUbC-coal pre-CHP'!X19+CHP!X56</f>
        <v>11565290296284.096</v>
      </c>
      <c r="Y19" s="16">
        <f>'BIFUbC-coal pre-CHP'!Y19+CHP!Y56</f>
        <v>11521056219778.887</v>
      </c>
      <c r="Z19" s="16">
        <f>'BIFUbC-coal pre-CHP'!Z19+CHP!Z56</f>
        <v>11476822143273.686</v>
      </c>
      <c r="AA19" s="16">
        <f>'BIFUbC-coal pre-CHP'!AA19+CHP!AA56</f>
        <v>11432588066768.482</v>
      </c>
      <c r="AB19" s="16">
        <f>'BIFUbC-coal pre-CHP'!AB19+CHP!AB56</f>
        <v>11388353990263.275</v>
      </c>
      <c r="AC19" s="16">
        <f>'BIFUbC-coal pre-CHP'!AC19+CHP!AC56</f>
        <v>11344119913758.07</v>
      </c>
      <c r="AD19" s="16">
        <f>'BIFUbC-coal pre-CHP'!AD19+CHP!AD56</f>
        <v>11299885837252.863</v>
      </c>
      <c r="AE19" s="16">
        <f>'BIFUbC-coal pre-CHP'!AE19+CHP!AE56</f>
        <v>11255651760747.66</v>
      </c>
      <c r="AF19" s="16">
        <f>'BIFUbC-coal pre-CHP'!AF19+CHP!AF56</f>
        <v>11211417684242.459</v>
      </c>
    </row>
    <row r="20" spans="1:32">
      <c r="A20" t="s">
        <v>73</v>
      </c>
      <c r="B20" s="16">
        <f>'BIFUbC-coal pre-CHP'!B20+CHP!B57</f>
        <v>14176470579935.766</v>
      </c>
      <c r="C20" s="16">
        <f>'BIFUbC-coal pre-CHP'!C20+CHP!C57</f>
        <v>14674204776357.803</v>
      </c>
      <c r="D20" s="16">
        <f>'BIFUbC-coal pre-CHP'!D20+CHP!D57</f>
        <v>15171938972779.838</v>
      </c>
      <c r="E20" s="16">
        <f>'BIFUbC-coal pre-CHP'!E20+CHP!E57</f>
        <v>15669673169201.873</v>
      </c>
      <c r="F20" s="16">
        <f>'BIFUbC-coal pre-CHP'!F20+CHP!F57</f>
        <v>15913673280094.584</v>
      </c>
      <c r="G20" s="16">
        <f>'BIFUbC-coal pre-CHP'!G20+CHP!G57</f>
        <v>16157673390987.295</v>
      </c>
      <c r="H20" s="16">
        <f>'BIFUbC-coal pre-CHP'!H20+CHP!H57</f>
        <v>16401673501880.002</v>
      </c>
      <c r="I20" s="16">
        <f>'BIFUbC-coal pre-CHP'!I20+CHP!I57</f>
        <v>16645673612772.715</v>
      </c>
      <c r="J20" s="16">
        <f>'BIFUbC-coal pre-CHP'!J20+CHP!J57</f>
        <v>16889673723665.42</v>
      </c>
      <c r="K20" s="16">
        <f>'BIFUbC-coal pre-CHP'!K20+CHP!K57</f>
        <v>17133673834558.133</v>
      </c>
      <c r="L20" s="16">
        <f>'BIFUbC-coal pre-CHP'!L20+CHP!L57</f>
        <v>17377673945450.842</v>
      </c>
      <c r="M20" s="16">
        <f>'BIFUbC-coal pre-CHP'!M20+CHP!M57</f>
        <v>17459203182860.061</v>
      </c>
      <c r="N20" s="16">
        <f>'BIFUbC-coal pre-CHP'!N20+CHP!N57</f>
        <v>17540732420269.279</v>
      </c>
      <c r="O20" s="16">
        <f>'BIFUbC-coal pre-CHP'!O20+CHP!O57</f>
        <v>17622261657678.496</v>
      </c>
      <c r="P20" s="16">
        <f>'BIFUbC-coal pre-CHP'!P20+CHP!P57</f>
        <v>17703790895087.715</v>
      </c>
      <c r="Q20" s="16">
        <f>'BIFUbC-coal pre-CHP'!Q20+CHP!Q57</f>
        <v>17785320132496.938</v>
      </c>
      <c r="R20" s="16">
        <f>'BIFUbC-coal pre-CHP'!R20+CHP!R57</f>
        <v>17866849369906.156</v>
      </c>
      <c r="S20" s="16">
        <f>'BIFUbC-coal pre-CHP'!S20+CHP!S57</f>
        <v>17948378607315.375</v>
      </c>
      <c r="T20" s="16">
        <f>'BIFUbC-coal pre-CHP'!T20+CHP!T57</f>
        <v>18029907844724.59</v>
      </c>
      <c r="U20" s="16">
        <f>'BIFUbC-coal pre-CHP'!U20+CHP!U57</f>
        <v>18111437082133.809</v>
      </c>
      <c r="V20" s="16">
        <f>'BIFUbC-coal pre-CHP'!V20+CHP!V57</f>
        <v>18192966319543.027</v>
      </c>
      <c r="W20" s="16">
        <f>'BIFUbC-coal pre-CHP'!W20+CHP!W57</f>
        <v>18123911424717.746</v>
      </c>
      <c r="X20" s="16">
        <f>'BIFUbC-coal pre-CHP'!X20+CHP!X57</f>
        <v>18054856529892.465</v>
      </c>
      <c r="Y20" s="16">
        <f>'BIFUbC-coal pre-CHP'!Y20+CHP!Y57</f>
        <v>17985801635067.184</v>
      </c>
      <c r="Z20" s="16">
        <f>'BIFUbC-coal pre-CHP'!Z20+CHP!Z57</f>
        <v>17916746740241.902</v>
      </c>
      <c r="AA20" s="16">
        <f>'BIFUbC-coal pre-CHP'!AA20+CHP!AA57</f>
        <v>17847691845416.617</v>
      </c>
      <c r="AB20" s="16">
        <f>'BIFUbC-coal pre-CHP'!AB20+CHP!AB57</f>
        <v>17778636950591.332</v>
      </c>
      <c r="AC20" s="16">
        <f>'BIFUbC-coal pre-CHP'!AC20+CHP!AC57</f>
        <v>17709582055766.051</v>
      </c>
      <c r="AD20" s="16">
        <f>'BIFUbC-coal pre-CHP'!AD20+CHP!AD57</f>
        <v>17640527160940.77</v>
      </c>
      <c r="AE20" s="16">
        <f>'BIFUbC-coal pre-CHP'!AE20+CHP!AE57</f>
        <v>17571472266115.484</v>
      </c>
      <c r="AF20" s="16">
        <f>'BIFUbC-coal pre-CHP'!AF20+CHP!AF57</f>
        <v>17502417371290.203</v>
      </c>
    </row>
    <row r="21" spans="1:32">
      <c r="A21" t="s">
        <v>75</v>
      </c>
      <c r="B21" s="16">
        <f>'BIFUbC-coal pre-CHP'!B21+CHP!B58</f>
        <v>14801371907520.834</v>
      </c>
      <c r="C21" s="16">
        <f>'BIFUbC-coal pre-CHP'!C21+CHP!C58</f>
        <v>15321046315251.096</v>
      </c>
      <c r="D21" s="16">
        <f>'BIFUbC-coal pre-CHP'!D21+CHP!D58</f>
        <v>15840720722981.355</v>
      </c>
      <c r="E21" s="16">
        <f>'BIFUbC-coal pre-CHP'!E21+CHP!E58</f>
        <v>16360395130711.615</v>
      </c>
      <c r="F21" s="16">
        <f>'BIFUbC-coal pre-CHP'!F21+CHP!F58</f>
        <v>16615150809597.643</v>
      </c>
      <c r="G21" s="16">
        <f>'BIFUbC-coal pre-CHP'!G21+CHP!G58</f>
        <v>16869906488483.672</v>
      </c>
      <c r="H21" s="16">
        <f>'BIFUbC-coal pre-CHP'!H21+CHP!H58</f>
        <v>17124662167369.697</v>
      </c>
      <c r="I21" s="16">
        <f>'BIFUbC-coal pre-CHP'!I21+CHP!I58</f>
        <v>17379417846255.723</v>
      </c>
      <c r="J21" s="16">
        <f>'BIFUbC-coal pre-CHP'!J21+CHP!J58</f>
        <v>17634173525141.75</v>
      </c>
      <c r="K21" s="16">
        <f>'BIFUbC-coal pre-CHP'!K21+CHP!K58</f>
        <v>17888929204027.777</v>
      </c>
      <c r="L21" s="16">
        <f>'BIFUbC-coal pre-CHP'!L21+CHP!L58</f>
        <v>18143684882913.805</v>
      </c>
      <c r="M21" s="16">
        <f>'BIFUbC-coal pre-CHP'!M21+CHP!M58</f>
        <v>18228807943511.012</v>
      </c>
      <c r="N21" s="16">
        <f>'BIFUbC-coal pre-CHP'!N21+CHP!N58</f>
        <v>18313931004108.223</v>
      </c>
      <c r="O21" s="16">
        <f>'BIFUbC-coal pre-CHP'!O21+CHP!O58</f>
        <v>18399054064705.43</v>
      </c>
      <c r="P21" s="16">
        <f>'BIFUbC-coal pre-CHP'!P21+CHP!P58</f>
        <v>18484177125302.633</v>
      </c>
      <c r="Q21" s="16">
        <f>'BIFUbC-coal pre-CHP'!Q21+CHP!Q58</f>
        <v>18569300185899.844</v>
      </c>
      <c r="R21" s="16">
        <f>'BIFUbC-coal pre-CHP'!R21+CHP!R58</f>
        <v>18654423246497.055</v>
      </c>
      <c r="S21" s="16">
        <f>'BIFUbC-coal pre-CHP'!S21+CHP!S58</f>
        <v>18739546307094.262</v>
      </c>
      <c r="T21" s="16">
        <f>'BIFUbC-coal pre-CHP'!T21+CHP!T58</f>
        <v>18824669367691.469</v>
      </c>
      <c r="U21" s="16">
        <f>'BIFUbC-coal pre-CHP'!U21+CHP!U58</f>
        <v>18909792428288.68</v>
      </c>
      <c r="V21" s="16">
        <f>'BIFUbC-coal pre-CHP'!V21+CHP!V58</f>
        <v>18994915488885.883</v>
      </c>
      <c r="W21" s="16">
        <f>'BIFUbC-coal pre-CHP'!W21+CHP!W58</f>
        <v>18922816642097.438</v>
      </c>
      <c r="X21" s="16">
        <f>'BIFUbC-coal pre-CHP'!X21+CHP!X58</f>
        <v>18850717795308.988</v>
      </c>
      <c r="Y21" s="16">
        <f>'BIFUbC-coal pre-CHP'!Y21+CHP!Y58</f>
        <v>18778618948520.539</v>
      </c>
      <c r="Z21" s="16">
        <f>'BIFUbC-coal pre-CHP'!Z21+CHP!Z58</f>
        <v>18706520101732.09</v>
      </c>
      <c r="AA21" s="16">
        <f>'BIFUbC-coal pre-CHP'!AA21+CHP!AA58</f>
        <v>18634421254943.641</v>
      </c>
      <c r="AB21" s="16">
        <f>'BIFUbC-coal pre-CHP'!AB21+CHP!AB58</f>
        <v>18562322408155.191</v>
      </c>
      <c r="AC21" s="16">
        <f>'BIFUbC-coal pre-CHP'!AC21+CHP!AC58</f>
        <v>18490223561366.738</v>
      </c>
      <c r="AD21" s="16">
        <f>'BIFUbC-coal pre-CHP'!AD21+CHP!AD58</f>
        <v>18418124714578.289</v>
      </c>
      <c r="AE21" s="16">
        <f>'BIFUbC-coal pre-CHP'!AE21+CHP!AE58</f>
        <v>18346025867789.844</v>
      </c>
      <c r="AF21" s="16">
        <f>'BIFUbC-coal pre-CHP'!AF21+CHP!AF58</f>
        <v>18273927021001.395</v>
      </c>
    </row>
    <row r="22" spans="1:32">
      <c r="A22" t="s">
        <v>78</v>
      </c>
      <c r="B22" s="16">
        <f>'BIFUbC-coal pre-CHP'!B22+CHP!B59</f>
        <v>3790345624735.6709</v>
      </c>
      <c r="C22" s="16">
        <f>'BIFUbC-coal pre-CHP'!C22+CHP!C59</f>
        <v>3923424208932.7632</v>
      </c>
      <c r="D22" s="16">
        <f>'BIFUbC-coal pre-CHP'!D22+CHP!D59</f>
        <v>4056502793129.8564</v>
      </c>
      <c r="E22" s="16">
        <f>'BIFUbC-coal pre-CHP'!E22+CHP!E59</f>
        <v>4189581377326.9492</v>
      </c>
      <c r="F22" s="16">
        <f>'BIFUbC-coal pre-CHP'!F22+CHP!F59</f>
        <v>4254819388970.4229</v>
      </c>
      <c r="G22" s="16">
        <f>'BIFUbC-coal pre-CHP'!G22+CHP!G59</f>
        <v>4320057400613.895</v>
      </c>
      <c r="H22" s="16">
        <f>'BIFUbC-coal pre-CHP'!H22+CHP!H59</f>
        <v>4385295412257.3687</v>
      </c>
      <c r="I22" s="16">
        <f>'BIFUbC-coal pre-CHP'!I22+CHP!I59</f>
        <v>4450533423900.8408</v>
      </c>
      <c r="J22" s="16">
        <f>'BIFUbC-coal pre-CHP'!J22+CHP!J59</f>
        <v>4515771435544.3135</v>
      </c>
      <c r="K22" s="16">
        <f>'BIFUbC-coal pre-CHP'!K22+CHP!K59</f>
        <v>4581009447187.7861</v>
      </c>
      <c r="L22" s="16">
        <f>'BIFUbC-coal pre-CHP'!L22+CHP!L59</f>
        <v>4646247458831.2598</v>
      </c>
      <c r="M22" s="16">
        <f>'BIFUbC-coal pre-CHP'!M22+CHP!M59</f>
        <v>4668045831462.8389</v>
      </c>
      <c r="N22" s="16">
        <f>'BIFUbC-coal pre-CHP'!N22+CHP!N59</f>
        <v>4689844204094.4199</v>
      </c>
      <c r="O22" s="16">
        <f>'BIFUbC-coal pre-CHP'!O22+CHP!O59</f>
        <v>4711642576725.999</v>
      </c>
      <c r="P22" s="16">
        <f>'BIFUbC-coal pre-CHP'!P22+CHP!P59</f>
        <v>4733440949357.5791</v>
      </c>
      <c r="Q22" s="16">
        <f>'BIFUbC-coal pre-CHP'!Q22+CHP!Q59</f>
        <v>4755239321989.1582</v>
      </c>
      <c r="R22" s="16">
        <f>'BIFUbC-coal pre-CHP'!R22+CHP!R59</f>
        <v>4777037694620.7383</v>
      </c>
      <c r="S22" s="16">
        <f>'BIFUbC-coal pre-CHP'!S22+CHP!S59</f>
        <v>4798836067252.3174</v>
      </c>
      <c r="T22" s="16">
        <f>'BIFUbC-coal pre-CHP'!T22+CHP!T59</f>
        <v>4820634439883.8984</v>
      </c>
      <c r="U22" s="16">
        <f>'BIFUbC-coal pre-CHP'!U22+CHP!U59</f>
        <v>4842432812515.4775</v>
      </c>
      <c r="V22" s="16">
        <f>'BIFUbC-coal pre-CHP'!V22+CHP!V59</f>
        <v>4864231185147.0566</v>
      </c>
      <c r="W22" s="16">
        <f>'BIFUbC-coal pre-CHP'!W22+CHP!W59</f>
        <v>4845768062256.792</v>
      </c>
      <c r="X22" s="16">
        <f>'BIFUbC-coal pre-CHP'!X22+CHP!X59</f>
        <v>4827304939366.5254</v>
      </c>
      <c r="Y22" s="16">
        <f>'BIFUbC-coal pre-CHP'!Y22+CHP!Y59</f>
        <v>4808841816476.2607</v>
      </c>
      <c r="Z22" s="16">
        <f>'BIFUbC-coal pre-CHP'!Z22+CHP!Z59</f>
        <v>4790378693585.9932</v>
      </c>
      <c r="AA22" s="16">
        <f>'BIFUbC-coal pre-CHP'!AA22+CHP!AA59</f>
        <v>4771915570695.7285</v>
      </c>
      <c r="AB22" s="16">
        <f>'BIFUbC-coal pre-CHP'!AB22+CHP!AB59</f>
        <v>4753452447805.4629</v>
      </c>
      <c r="AC22" s="16">
        <f>'BIFUbC-coal pre-CHP'!AC22+CHP!AC59</f>
        <v>4734989324915.1963</v>
      </c>
      <c r="AD22" s="16">
        <f>'BIFUbC-coal pre-CHP'!AD22+CHP!AD59</f>
        <v>4716526202024.9316</v>
      </c>
      <c r="AE22" s="16">
        <f>'BIFUbC-coal pre-CHP'!AE22+CHP!AE59</f>
        <v>4698063079134.665</v>
      </c>
      <c r="AF22" s="16">
        <f>'BIFUbC-coal pre-CHP'!AF22+CHP!AF59</f>
        <v>4679599956244.3994</v>
      </c>
    </row>
    <row r="23" spans="1:32">
      <c r="A23" t="s">
        <v>80</v>
      </c>
      <c r="B23" s="16">
        <f>'BIFUbC-coal pre-CHP'!B23+CHP!B60</f>
        <v>36652278758920.539</v>
      </c>
      <c r="C23" s="16">
        <f>'BIFUbC-coal pre-CHP'!C23+CHP!C60</f>
        <v>36558123334069.688</v>
      </c>
      <c r="D23" s="16">
        <f>'BIFUbC-coal pre-CHP'!D23+CHP!D60</f>
        <v>36463967909218.828</v>
      </c>
      <c r="E23" s="16">
        <f>'BIFUbC-coal pre-CHP'!E23+CHP!E60</f>
        <v>36369812484368.016</v>
      </c>
      <c r="F23" s="16">
        <f>'BIFUbC-coal pre-CHP'!F23+CHP!F60</f>
        <v>33145075113999.578</v>
      </c>
      <c r="G23" s="16">
        <f>'BIFUbC-coal pre-CHP'!G23+CHP!G60</f>
        <v>29920337743631.141</v>
      </c>
      <c r="H23" s="16">
        <f>'BIFUbC-coal pre-CHP'!H23+CHP!H60</f>
        <v>26695600373262.703</v>
      </c>
      <c r="I23" s="16">
        <f>'BIFUbC-coal pre-CHP'!I23+CHP!I60</f>
        <v>23470863002894.27</v>
      </c>
      <c r="J23" s="16">
        <f>'BIFUbC-coal pre-CHP'!J23+CHP!J60</f>
        <v>20246125632525.832</v>
      </c>
      <c r="K23" s="16">
        <f>'BIFUbC-coal pre-CHP'!K23+CHP!K60</f>
        <v>17021388262157.395</v>
      </c>
      <c r="L23" s="16">
        <f>'BIFUbC-coal pre-CHP'!L23+CHP!L60</f>
        <v>13796650891788.961</v>
      </c>
      <c r="M23" s="16">
        <f>'BIFUbC-coal pre-CHP'!M23+CHP!M60</f>
        <v>12884426423206.58</v>
      </c>
      <c r="N23" s="16">
        <f>'BIFUbC-coal pre-CHP'!N23+CHP!N60</f>
        <v>11972201954624.23</v>
      </c>
      <c r="O23" s="16">
        <f>'BIFUbC-coal pre-CHP'!O23+CHP!O60</f>
        <v>11059977486041.883</v>
      </c>
      <c r="P23" s="16">
        <f>'BIFUbC-coal pre-CHP'!P23+CHP!P60</f>
        <v>10147753017459.533</v>
      </c>
      <c r="Q23" s="16">
        <f>'BIFUbC-coal pre-CHP'!Q23+CHP!Q60</f>
        <v>9235528548877.1836</v>
      </c>
      <c r="R23" s="16">
        <f>'BIFUbC-coal pre-CHP'!R23+CHP!R60</f>
        <v>8323304080294.834</v>
      </c>
      <c r="S23" s="16">
        <f>'BIFUbC-coal pre-CHP'!S23+CHP!S60</f>
        <v>7411079611712.4863</v>
      </c>
      <c r="T23" s="16">
        <f>'BIFUbC-coal pre-CHP'!T23+CHP!T60</f>
        <v>6498855143130.1357</v>
      </c>
      <c r="U23" s="16">
        <f>'BIFUbC-coal pre-CHP'!U23+CHP!U60</f>
        <v>5586630674547.7881</v>
      </c>
      <c r="V23" s="16">
        <f>'BIFUbC-coal pre-CHP'!V23+CHP!V60</f>
        <v>4674406205965.4395</v>
      </c>
      <c r="W23" s="16">
        <f>'BIFUbC-coal pre-CHP'!W23+CHP!W60</f>
        <v>4651324226267.791</v>
      </c>
      <c r="X23" s="16">
        <f>'BIFUbC-coal pre-CHP'!X23+CHP!X60</f>
        <v>4628242246570.1436</v>
      </c>
      <c r="Y23" s="16">
        <f>'BIFUbC-coal pre-CHP'!Y23+CHP!Y60</f>
        <v>4605160266872.4961</v>
      </c>
      <c r="Z23" s="16">
        <f>'BIFUbC-coal pre-CHP'!Z23+CHP!Z60</f>
        <v>4582078287174.8477</v>
      </c>
      <c r="AA23" s="16">
        <f>'BIFUbC-coal pre-CHP'!AA23+CHP!AA60</f>
        <v>4558996307477.1992</v>
      </c>
      <c r="AB23" s="16">
        <f>'BIFUbC-coal pre-CHP'!AB23+CHP!AB60</f>
        <v>4535914327779.5527</v>
      </c>
      <c r="AC23" s="16">
        <f>'BIFUbC-coal pre-CHP'!AC23+CHP!AC60</f>
        <v>4512832348081.9043</v>
      </c>
      <c r="AD23" s="16">
        <f>'BIFUbC-coal pre-CHP'!AD23+CHP!AD60</f>
        <v>4489750368384.2568</v>
      </c>
      <c r="AE23" s="16">
        <f>'BIFUbC-coal pre-CHP'!AE23+CHP!AE60</f>
        <v>4466668388686.6084</v>
      </c>
      <c r="AF23" s="16">
        <f>'BIFUbC-coal pre-CHP'!AF23+CHP!AF60</f>
        <v>4443586408988.959</v>
      </c>
    </row>
    <row r="24" spans="1:32">
      <c r="A24" t="s">
        <v>82</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85</v>
      </c>
      <c r="B25" s="16">
        <f>'BIFUbC-coal pre-CHP'!B25+CHP!B62</f>
        <v>1008304884121.5754</v>
      </c>
      <c r="C25" s="16">
        <f>'BIFUbC-coal pre-CHP'!C25+CHP!C62</f>
        <v>1009313189005.6969</v>
      </c>
      <c r="D25" s="16">
        <f>'BIFUbC-coal pre-CHP'!D25+CHP!D62</f>
        <v>1010322502194.7025</v>
      </c>
      <c r="E25" s="16">
        <f>'BIFUbC-coal pre-CHP'!E25+CHP!E62</f>
        <v>1011332824696.8971</v>
      </c>
      <c r="F25" s="16">
        <f>'BIFUbC-coal pre-CHP'!F25+CHP!F62</f>
        <v>1012344157521.5939</v>
      </c>
      <c r="G25" s="16">
        <f>'BIFUbC-coal pre-CHP'!G25+CHP!G62</f>
        <v>1013356501679.1154</v>
      </c>
      <c r="H25" s="16">
        <f>'BIFUbC-coal pre-CHP'!H25+CHP!H62</f>
        <v>1014369858180.7943</v>
      </c>
      <c r="I25" s="16">
        <f>'BIFUbC-coal pre-CHP'!I25+CHP!I62</f>
        <v>1015384228038.9751</v>
      </c>
      <c r="J25" s="16">
        <f>'BIFUbC-coal pre-CHP'!J25+CHP!J62</f>
        <v>1016399612267.014</v>
      </c>
      <c r="K25" s="16">
        <f>'BIFUbC-coal pre-CHP'!K25+CHP!K62</f>
        <v>1017416011879.2808</v>
      </c>
      <c r="L25" s="16">
        <f>'BIFUbC-coal pre-CHP'!L25+CHP!L62</f>
        <v>1018433427891.1602</v>
      </c>
      <c r="M25" s="16">
        <f>'BIFUbC-coal pre-CHP'!M25+CHP!M62</f>
        <v>1019451861319.0511</v>
      </c>
      <c r="N25" s="16">
        <f>'BIFUbC-coal pre-CHP'!N25+CHP!N62</f>
        <v>1020471313180.3701</v>
      </c>
      <c r="O25" s="16">
        <f>'BIFUbC-coal pre-CHP'!O25+CHP!O62</f>
        <v>1021491784493.5503</v>
      </c>
      <c r="P25" s="16">
        <f>'BIFUbC-coal pre-CHP'!P25+CHP!P62</f>
        <v>1022513276278.0438</v>
      </c>
      <c r="Q25" s="16">
        <f>'BIFUbC-coal pre-CHP'!Q25+CHP!Q62</f>
        <v>1023535789554.3217</v>
      </c>
      <c r="R25" s="16">
        <f>'BIFUbC-coal pre-CHP'!R25+CHP!R62</f>
        <v>1024559325343.8759</v>
      </c>
      <c r="S25" s="16">
        <f>'BIFUbC-coal pre-CHP'!S25+CHP!S62</f>
        <v>1025583884669.2196</v>
      </c>
      <c r="T25" s="16">
        <f>'BIFUbC-coal pre-CHP'!T25+CHP!T62</f>
        <v>1026609468553.8885</v>
      </c>
      <c r="U25" s="16">
        <f>'BIFUbC-coal pre-CHP'!U25+CHP!U62</f>
        <v>1027636078022.4425</v>
      </c>
      <c r="V25" s="16">
        <f>'BIFUbC-coal pre-CHP'!V25+CHP!V62</f>
        <v>1028663714100.4647</v>
      </c>
      <c r="W25" s="16">
        <f>'BIFUbC-coal pre-CHP'!W25+CHP!W62</f>
        <v>1023520395529.9624</v>
      </c>
      <c r="X25" s="16">
        <f>'BIFUbC-coal pre-CHP'!X25+CHP!X62</f>
        <v>1018402793552.3125</v>
      </c>
      <c r="Y25" s="16">
        <f>'BIFUbC-coal pre-CHP'!Y25+CHP!Y62</f>
        <v>1013310779584.551</v>
      </c>
      <c r="Z25" s="16">
        <f>'BIFUbC-coal pre-CHP'!Z25+CHP!Z62</f>
        <v>1008244225686.6282</v>
      </c>
      <c r="AA25" s="16">
        <f>'BIFUbC-coal pre-CHP'!AA25+CHP!AA62</f>
        <v>1003203004558.1951</v>
      </c>
      <c r="AB25" s="16">
        <f>'BIFUbC-coal pre-CHP'!AB25+CHP!AB62</f>
        <v>998186989535.40405</v>
      </c>
      <c r="AC25" s="16">
        <f>'BIFUbC-coal pre-CHP'!AC25+CHP!AC62</f>
        <v>993196054587.72705</v>
      </c>
      <c r="AD25" s="16">
        <f>'BIFUbC-coal pre-CHP'!AD25+CHP!AD62</f>
        <v>988230074314.78845</v>
      </c>
      <c r="AE25" s="16">
        <f>'BIFUbC-coal pre-CHP'!AE25+CHP!AE62</f>
        <v>983288923943.21448</v>
      </c>
      <c r="AF25" s="16">
        <f>'BIFUbC-coal pre-CHP'!AF25+CHP!AF62</f>
        <v>978372479323.49829</v>
      </c>
    </row>
    <row r="26" spans="1:32">
      <c r="A26" t="s">
        <v>89</v>
      </c>
      <c r="B26" s="16">
        <f>'BIFUbC-coal pre-CHP'!B26+CHP!B63</f>
        <v>17218245459.879288</v>
      </c>
      <c r="C26" s="16">
        <f>'BIFUbC-coal pre-CHP'!C26+CHP!C63</f>
        <v>17313563269.678101</v>
      </c>
      <c r="D26" s="16">
        <f>'BIFUbC-coal pre-CHP'!D26+CHP!D63</f>
        <v>17408881079.476921</v>
      </c>
      <c r="E26" s="16">
        <f>'BIFUbC-coal pre-CHP'!E26+CHP!E63</f>
        <v>17504198889.275749</v>
      </c>
      <c r="F26" s="16">
        <f>'BIFUbC-coal pre-CHP'!F26+CHP!F63</f>
        <v>16748320521.027225</v>
      </c>
      <c r="G26" s="16">
        <f>'BIFUbC-coal pre-CHP'!G26+CHP!G63</f>
        <v>15992442152.778646</v>
      </c>
      <c r="H26" s="16">
        <f>'BIFUbC-coal pre-CHP'!H26+CHP!H63</f>
        <v>15236563784.530067</v>
      </c>
      <c r="I26" s="16">
        <f>'BIFUbC-coal pre-CHP'!I26+CHP!I63</f>
        <v>14480685416.281487</v>
      </c>
      <c r="J26" s="16">
        <f>'BIFUbC-coal pre-CHP'!J26+CHP!J63</f>
        <v>13724807048.032909</v>
      </c>
      <c r="K26" s="16">
        <f>'BIFUbC-coal pre-CHP'!K26+CHP!K63</f>
        <v>12968928679.784327</v>
      </c>
      <c r="L26" s="16">
        <f>'BIFUbC-coal pre-CHP'!L26+CHP!L63</f>
        <v>12213050311.53569</v>
      </c>
      <c r="M26" s="16">
        <f>'BIFUbC-coal pre-CHP'!M26+CHP!M63</f>
        <v>12031701952.403292</v>
      </c>
      <c r="N26" s="16">
        <f>'BIFUbC-coal pre-CHP'!N26+CHP!N63</f>
        <v>11850353593.270905</v>
      </c>
      <c r="O26" s="16">
        <f>'BIFUbC-coal pre-CHP'!O26+CHP!O63</f>
        <v>11669005234.138514</v>
      </c>
      <c r="P26" s="16">
        <f>'BIFUbC-coal pre-CHP'!P26+CHP!P63</f>
        <v>11487656875.006128</v>
      </c>
      <c r="Q26" s="16">
        <f>'BIFUbC-coal pre-CHP'!Q26+CHP!Q63</f>
        <v>11306308515.873739</v>
      </c>
      <c r="R26" s="16">
        <f>'BIFUbC-coal pre-CHP'!R26+CHP!R63</f>
        <v>11124960156.741348</v>
      </c>
      <c r="S26" s="16">
        <f>'BIFUbC-coal pre-CHP'!S26+CHP!S63</f>
        <v>10943611797.608963</v>
      </c>
      <c r="T26" s="16">
        <f>'BIFUbC-coal pre-CHP'!T26+CHP!T63</f>
        <v>10762263438.476576</v>
      </c>
      <c r="U26" s="16">
        <f>'BIFUbC-coal pre-CHP'!U26+CHP!U63</f>
        <v>10580915079.344187</v>
      </c>
      <c r="V26" s="16">
        <f>'BIFUbC-coal pre-CHP'!V26+CHP!V63</f>
        <v>10399566720.2118</v>
      </c>
      <c r="W26" s="16">
        <f>'BIFUbC-coal pre-CHP'!W26+CHP!W63</f>
        <v>10348214189.57509</v>
      </c>
      <c r="X26" s="16">
        <f>'BIFUbC-coal pre-CHP'!X26+CHP!X63</f>
        <v>10296861658.938381</v>
      </c>
      <c r="Y26" s="16">
        <f>'BIFUbC-coal pre-CHP'!Y26+CHP!Y63</f>
        <v>10245509128.301672</v>
      </c>
      <c r="Z26" s="16">
        <f>'BIFUbC-coal pre-CHP'!Z26+CHP!Z63</f>
        <v>10194156597.664963</v>
      </c>
      <c r="AA26" s="16">
        <f>'BIFUbC-coal pre-CHP'!AA26+CHP!AA63</f>
        <v>10142804067.028254</v>
      </c>
      <c r="AB26" s="16">
        <f>'BIFUbC-coal pre-CHP'!AB26+CHP!AB63</f>
        <v>10091451536.391546</v>
      </c>
      <c r="AC26" s="16">
        <f>'BIFUbC-coal pre-CHP'!AC26+CHP!AC63</f>
        <v>10040099005.754837</v>
      </c>
      <c r="AD26" s="16">
        <f>'BIFUbC-coal pre-CHP'!AD26+CHP!AD63</f>
        <v>9988746475.1181278</v>
      </c>
      <c r="AE26" s="16">
        <f>'BIFUbC-coal pre-CHP'!AE26+CHP!AE63</f>
        <v>9937393944.4814186</v>
      </c>
      <c r="AF26" s="16">
        <f>'BIFUbC-coal pre-CHP'!AF26+CHP!AF63</f>
        <v>9886041413.8447075</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workbookViewId="0">
      <selection activeCell="B3" sqref="B3"/>
    </sheetView>
  </sheetViews>
  <sheetFormatPr defaultColWidth="9.08984375" defaultRowHeight="14.5"/>
  <cols>
    <col min="1" max="1" width="39.6328125" customWidth="1"/>
    <col min="2" max="2" width="22" bestFit="1" customWidth="1"/>
    <col min="3" max="33" width="10.453125" customWidth="1"/>
    <col min="34" max="35" width="9.4531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'BIFUbC-natural-gas pre-CHP'!B2+CHP!B95</f>
        <v>23179249222728.234</v>
      </c>
      <c r="C2" s="16">
        <f>'BIFUbC-natural-gas pre-CHP'!C2+CHP!C95</f>
        <v>23593245688782.977</v>
      </c>
      <c r="D2" s="16">
        <f>'BIFUbC-natural-gas pre-CHP'!D2+CHP!D95</f>
        <v>24007242154837.727</v>
      </c>
      <c r="E2" s="16">
        <f>'BIFUbC-natural-gas pre-CHP'!E2+CHP!E95</f>
        <v>24421238620892.48</v>
      </c>
      <c r="F2" s="16">
        <f>'BIFUbC-natural-gas pre-CHP'!F2+CHP!F95</f>
        <v>24957401757473.805</v>
      </c>
      <c r="G2" s="16">
        <f>'BIFUbC-natural-gas pre-CHP'!G2+CHP!G95</f>
        <v>25493564894054.934</v>
      </c>
      <c r="H2" s="16">
        <f>'BIFUbC-natural-gas pre-CHP'!H2+CHP!H95</f>
        <v>26029728030636.066</v>
      </c>
      <c r="I2" s="16">
        <f>'BIFUbC-natural-gas pre-CHP'!I2+CHP!I95</f>
        <v>26565891167217.195</v>
      </c>
      <c r="J2" s="16">
        <f>'BIFUbC-natural-gas pre-CHP'!J2+CHP!J95</f>
        <v>27102054303798.328</v>
      </c>
      <c r="K2" s="16">
        <f>'BIFUbC-natural-gas pre-CHP'!K2+CHP!K95</f>
        <v>27638217440379.461</v>
      </c>
      <c r="L2" s="16">
        <f>'BIFUbC-natural-gas pre-CHP'!L2+CHP!L95</f>
        <v>28174380576960.398</v>
      </c>
      <c r="M2" s="16">
        <f>'BIFUbC-natural-gas pre-CHP'!M2+CHP!M95</f>
        <v>28436324126300.77</v>
      </c>
      <c r="N2" s="16">
        <f>'BIFUbC-natural-gas pre-CHP'!N2+CHP!N95</f>
        <v>28698267675641.148</v>
      </c>
      <c r="O2" s="16">
        <f>'BIFUbC-natural-gas pre-CHP'!O2+CHP!O95</f>
        <v>28960211224981.531</v>
      </c>
      <c r="P2" s="16">
        <f>'BIFUbC-natural-gas pre-CHP'!P2+CHP!P95</f>
        <v>29222154774321.91</v>
      </c>
      <c r="Q2" s="16">
        <f>'BIFUbC-natural-gas pre-CHP'!Q2+CHP!Q95</f>
        <v>29484098323662.289</v>
      </c>
      <c r="R2" s="16">
        <f>'BIFUbC-natural-gas pre-CHP'!R2+CHP!R95</f>
        <v>29746041873002.668</v>
      </c>
      <c r="S2" s="16">
        <f>'BIFUbC-natural-gas pre-CHP'!S2+CHP!S95</f>
        <v>30007985422343.051</v>
      </c>
      <c r="T2" s="16">
        <f>'BIFUbC-natural-gas pre-CHP'!T2+CHP!T95</f>
        <v>30269928971683.43</v>
      </c>
      <c r="U2" s="16">
        <f>'BIFUbC-natural-gas pre-CHP'!U2+CHP!U95</f>
        <v>30531872521023.809</v>
      </c>
      <c r="V2" s="16">
        <f>'BIFUbC-natural-gas pre-CHP'!V2+CHP!V95</f>
        <v>30793816070364.195</v>
      </c>
      <c r="W2" s="16">
        <f>'BIFUbC-natural-gas pre-CHP'!W2+CHP!W95</f>
        <v>30641821968027.066</v>
      </c>
      <c r="X2" s="16">
        <f>'BIFUbC-natural-gas pre-CHP'!X2+CHP!X95</f>
        <v>30489827865689.941</v>
      </c>
      <c r="Y2" s="16">
        <f>'BIFUbC-natural-gas pre-CHP'!Y2+CHP!Y95</f>
        <v>30337833763352.82</v>
      </c>
      <c r="Z2" s="16">
        <f>'BIFUbC-natural-gas pre-CHP'!Z2+CHP!Z95</f>
        <v>30185839661015.699</v>
      </c>
      <c r="AA2" s="16">
        <f>'BIFUbC-natural-gas pre-CHP'!AA2+CHP!AA95</f>
        <v>30033845558678.574</v>
      </c>
      <c r="AB2" s="16">
        <f>'BIFUbC-natural-gas pre-CHP'!AB2+CHP!AB95</f>
        <v>29881851456341.449</v>
      </c>
      <c r="AC2" s="16">
        <f>'BIFUbC-natural-gas pre-CHP'!AC2+CHP!AC95</f>
        <v>29729857354004.324</v>
      </c>
      <c r="AD2" s="16">
        <f>'BIFUbC-natural-gas pre-CHP'!AD2+CHP!AD95</f>
        <v>29577863251667.207</v>
      </c>
      <c r="AE2" s="16">
        <f>'BIFUbC-natural-gas pre-CHP'!AE2+CHP!AE95</f>
        <v>29425869149330.086</v>
      </c>
      <c r="AF2" s="16">
        <f>'BIFUbC-natural-gas pre-CHP'!AF2+CHP!AF95</f>
        <v>29273875046992.945</v>
      </c>
    </row>
    <row r="3" spans="1:35">
      <c r="A3" t="s">
        <v>28</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32</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34</v>
      </c>
      <c r="B5" s="16">
        <f>'BIFUbC-natural-gas pre-CHP'!B5+CHP!B98</f>
        <v>1999020524851.3303</v>
      </c>
      <c r="C5" s="16">
        <f>'BIFUbC-natural-gas pre-CHP'!C5+CHP!C98</f>
        <v>2034722706832.4602</v>
      </c>
      <c r="D5" s="16">
        <f>'BIFUbC-natural-gas pre-CHP'!D5+CHP!D98</f>
        <v>2070424888813.5903</v>
      </c>
      <c r="E5" s="16">
        <f>'BIFUbC-natural-gas pre-CHP'!E5+CHP!E98</f>
        <v>2106127070794.7205</v>
      </c>
      <c r="F5" s="16">
        <f>'BIFUbC-natural-gas pre-CHP'!F5+CHP!F98</f>
        <v>2152366018415.7808</v>
      </c>
      <c r="G5" s="16">
        <f>'BIFUbC-natural-gas pre-CHP'!G5+CHP!G98</f>
        <v>2198604966036.824</v>
      </c>
      <c r="H5" s="16">
        <f>'BIFUbC-natural-gas pre-CHP'!H5+CHP!H98</f>
        <v>2244843913657.8672</v>
      </c>
      <c r="I5" s="16">
        <f>'BIFUbC-natural-gas pre-CHP'!I5+CHP!I98</f>
        <v>2291082861278.9102</v>
      </c>
      <c r="J5" s="16">
        <f>'BIFUbC-natural-gas pre-CHP'!J5+CHP!J98</f>
        <v>2337321808899.9536</v>
      </c>
      <c r="K5" s="16">
        <f>'BIFUbC-natural-gas pre-CHP'!K5+CHP!K98</f>
        <v>2383560756520.9966</v>
      </c>
      <c r="L5" s="16">
        <f>'BIFUbC-natural-gas pre-CHP'!L5+CHP!L98</f>
        <v>2429799704142.0234</v>
      </c>
      <c r="M5" s="16">
        <f>'BIFUbC-natural-gas pre-CHP'!M5+CHP!M98</f>
        <v>2452383936115.1299</v>
      </c>
      <c r="N5" s="16">
        <f>'BIFUbC-natural-gas pre-CHP'!N5+CHP!N98</f>
        <v>2474968168088.2378</v>
      </c>
      <c r="O5" s="16">
        <f>'BIFUbC-natural-gas pre-CHP'!O5+CHP!O98</f>
        <v>2497552400061.3457</v>
      </c>
      <c r="P5" s="16">
        <f>'BIFUbC-natural-gas pre-CHP'!P5+CHP!P98</f>
        <v>2520136632034.4526</v>
      </c>
      <c r="Q5" s="16">
        <f>'BIFUbC-natural-gas pre-CHP'!Q5+CHP!Q98</f>
        <v>2542720864007.5605</v>
      </c>
      <c r="R5" s="16">
        <f>'BIFUbC-natural-gas pre-CHP'!R5+CHP!R98</f>
        <v>2565305095980.6685</v>
      </c>
      <c r="S5" s="16">
        <f>'BIFUbC-natural-gas pre-CHP'!S5+CHP!S98</f>
        <v>2587889327953.7759</v>
      </c>
      <c r="T5" s="16">
        <f>'BIFUbC-natural-gas pre-CHP'!T5+CHP!T98</f>
        <v>2610473559926.8833</v>
      </c>
      <c r="U5" s="16">
        <f>'BIFUbC-natural-gas pre-CHP'!U5+CHP!U98</f>
        <v>2633057791899.9907</v>
      </c>
      <c r="V5" s="16">
        <f>'BIFUbC-natural-gas pre-CHP'!V5+CHP!V98</f>
        <v>2655642023873.0991</v>
      </c>
      <c r="W5" s="16">
        <f>'BIFUbC-natural-gas pre-CHP'!W5+CHP!W98</f>
        <v>2642528598856.4551</v>
      </c>
      <c r="X5" s="16">
        <f>'BIFUbC-natural-gas pre-CHP'!X5+CHP!X98</f>
        <v>2629415173839.8125</v>
      </c>
      <c r="Y5" s="16">
        <f>'BIFUbC-natural-gas pre-CHP'!Y5+CHP!Y98</f>
        <v>2616301748823.1694</v>
      </c>
      <c r="Z5" s="16">
        <f>'BIFUbC-natural-gas pre-CHP'!Z5+CHP!Z98</f>
        <v>2603188323806.5259</v>
      </c>
      <c r="AA5" s="16">
        <f>'BIFUbC-natural-gas pre-CHP'!AA5+CHP!AA98</f>
        <v>2590074898789.8828</v>
      </c>
      <c r="AB5" s="16">
        <f>'BIFUbC-natural-gas pre-CHP'!AB5+CHP!AB98</f>
        <v>2576961473773.2402</v>
      </c>
      <c r="AC5" s="16">
        <f>'BIFUbC-natural-gas pre-CHP'!AC5+CHP!AC98</f>
        <v>2563848048756.5967</v>
      </c>
      <c r="AD5" s="16">
        <f>'BIFUbC-natural-gas pre-CHP'!AD5+CHP!AD98</f>
        <v>2550734623739.9536</v>
      </c>
      <c r="AE5" s="16">
        <f>'BIFUbC-natural-gas pre-CHP'!AE5+CHP!AE98</f>
        <v>2537621198723.3101</v>
      </c>
      <c r="AF5" s="16">
        <f>'BIFUbC-natural-gas pre-CHP'!AF5+CHP!AF98</f>
        <v>2524507773706.6665</v>
      </c>
    </row>
    <row r="6" spans="1:35">
      <c r="A6" t="s">
        <v>36</v>
      </c>
      <c r="B6" s="16">
        <f>'BIFUbC-natural-gas pre-CHP'!B6+CHP!B99</f>
        <v>57168592477097.375</v>
      </c>
      <c r="C6" s="16">
        <f>'BIFUbC-natural-gas pre-CHP'!C6+CHP!C99</f>
        <v>58562914800925.031</v>
      </c>
      <c r="D6" s="16">
        <f>'BIFUbC-natural-gas pre-CHP'!D6+CHP!D99</f>
        <v>59957237124752.695</v>
      </c>
      <c r="E6" s="16">
        <f>'BIFUbC-natural-gas pre-CHP'!E6+CHP!E99</f>
        <v>61351559448580.359</v>
      </c>
      <c r="F6" s="16">
        <f>'BIFUbC-natural-gas pre-CHP'!F6+CHP!F99</f>
        <v>62842668050975.859</v>
      </c>
      <c r="G6" s="16">
        <f>'BIFUbC-natural-gas pre-CHP'!G6+CHP!G99</f>
        <v>64333776653371.016</v>
      </c>
      <c r="H6" s="16">
        <f>'BIFUbC-natural-gas pre-CHP'!H6+CHP!H99</f>
        <v>65824885255766.344</v>
      </c>
      <c r="I6" s="16">
        <f>'BIFUbC-natural-gas pre-CHP'!I6+CHP!I99</f>
        <v>67315993858161.688</v>
      </c>
      <c r="J6" s="16">
        <f>'BIFUbC-natural-gas pre-CHP'!J6+CHP!J99</f>
        <v>68807102460557.016</v>
      </c>
      <c r="K6" s="16">
        <f>'BIFUbC-natural-gas pre-CHP'!K6+CHP!K99</f>
        <v>70298211062952.352</v>
      </c>
      <c r="L6" s="16">
        <f>'BIFUbC-natural-gas pre-CHP'!L6+CHP!L99</f>
        <v>71789319665347.516</v>
      </c>
      <c r="M6" s="16">
        <f>'BIFUbC-natural-gas pre-CHP'!M6+CHP!M99</f>
        <v>73872429362561.828</v>
      </c>
      <c r="N6" s="16">
        <f>'BIFUbC-natural-gas pre-CHP'!N6+CHP!N99</f>
        <v>75955539059776.125</v>
      </c>
      <c r="O6" s="16">
        <f>'BIFUbC-natural-gas pre-CHP'!O6+CHP!O99</f>
        <v>78038648756990.422</v>
      </c>
      <c r="P6" s="16">
        <f>'BIFUbC-natural-gas pre-CHP'!P6+CHP!P99</f>
        <v>80121758454204.734</v>
      </c>
      <c r="Q6" s="16">
        <f>'BIFUbC-natural-gas pre-CHP'!Q6+CHP!Q99</f>
        <v>82204868151419.031</v>
      </c>
      <c r="R6" s="16">
        <f>'BIFUbC-natural-gas pre-CHP'!R6+CHP!R99</f>
        <v>84287977848633.344</v>
      </c>
      <c r="S6" s="16">
        <f>'BIFUbC-natural-gas pre-CHP'!S6+CHP!S99</f>
        <v>86371087545847.641</v>
      </c>
      <c r="T6" s="16">
        <f>'BIFUbC-natural-gas pre-CHP'!T6+CHP!T99</f>
        <v>88454197243061.938</v>
      </c>
      <c r="U6" s="16">
        <f>'BIFUbC-natural-gas pre-CHP'!U6+CHP!U99</f>
        <v>90537306940276.25</v>
      </c>
      <c r="V6" s="16">
        <f>'BIFUbC-natural-gas pre-CHP'!V6+CHP!V99</f>
        <v>92620416637490.547</v>
      </c>
      <c r="W6" s="16">
        <f>'BIFUbC-natural-gas pre-CHP'!W6+CHP!W99</f>
        <v>93435078080453.609</v>
      </c>
      <c r="X6" s="16">
        <f>'BIFUbC-natural-gas pre-CHP'!X6+CHP!X99</f>
        <v>94249739523416.672</v>
      </c>
      <c r="Y6" s="16">
        <f>'BIFUbC-natural-gas pre-CHP'!Y6+CHP!Y99</f>
        <v>95064400966379.734</v>
      </c>
      <c r="Z6" s="16">
        <f>'BIFUbC-natural-gas pre-CHP'!Z6+CHP!Z99</f>
        <v>95879062409342.813</v>
      </c>
      <c r="AA6" s="16">
        <f>'BIFUbC-natural-gas pre-CHP'!AA6+CHP!AA99</f>
        <v>96693723852305.859</v>
      </c>
      <c r="AB6" s="16">
        <f>'BIFUbC-natural-gas pre-CHP'!AB6+CHP!AB99</f>
        <v>97508385295268.922</v>
      </c>
      <c r="AC6" s="16">
        <f>'BIFUbC-natural-gas pre-CHP'!AC6+CHP!AC99</f>
        <v>98323046738231.969</v>
      </c>
      <c r="AD6" s="16">
        <f>'BIFUbC-natural-gas pre-CHP'!AD6+CHP!AD99</f>
        <v>99137708181195.031</v>
      </c>
      <c r="AE6" s="16">
        <f>'BIFUbC-natural-gas pre-CHP'!AE6+CHP!AE99</f>
        <v>99952369624158.109</v>
      </c>
      <c r="AF6" s="16">
        <f>'BIFUbC-natural-gas pre-CHP'!AF6+CHP!AF99</f>
        <v>100767031067121.14</v>
      </c>
    </row>
    <row r="7" spans="1:35">
      <c r="A7" t="s">
        <v>38</v>
      </c>
      <c r="B7" s="16">
        <f>'BIFUbC-natural-gas pre-CHP'!B7+CHP!B100</f>
        <v>26301090196209.703</v>
      </c>
      <c r="C7" s="16">
        <f>'BIFUbC-natural-gas pre-CHP'!C7+CHP!C100</f>
        <v>26890733022657.086</v>
      </c>
      <c r="D7" s="16">
        <f>'BIFUbC-natural-gas pre-CHP'!D7+CHP!D100</f>
        <v>27480375849104.59</v>
      </c>
      <c r="E7" s="16">
        <f>'BIFUbC-natural-gas pre-CHP'!E7+CHP!E100</f>
        <v>28070018675551.977</v>
      </c>
      <c r="F7" s="16">
        <f>'BIFUbC-natural-gas pre-CHP'!F7+CHP!F100</f>
        <v>28732589997049.73</v>
      </c>
      <c r="G7" s="16">
        <f>'BIFUbC-natural-gas pre-CHP'!G7+CHP!G100</f>
        <v>29395161318547.352</v>
      </c>
      <c r="H7" s="16">
        <f>'BIFUbC-natural-gas pre-CHP'!H7+CHP!H100</f>
        <v>30057732640045.004</v>
      </c>
      <c r="I7" s="16">
        <f>'BIFUbC-natural-gas pre-CHP'!I7+CHP!I100</f>
        <v>30720303961542.656</v>
      </c>
      <c r="J7" s="16">
        <f>'BIFUbC-natural-gas pre-CHP'!J7+CHP!J100</f>
        <v>31382875283040.305</v>
      </c>
      <c r="K7" s="16">
        <f>'BIFUbC-natural-gas pre-CHP'!K7+CHP!K100</f>
        <v>32045446604537.957</v>
      </c>
      <c r="L7" s="16">
        <f>'BIFUbC-natural-gas pre-CHP'!L7+CHP!L100</f>
        <v>32708017926035.488</v>
      </c>
      <c r="M7" s="16">
        <f>'BIFUbC-natural-gas pre-CHP'!M7+CHP!M100</f>
        <v>33466820720368.352</v>
      </c>
      <c r="N7" s="16">
        <f>'BIFUbC-natural-gas pre-CHP'!N7+CHP!N100</f>
        <v>34225623514701.219</v>
      </c>
      <c r="O7" s="16">
        <f>'BIFUbC-natural-gas pre-CHP'!O7+CHP!O100</f>
        <v>34984426309034.082</v>
      </c>
      <c r="P7" s="16">
        <f>'BIFUbC-natural-gas pre-CHP'!P7+CHP!P100</f>
        <v>35743229103366.945</v>
      </c>
      <c r="Q7" s="16">
        <f>'BIFUbC-natural-gas pre-CHP'!Q7+CHP!Q100</f>
        <v>36502031897699.813</v>
      </c>
      <c r="R7" s="16">
        <f>'BIFUbC-natural-gas pre-CHP'!R7+CHP!R100</f>
        <v>37260834692032.672</v>
      </c>
      <c r="S7" s="16">
        <f>'BIFUbC-natural-gas pre-CHP'!S7+CHP!S100</f>
        <v>38019637486365.547</v>
      </c>
      <c r="T7" s="16">
        <f>'BIFUbC-natural-gas pre-CHP'!T7+CHP!T100</f>
        <v>38778440280698.406</v>
      </c>
      <c r="U7" s="16">
        <f>'BIFUbC-natural-gas pre-CHP'!U7+CHP!U100</f>
        <v>39537243075031.273</v>
      </c>
      <c r="V7" s="16">
        <f>'BIFUbC-natural-gas pre-CHP'!V7+CHP!V100</f>
        <v>40296045869364.141</v>
      </c>
      <c r="W7" s="16">
        <f>'BIFUbC-natural-gas pre-CHP'!W7+CHP!W100</f>
        <v>40505656407778.594</v>
      </c>
      <c r="X7" s="16">
        <f>'BIFUbC-natural-gas pre-CHP'!X7+CHP!X100</f>
        <v>40715266946193.055</v>
      </c>
      <c r="Y7" s="16">
        <f>'BIFUbC-natural-gas pre-CHP'!Y7+CHP!Y100</f>
        <v>40924877484607.508</v>
      </c>
      <c r="Z7" s="16">
        <f>'BIFUbC-natural-gas pre-CHP'!Z7+CHP!Z100</f>
        <v>41134488023021.961</v>
      </c>
      <c r="AA7" s="16">
        <f>'BIFUbC-natural-gas pre-CHP'!AA7+CHP!AA100</f>
        <v>41344098561436.422</v>
      </c>
      <c r="AB7" s="16">
        <f>'BIFUbC-natural-gas pre-CHP'!AB7+CHP!AB100</f>
        <v>41553709099850.875</v>
      </c>
      <c r="AC7" s="16">
        <f>'BIFUbC-natural-gas pre-CHP'!AC7+CHP!AC100</f>
        <v>41763319638265.328</v>
      </c>
      <c r="AD7" s="16">
        <f>'BIFUbC-natural-gas pre-CHP'!AD7+CHP!AD100</f>
        <v>41972930176679.781</v>
      </c>
      <c r="AE7" s="16">
        <f>'BIFUbC-natural-gas pre-CHP'!AE7+CHP!AE100</f>
        <v>42182540715094.242</v>
      </c>
      <c r="AF7" s="16">
        <f>'BIFUbC-natural-gas pre-CHP'!AF7+CHP!AF100</f>
        <v>42392151253508.688</v>
      </c>
    </row>
    <row r="8" spans="1:35">
      <c r="A8" t="s">
        <v>40</v>
      </c>
      <c r="B8" s="16">
        <f>'BIFUbC-natural-gas pre-CHP'!B8+CHP!B101</f>
        <v>3612855324907.4634</v>
      </c>
      <c r="C8" s="16">
        <f>'BIFUbC-natural-gas pre-CHP'!C8+CHP!C101</f>
        <v>3689786299497.874</v>
      </c>
      <c r="D8" s="16">
        <f>'BIFUbC-natural-gas pre-CHP'!D8+CHP!D101</f>
        <v>3766717274088.2842</v>
      </c>
      <c r="E8" s="16">
        <f>'BIFUbC-natural-gas pre-CHP'!E8+CHP!E101</f>
        <v>3843648248678.6797</v>
      </c>
      <c r="F8" s="16">
        <f>'BIFUbC-natural-gas pre-CHP'!F8+CHP!F101</f>
        <v>3932824695761.7983</v>
      </c>
      <c r="G8" s="16">
        <f>'BIFUbC-natural-gas pre-CHP'!G8+CHP!G101</f>
        <v>4022001142844.8936</v>
      </c>
      <c r="H8" s="16">
        <f>'BIFUbC-natural-gas pre-CHP'!H8+CHP!H101</f>
        <v>4111177589927.9873</v>
      </c>
      <c r="I8" s="16">
        <f>'BIFUbC-natural-gas pre-CHP'!I8+CHP!I101</f>
        <v>4200354037011.0815</v>
      </c>
      <c r="J8" s="16">
        <f>'BIFUbC-natural-gas pre-CHP'!J8+CHP!J101</f>
        <v>4289530484094.1763</v>
      </c>
      <c r="K8" s="16">
        <f>'BIFUbC-natural-gas pre-CHP'!K8+CHP!K101</f>
        <v>4378706931177.2705</v>
      </c>
      <c r="L8" s="16">
        <f>'BIFUbC-natural-gas pre-CHP'!L8+CHP!L101</f>
        <v>4467883378260.3447</v>
      </c>
      <c r="M8" s="16">
        <f>'BIFUbC-natural-gas pre-CHP'!M8+CHP!M101</f>
        <v>4556464175512.8936</v>
      </c>
      <c r="N8" s="16">
        <f>'BIFUbC-natural-gas pre-CHP'!N8+CHP!N101</f>
        <v>4645044972765.4434</v>
      </c>
      <c r="O8" s="16">
        <f>'BIFUbC-natural-gas pre-CHP'!O8+CHP!O101</f>
        <v>4733625770017.9922</v>
      </c>
      <c r="P8" s="16">
        <f>'BIFUbC-natural-gas pre-CHP'!P8+CHP!P101</f>
        <v>4822206567270.541</v>
      </c>
      <c r="Q8" s="16">
        <f>'BIFUbC-natural-gas pre-CHP'!Q8+CHP!Q101</f>
        <v>4910787364523.0908</v>
      </c>
      <c r="R8" s="16">
        <f>'BIFUbC-natural-gas pre-CHP'!R8+CHP!R101</f>
        <v>4999368161775.6406</v>
      </c>
      <c r="S8" s="16">
        <f>'BIFUbC-natural-gas pre-CHP'!S8+CHP!S101</f>
        <v>5087948959028.1895</v>
      </c>
      <c r="T8" s="16">
        <f>'BIFUbC-natural-gas pre-CHP'!T8+CHP!T101</f>
        <v>5176529756280.7393</v>
      </c>
      <c r="U8" s="16">
        <f>'BIFUbC-natural-gas pre-CHP'!U8+CHP!U101</f>
        <v>5265110553533.2881</v>
      </c>
      <c r="V8" s="16">
        <f>'BIFUbC-natural-gas pre-CHP'!V8+CHP!V101</f>
        <v>5353691350785.8379</v>
      </c>
      <c r="W8" s="16">
        <f>'BIFUbC-natural-gas pre-CHP'!W8+CHP!W101</f>
        <v>5369528246836.5488</v>
      </c>
      <c r="X8" s="16">
        <f>'BIFUbC-natural-gas pre-CHP'!X8+CHP!X101</f>
        <v>5385365142887.2578</v>
      </c>
      <c r="Y8" s="16">
        <f>'BIFUbC-natural-gas pre-CHP'!Y8+CHP!Y101</f>
        <v>5401202038937.9688</v>
      </c>
      <c r="Z8" s="16">
        <f>'BIFUbC-natural-gas pre-CHP'!Z8+CHP!Z101</f>
        <v>5417038934988.6777</v>
      </c>
      <c r="AA8" s="16">
        <f>'BIFUbC-natural-gas pre-CHP'!AA8+CHP!AA101</f>
        <v>5432875831039.3887</v>
      </c>
      <c r="AB8" s="16">
        <f>'BIFUbC-natural-gas pre-CHP'!AB8+CHP!AB101</f>
        <v>5448712727090.0977</v>
      </c>
      <c r="AC8" s="16">
        <f>'BIFUbC-natural-gas pre-CHP'!AC8+CHP!AC101</f>
        <v>5464549623140.8076</v>
      </c>
      <c r="AD8" s="16">
        <f>'BIFUbC-natural-gas pre-CHP'!AD8+CHP!AD101</f>
        <v>5480386519191.5176</v>
      </c>
      <c r="AE8" s="16">
        <f>'BIFUbC-natural-gas pre-CHP'!AE8+CHP!AE101</f>
        <v>5496223415242.2275</v>
      </c>
      <c r="AF8" s="16">
        <f>'BIFUbC-natural-gas pre-CHP'!AF8+CHP!AF101</f>
        <v>5512060311292.9355</v>
      </c>
    </row>
    <row r="9" spans="1:35">
      <c r="A9" t="s">
        <v>42</v>
      </c>
      <c r="B9" s="16">
        <f>'BIFUbC-natural-gas pre-CHP'!B9+CHP!B102</f>
        <v>27241890024881.969</v>
      </c>
      <c r="C9" s="16">
        <f>'BIFUbC-natural-gas pre-CHP'!C9+CHP!C102</f>
        <v>27862894013324.195</v>
      </c>
      <c r="D9" s="16">
        <f>'BIFUbC-natural-gas pre-CHP'!D9+CHP!D102</f>
        <v>28483898001766.422</v>
      </c>
      <c r="E9" s="16">
        <f>'BIFUbC-natural-gas pre-CHP'!E9+CHP!E102</f>
        <v>29104901990208.656</v>
      </c>
      <c r="F9" s="16">
        <f>'BIFUbC-natural-gas pre-CHP'!F9+CHP!F102</f>
        <v>29795816100303.719</v>
      </c>
      <c r="G9" s="16">
        <f>'BIFUbC-natural-gas pre-CHP'!G9+CHP!G102</f>
        <v>30486730210398.609</v>
      </c>
      <c r="H9" s="16">
        <f>'BIFUbC-natural-gas pre-CHP'!H9+CHP!H102</f>
        <v>31177644320493.555</v>
      </c>
      <c r="I9" s="16">
        <f>'BIFUbC-natural-gas pre-CHP'!I9+CHP!I102</f>
        <v>31868558430588.492</v>
      </c>
      <c r="J9" s="16">
        <f>'BIFUbC-natural-gas pre-CHP'!J9+CHP!J102</f>
        <v>32559472540683.441</v>
      </c>
      <c r="K9" s="16">
        <f>'BIFUbC-natural-gas pre-CHP'!K9+CHP!K102</f>
        <v>33250386650778.383</v>
      </c>
      <c r="L9" s="16">
        <f>'BIFUbC-natural-gas pre-CHP'!L9+CHP!L102</f>
        <v>33941300760873.211</v>
      </c>
      <c r="M9" s="16">
        <f>'BIFUbC-natural-gas pre-CHP'!M9+CHP!M102</f>
        <v>34766784350796.805</v>
      </c>
      <c r="N9" s="16">
        <f>'BIFUbC-natural-gas pre-CHP'!N9+CHP!N102</f>
        <v>35592267940720.398</v>
      </c>
      <c r="O9" s="16">
        <f>'BIFUbC-natural-gas pre-CHP'!O9+CHP!O102</f>
        <v>36417751530643.992</v>
      </c>
      <c r="P9" s="16">
        <f>'BIFUbC-natural-gas pre-CHP'!P9+CHP!P102</f>
        <v>37243235120567.586</v>
      </c>
      <c r="Q9" s="16">
        <f>'BIFUbC-natural-gas pre-CHP'!Q9+CHP!Q102</f>
        <v>38068718710491.188</v>
      </c>
      <c r="R9" s="16">
        <f>'BIFUbC-natural-gas pre-CHP'!R9+CHP!R102</f>
        <v>38894202300414.773</v>
      </c>
      <c r="S9" s="16">
        <f>'BIFUbC-natural-gas pre-CHP'!S9+CHP!S102</f>
        <v>39719685890338.367</v>
      </c>
      <c r="T9" s="16">
        <f>'BIFUbC-natural-gas pre-CHP'!T9+CHP!T102</f>
        <v>40545169480261.969</v>
      </c>
      <c r="U9" s="16">
        <f>'BIFUbC-natural-gas pre-CHP'!U9+CHP!U102</f>
        <v>41370653070185.555</v>
      </c>
      <c r="V9" s="16">
        <f>'BIFUbC-natural-gas pre-CHP'!V9+CHP!V102</f>
        <v>42196136660109.156</v>
      </c>
      <c r="W9" s="16">
        <f>'BIFUbC-natural-gas pre-CHP'!W9+CHP!W102</f>
        <v>42445972972755.773</v>
      </c>
      <c r="X9" s="16">
        <f>'BIFUbC-natural-gas pre-CHP'!X9+CHP!X102</f>
        <v>42695809285402.391</v>
      </c>
      <c r="Y9" s="16">
        <f>'BIFUbC-natural-gas pre-CHP'!Y9+CHP!Y102</f>
        <v>42945645598049.016</v>
      </c>
      <c r="Z9" s="16">
        <f>'BIFUbC-natural-gas pre-CHP'!Z9+CHP!Z102</f>
        <v>43195481910695.633</v>
      </c>
      <c r="AA9" s="16">
        <f>'BIFUbC-natural-gas pre-CHP'!AA9+CHP!AA102</f>
        <v>43445318223342.25</v>
      </c>
      <c r="AB9" s="16">
        <f>'BIFUbC-natural-gas pre-CHP'!AB9+CHP!AB102</f>
        <v>43695154535988.867</v>
      </c>
      <c r="AC9" s="16">
        <f>'BIFUbC-natural-gas pre-CHP'!AC9+CHP!AC102</f>
        <v>43944990848635.492</v>
      </c>
      <c r="AD9" s="16">
        <f>'BIFUbC-natural-gas pre-CHP'!AD9+CHP!AD102</f>
        <v>44194827161282.109</v>
      </c>
      <c r="AE9" s="16">
        <f>'BIFUbC-natural-gas pre-CHP'!AE9+CHP!AE102</f>
        <v>44444663473928.734</v>
      </c>
      <c r="AF9" s="16">
        <f>'BIFUbC-natural-gas pre-CHP'!AF9+CHP!AF102</f>
        <v>44694499786575.336</v>
      </c>
    </row>
    <row r="10" spans="1:35">
      <c r="A10" t="s">
        <v>44</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47</v>
      </c>
      <c r="B11" s="16">
        <f>'BIFUbC-natural-gas pre-CHP'!B11+CHP!B104</f>
        <v>62542946804069.789</v>
      </c>
      <c r="C11" s="16">
        <f>'BIFUbC-natural-gas pre-CHP'!C11+CHP!C104</f>
        <v>67044129696957.352</v>
      </c>
      <c r="D11" s="16">
        <f>'BIFUbC-natural-gas pre-CHP'!D11+CHP!D104</f>
        <v>71545312589843.906</v>
      </c>
      <c r="E11" s="16">
        <f>'BIFUbC-natural-gas pre-CHP'!E11+CHP!E104</f>
        <v>76046495482730.719</v>
      </c>
      <c r="F11" s="16">
        <f>'BIFUbC-natural-gas pre-CHP'!F11+CHP!F104</f>
        <v>81149268506640.719</v>
      </c>
      <c r="G11" s="16">
        <f>'BIFUbC-natural-gas pre-CHP'!G11+CHP!G104</f>
        <v>86252041530552.313</v>
      </c>
      <c r="H11" s="16">
        <f>'BIFUbC-natural-gas pre-CHP'!H11+CHP!H104</f>
        <v>91354814554462.625</v>
      </c>
      <c r="I11" s="16">
        <f>'BIFUbC-natural-gas pre-CHP'!I11+CHP!I104</f>
        <v>96457587578372.953</v>
      </c>
      <c r="J11" s="16">
        <f>'BIFUbC-natural-gas pre-CHP'!J11+CHP!J104</f>
        <v>101560360602283.28</v>
      </c>
      <c r="K11" s="16">
        <f>'BIFUbC-natural-gas pre-CHP'!K11+CHP!K104</f>
        <v>106663133626193.59</v>
      </c>
      <c r="L11" s="16">
        <f>'BIFUbC-natural-gas pre-CHP'!L11+CHP!L104</f>
        <v>111765906650103.94</v>
      </c>
      <c r="M11" s="16">
        <f>'BIFUbC-natural-gas pre-CHP'!M11+CHP!M104</f>
        <v>113938015369784.05</v>
      </c>
      <c r="N11" s="16">
        <f>'BIFUbC-natural-gas pre-CHP'!N11+CHP!N104</f>
        <v>116110124089464.16</v>
      </c>
      <c r="O11" s="16">
        <f>'BIFUbC-natural-gas pre-CHP'!O11+CHP!O104</f>
        <v>118282232809144.28</v>
      </c>
      <c r="P11" s="16">
        <f>'BIFUbC-natural-gas pre-CHP'!P11+CHP!P104</f>
        <v>120454341528824.39</v>
      </c>
      <c r="Q11" s="16">
        <f>'BIFUbC-natural-gas pre-CHP'!Q11+CHP!Q104</f>
        <v>122626450248504.5</v>
      </c>
      <c r="R11" s="16">
        <f>'BIFUbC-natural-gas pre-CHP'!R11+CHP!R104</f>
        <v>124798558968184.63</v>
      </c>
      <c r="S11" s="16">
        <f>'BIFUbC-natural-gas pre-CHP'!S11+CHP!S104</f>
        <v>126970667687864.73</v>
      </c>
      <c r="T11" s="16">
        <f>'BIFUbC-natural-gas pre-CHP'!T11+CHP!T104</f>
        <v>129142776407544.84</v>
      </c>
      <c r="U11" s="16">
        <f>'BIFUbC-natural-gas pre-CHP'!U11+CHP!U104</f>
        <v>131314885127224.97</v>
      </c>
      <c r="V11" s="16">
        <f>'BIFUbC-natural-gas pre-CHP'!V11+CHP!V104</f>
        <v>133486993846905.08</v>
      </c>
      <c r="W11" s="16">
        <f>'BIFUbC-natural-gas pre-CHP'!W11+CHP!W104</f>
        <v>134999873250388.53</v>
      </c>
      <c r="X11" s="16">
        <f>'BIFUbC-natural-gas pre-CHP'!X11+CHP!X104</f>
        <v>136512752653872</v>
      </c>
      <c r="Y11" s="16">
        <f>'BIFUbC-natural-gas pre-CHP'!Y11+CHP!Y104</f>
        <v>138025632057355.44</v>
      </c>
      <c r="Z11" s="16">
        <f>'BIFUbC-natural-gas pre-CHP'!Z11+CHP!Z104</f>
        <v>139538511460838.89</v>
      </c>
      <c r="AA11" s="16">
        <f>'BIFUbC-natural-gas pre-CHP'!AA11+CHP!AA104</f>
        <v>141051390864322.34</v>
      </c>
      <c r="AB11" s="16">
        <f>'BIFUbC-natural-gas pre-CHP'!AB11+CHP!AB104</f>
        <v>142564270267805.81</v>
      </c>
      <c r="AC11" s="16">
        <f>'BIFUbC-natural-gas pre-CHP'!AC11+CHP!AC104</f>
        <v>144077149671289.25</v>
      </c>
      <c r="AD11" s="16">
        <f>'BIFUbC-natural-gas pre-CHP'!AD11+CHP!AD104</f>
        <v>145590029074772.69</v>
      </c>
      <c r="AE11" s="16">
        <f>'BIFUbC-natural-gas pre-CHP'!AE11+CHP!AE104</f>
        <v>147102908478256.13</v>
      </c>
      <c r="AF11" s="16">
        <f>'BIFUbC-natural-gas pre-CHP'!AF11+CHP!AF104</f>
        <v>148615787881739.63</v>
      </c>
    </row>
    <row r="12" spans="1:35">
      <c r="A12" t="s">
        <v>51</v>
      </c>
      <c r="B12" s="16">
        <f>'BIFUbC-natural-gas pre-CHP'!B12+CHP!B105</f>
        <v>56555289594767.125</v>
      </c>
      <c r="C12" s="16">
        <f>'BIFUbC-natural-gas pre-CHP'!C12+CHP!C105</f>
        <v>61047520108692.477</v>
      </c>
      <c r="D12" s="16">
        <f>'BIFUbC-natural-gas pre-CHP'!D12+CHP!D105</f>
        <v>65539750622618.828</v>
      </c>
      <c r="E12" s="16">
        <f>'BIFUbC-natural-gas pre-CHP'!E12+CHP!E105</f>
        <v>70031981136545.375</v>
      </c>
      <c r="F12" s="16">
        <f>'BIFUbC-natural-gas pre-CHP'!F12+CHP!F105</f>
        <v>75012269061904.234</v>
      </c>
      <c r="G12" s="16">
        <f>'BIFUbC-natural-gas pre-CHP'!G12+CHP!G105</f>
        <v>79992556987261.531</v>
      </c>
      <c r="H12" s="16">
        <f>'BIFUbC-natural-gas pre-CHP'!H12+CHP!H105</f>
        <v>84972844912620.094</v>
      </c>
      <c r="I12" s="16">
        <f>'BIFUbC-natural-gas pre-CHP'!I12+CHP!I105</f>
        <v>89953132837978.656</v>
      </c>
      <c r="J12" s="16">
        <f>'BIFUbC-natural-gas pre-CHP'!J12+CHP!J105</f>
        <v>94933420763337.219</v>
      </c>
      <c r="K12" s="16">
        <f>'BIFUbC-natural-gas pre-CHP'!K12+CHP!K105</f>
        <v>99913708688695.766</v>
      </c>
      <c r="L12" s="16">
        <f>'BIFUbC-natural-gas pre-CHP'!L12+CHP!L105</f>
        <v>104893996614054.33</v>
      </c>
      <c r="M12" s="16">
        <f>'BIFUbC-natural-gas pre-CHP'!M12+CHP!M105</f>
        <v>106889844694713.98</v>
      </c>
      <c r="N12" s="16">
        <f>'BIFUbC-natural-gas pre-CHP'!N12+CHP!N105</f>
        <v>108885692775373.66</v>
      </c>
      <c r="O12" s="16">
        <f>'BIFUbC-natural-gas pre-CHP'!O12+CHP!O105</f>
        <v>110881540856033.3</v>
      </c>
      <c r="P12" s="16">
        <f>'BIFUbC-natural-gas pre-CHP'!P12+CHP!P105</f>
        <v>112877388936692.97</v>
      </c>
      <c r="Q12" s="16">
        <f>'BIFUbC-natural-gas pre-CHP'!Q12+CHP!Q105</f>
        <v>114873237017352.63</v>
      </c>
      <c r="R12" s="16">
        <f>'BIFUbC-natural-gas pre-CHP'!R12+CHP!R105</f>
        <v>116869085098012.28</v>
      </c>
      <c r="S12" s="16">
        <f>'BIFUbC-natural-gas pre-CHP'!S12+CHP!S105</f>
        <v>118864933178671.94</v>
      </c>
      <c r="T12" s="16">
        <f>'BIFUbC-natural-gas pre-CHP'!T12+CHP!T105</f>
        <v>120860781259331.59</v>
      </c>
      <c r="U12" s="16">
        <f>'BIFUbC-natural-gas pre-CHP'!U12+CHP!U105</f>
        <v>122856629339991.25</v>
      </c>
      <c r="V12" s="16">
        <f>'BIFUbC-natural-gas pre-CHP'!V12+CHP!V105</f>
        <v>124852477420650.91</v>
      </c>
      <c r="W12" s="16">
        <f>'BIFUbC-natural-gas pre-CHP'!W12+CHP!W105</f>
        <v>126236398174251.28</v>
      </c>
      <c r="X12" s="16">
        <f>'BIFUbC-natural-gas pre-CHP'!X12+CHP!X105</f>
        <v>127620318927851.64</v>
      </c>
      <c r="Y12" s="16">
        <f>'BIFUbC-natural-gas pre-CHP'!Y12+CHP!Y105</f>
        <v>129004239681452.02</v>
      </c>
      <c r="Z12" s="16">
        <f>'BIFUbC-natural-gas pre-CHP'!Z12+CHP!Z105</f>
        <v>130388160435052.38</v>
      </c>
      <c r="AA12" s="16">
        <f>'BIFUbC-natural-gas pre-CHP'!AA12+CHP!AA105</f>
        <v>131772081188652.75</v>
      </c>
      <c r="AB12" s="16">
        <f>'BIFUbC-natural-gas pre-CHP'!AB12+CHP!AB105</f>
        <v>133156001942253.09</v>
      </c>
      <c r="AC12" s="16">
        <f>'BIFUbC-natural-gas pre-CHP'!AC12+CHP!AC105</f>
        <v>134539922695853.48</v>
      </c>
      <c r="AD12" s="16">
        <f>'BIFUbC-natural-gas pre-CHP'!AD12+CHP!AD105</f>
        <v>135923843449453.84</v>
      </c>
      <c r="AE12" s="16">
        <f>'BIFUbC-natural-gas pre-CHP'!AE12+CHP!AE105</f>
        <v>137307764203054.22</v>
      </c>
      <c r="AF12" s="16">
        <f>'BIFUbC-natural-gas pre-CHP'!AF12+CHP!AF105</f>
        <v>138691684956654.58</v>
      </c>
    </row>
    <row r="13" spans="1:35">
      <c r="A13" t="s">
        <v>53</v>
      </c>
      <c r="B13" s="16">
        <f>'BIFUbC-natural-gas pre-CHP'!B13+CHP!B106</f>
        <v>15652331466307.918</v>
      </c>
      <c r="C13" s="16">
        <f>'BIFUbC-natural-gas pre-CHP'!C13+CHP!C106</f>
        <v>16039536853141.156</v>
      </c>
      <c r="D13" s="16">
        <f>'BIFUbC-natural-gas pre-CHP'!D13+CHP!D106</f>
        <v>16426742239974.393</v>
      </c>
      <c r="E13" s="16">
        <f>'BIFUbC-natural-gas pre-CHP'!E13+CHP!E106</f>
        <v>16813947626807.631</v>
      </c>
      <c r="F13" s="16">
        <f>'BIFUbC-natural-gas pre-CHP'!F13+CHP!F106</f>
        <v>17224665862191.047</v>
      </c>
      <c r="G13" s="16">
        <f>'BIFUbC-natural-gas pre-CHP'!G13+CHP!G106</f>
        <v>17635384097574.316</v>
      </c>
      <c r="H13" s="16">
        <f>'BIFUbC-natural-gas pre-CHP'!H13+CHP!H106</f>
        <v>18046102332957.676</v>
      </c>
      <c r="I13" s="16">
        <f>'BIFUbC-natural-gas pre-CHP'!I13+CHP!I106</f>
        <v>18456820568341.039</v>
      </c>
      <c r="J13" s="16">
        <f>'BIFUbC-natural-gas pre-CHP'!J13+CHP!J106</f>
        <v>18867538803724.398</v>
      </c>
      <c r="K13" s="16">
        <f>'BIFUbC-natural-gas pre-CHP'!K13+CHP!K106</f>
        <v>19278257039107.758</v>
      </c>
      <c r="L13" s="16">
        <f>'BIFUbC-natural-gas pre-CHP'!L13+CHP!L106</f>
        <v>19688975274491.078</v>
      </c>
      <c r="M13" s="16">
        <f>'BIFUbC-natural-gas pre-CHP'!M13+CHP!M106</f>
        <v>20280299583769.219</v>
      </c>
      <c r="N13" s="16">
        <f>'BIFUbC-natural-gas pre-CHP'!N13+CHP!N106</f>
        <v>20871623893047.355</v>
      </c>
      <c r="O13" s="16">
        <f>'BIFUbC-natural-gas pre-CHP'!O13+CHP!O106</f>
        <v>21462948202325.496</v>
      </c>
      <c r="P13" s="16">
        <f>'BIFUbC-natural-gas pre-CHP'!P13+CHP!P106</f>
        <v>22054272511603.633</v>
      </c>
      <c r="Q13" s="16">
        <f>'BIFUbC-natural-gas pre-CHP'!Q13+CHP!Q106</f>
        <v>22645596820881.773</v>
      </c>
      <c r="R13" s="16">
        <f>'BIFUbC-natural-gas pre-CHP'!R13+CHP!R106</f>
        <v>23236921130159.91</v>
      </c>
      <c r="S13" s="16">
        <f>'BIFUbC-natural-gas pre-CHP'!S13+CHP!S106</f>
        <v>23828245439438.047</v>
      </c>
      <c r="T13" s="16">
        <f>'BIFUbC-natural-gas pre-CHP'!T13+CHP!T106</f>
        <v>24419569748716.188</v>
      </c>
      <c r="U13" s="16">
        <f>'BIFUbC-natural-gas pre-CHP'!U13+CHP!U106</f>
        <v>25010894057994.324</v>
      </c>
      <c r="V13" s="16">
        <f>'BIFUbC-natural-gas pre-CHP'!V13+CHP!V106</f>
        <v>25602218367272.461</v>
      </c>
      <c r="W13" s="16">
        <f>'BIFUbC-natural-gas pre-CHP'!W13+CHP!W106</f>
        <v>25842636609053.258</v>
      </c>
      <c r="X13" s="16">
        <f>'BIFUbC-natural-gas pre-CHP'!X13+CHP!X106</f>
        <v>26083054850834.055</v>
      </c>
      <c r="Y13" s="16">
        <f>'BIFUbC-natural-gas pre-CHP'!Y13+CHP!Y106</f>
        <v>26323473092614.852</v>
      </c>
      <c r="Z13" s="16">
        <f>'BIFUbC-natural-gas pre-CHP'!Z13+CHP!Z106</f>
        <v>26563891334395.648</v>
      </c>
      <c r="AA13" s="16">
        <f>'BIFUbC-natural-gas pre-CHP'!AA13+CHP!AA106</f>
        <v>26804309576176.445</v>
      </c>
      <c r="AB13" s="16">
        <f>'BIFUbC-natural-gas pre-CHP'!AB13+CHP!AB106</f>
        <v>27044727817957.238</v>
      </c>
      <c r="AC13" s="16">
        <f>'BIFUbC-natural-gas pre-CHP'!AC13+CHP!AC106</f>
        <v>27285146059738.039</v>
      </c>
      <c r="AD13" s="16">
        <f>'BIFUbC-natural-gas pre-CHP'!AD13+CHP!AD106</f>
        <v>27525564301518.832</v>
      </c>
      <c r="AE13" s="16">
        <f>'BIFUbC-natural-gas pre-CHP'!AE13+CHP!AE106</f>
        <v>27765982543299.629</v>
      </c>
      <c r="AF13" s="16">
        <f>'BIFUbC-natural-gas pre-CHP'!AF13+CHP!AF106</f>
        <v>28006400785080.422</v>
      </c>
    </row>
    <row r="14" spans="1:35">
      <c r="A14" t="s">
        <v>56</v>
      </c>
      <c r="B14" s="16">
        <f>'BIFUbC-natural-gas pre-CHP'!B14+CHP!B107</f>
        <v>28627019299909.406</v>
      </c>
      <c r="C14" s="16">
        <f>'BIFUbC-natural-gas pre-CHP'!C14+CHP!C107</f>
        <v>29305528681611.766</v>
      </c>
      <c r="D14" s="16">
        <f>'BIFUbC-natural-gas pre-CHP'!D14+CHP!D107</f>
        <v>29984038063314.121</v>
      </c>
      <c r="E14" s="16">
        <f>'BIFUbC-natural-gas pre-CHP'!E14+CHP!E107</f>
        <v>30662547445016.359</v>
      </c>
      <c r="F14" s="16">
        <f>'BIFUbC-natural-gas pre-CHP'!F14+CHP!F107</f>
        <v>31400313360502.32</v>
      </c>
      <c r="G14" s="16">
        <f>'BIFUbC-natural-gas pre-CHP'!G14+CHP!G107</f>
        <v>32138079275988.176</v>
      </c>
      <c r="H14" s="16">
        <f>'BIFUbC-natural-gas pre-CHP'!H14+CHP!H107</f>
        <v>32875845191474.008</v>
      </c>
      <c r="I14" s="16">
        <f>'BIFUbC-natural-gas pre-CHP'!I14+CHP!I107</f>
        <v>33613611106959.836</v>
      </c>
      <c r="J14" s="16">
        <f>'BIFUbC-natural-gas pre-CHP'!J14+CHP!J107</f>
        <v>34351377022445.672</v>
      </c>
      <c r="K14" s="16">
        <f>'BIFUbC-natural-gas pre-CHP'!K14+CHP!K107</f>
        <v>35089142937931.504</v>
      </c>
      <c r="L14" s="16">
        <f>'BIFUbC-natural-gas pre-CHP'!L14+CHP!L107</f>
        <v>35826908853417.234</v>
      </c>
      <c r="M14" s="16">
        <f>'BIFUbC-natural-gas pre-CHP'!M14+CHP!M107</f>
        <v>36794197704798.922</v>
      </c>
      <c r="N14" s="16">
        <f>'BIFUbC-natural-gas pre-CHP'!N14+CHP!N107</f>
        <v>37761486556180.594</v>
      </c>
      <c r="O14" s="16">
        <f>'BIFUbC-natural-gas pre-CHP'!O14+CHP!O107</f>
        <v>38728775407562.273</v>
      </c>
      <c r="P14" s="16">
        <f>'BIFUbC-natural-gas pre-CHP'!P14+CHP!P107</f>
        <v>39696064258943.953</v>
      </c>
      <c r="Q14" s="16">
        <f>'BIFUbC-natural-gas pre-CHP'!Q14+CHP!Q107</f>
        <v>40663353110325.641</v>
      </c>
      <c r="R14" s="16">
        <f>'BIFUbC-natural-gas pre-CHP'!R14+CHP!R107</f>
        <v>41630641961707.32</v>
      </c>
      <c r="S14" s="16">
        <f>'BIFUbC-natural-gas pre-CHP'!S14+CHP!S107</f>
        <v>42597930813089</v>
      </c>
      <c r="T14" s="16">
        <f>'BIFUbC-natural-gas pre-CHP'!T14+CHP!T107</f>
        <v>43565219664470.672</v>
      </c>
      <c r="U14" s="16">
        <f>'BIFUbC-natural-gas pre-CHP'!U14+CHP!U107</f>
        <v>44532508515852.359</v>
      </c>
      <c r="V14" s="16">
        <f>'BIFUbC-natural-gas pre-CHP'!V14+CHP!V107</f>
        <v>45499797367234.039</v>
      </c>
      <c r="W14" s="16">
        <f>'BIFUbC-natural-gas pre-CHP'!W14+CHP!W107</f>
        <v>45844974175190.75</v>
      </c>
      <c r="X14" s="16">
        <f>'BIFUbC-natural-gas pre-CHP'!X14+CHP!X107</f>
        <v>46190150983147.461</v>
      </c>
      <c r="Y14" s="16">
        <f>'BIFUbC-natural-gas pre-CHP'!Y14+CHP!Y107</f>
        <v>46535327791104.18</v>
      </c>
      <c r="Z14" s="16">
        <f>'BIFUbC-natural-gas pre-CHP'!Z14+CHP!Z107</f>
        <v>46880504599060.891</v>
      </c>
      <c r="AA14" s="16">
        <f>'BIFUbC-natural-gas pre-CHP'!AA14+CHP!AA107</f>
        <v>47225681407017.602</v>
      </c>
      <c r="AB14" s="16">
        <f>'BIFUbC-natural-gas pre-CHP'!AB14+CHP!AB107</f>
        <v>47570858214974.313</v>
      </c>
      <c r="AC14" s="16">
        <f>'BIFUbC-natural-gas pre-CHP'!AC14+CHP!AC107</f>
        <v>47916035022931.031</v>
      </c>
      <c r="AD14" s="16">
        <f>'BIFUbC-natural-gas pre-CHP'!AD14+CHP!AD107</f>
        <v>48261211830887.742</v>
      </c>
      <c r="AE14" s="16">
        <f>'BIFUbC-natural-gas pre-CHP'!AE14+CHP!AE107</f>
        <v>48606388638844.453</v>
      </c>
      <c r="AF14" s="16">
        <f>'BIFUbC-natural-gas pre-CHP'!AF14+CHP!AF107</f>
        <v>48951565446801.156</v>
      </c>
    </row>
    <row r="15" spans="1:35">
      <c r="A15" t="s">
        <v>58</v>
      </c>
      <c r="B15" s="16">
        <f>'BIFUbC-natural-gas pre-CHP'!B15+CHP!B108</f>
        <v>117285989327133.73</v>
      </c>
      <c r="C15" s="16">
        <f>'BIFUbC-natural-gas pre-CHP'!C15+CHP!C108</f>
        <v>117968407500505.66</v>
      </c>
      <c r="D15" s="16">
        <f>'BIFUbC-natural-gas pre-CHP'!D15+CHP!D108</f>
        <v>118650825673877.56</v>
      </c>
      <c r="E15" s="16">
        <f>'BIFUbC-natural-gas pre-CHP'!E15+CHP!E108</f>
        <v>119333243847249.47</v>
      </c>
      <c r="F15" s="16">
        <f>'BIFUbC-natural-gas pre-CHP'!F15+CHP!F108</f>
        <v>120893778957304.14</v>
      </c>
      <c r="G15" s="16">
        <f>'BIFUbC-natural-gas pre-CHP'!G15+CHP!G108</f>
        <v>122454314067358.81</v>
      </c>
      <c r="H15" s="16">
        <f>'BIFUbC-natural-gas pre-CHP'!H15+CHP!H108</f>
        <v>124014849177413.5</v>
      </c>
      <c r="I15" s="16">
        <f>'BIFUbC-natural-gas pre-CHP'!I15+CHP!I108</f>
        <v>125575384287468.17</v>
      </c>
      <c r="J15" s="16">
        <f>'BIFUbC-natural-gas pre-CHP'!J15+CHP!J108</f>
        <v>127135919397522.84</v>
      </c>
      <c r="K15" s="16">
        <f>'BIFUbC-natural-gas pre-CHP'!K15+CHP!K108</f>
        <v>128696454507577.52</v>
      </c>
      <c r="L15" s="16">
        <f>'BIFUbC-natural-gas pre-CHP'!L15+CHP!L108</f>
        <v>130256989617632.19</v>
      </c>
      <c r="M15" s="16">
        <f>'BIFUbC-natural-gas pre-CHP'!M15+CHP!M108</f>
        <v>130187647722693.17</v>
      </c>
      <c r="N15" s="16">
        <f>'BIFUbC-natural-gas pre-CHP'!N15+CHP!N108</f>
        <v>130118305827754.16</v>
      </c>
      <c r="O15" s="16">
        <f>'BIFUbC-natural-gas pre-CHP'!O15+CHP!O108</f>
        <v>130048963932815.14</v>
      </c>
      <c r="P15" s="16">
        <f>'BIFUbC-natural-gas pre-CHP'!P15+CHP!P108</f>
        <v>129979622037876.13</v>
      </c>
      <c r="Q15" s="16">
        <f>'BIFUbC-natural-gas pre-CHP'!Q15+CHP!Q108</f>
        <v>129910280142937.11</v>
      </c>
      <c r="R15" s="16">
        <f>'BIFUbC-natural-gas pre-CHP'!R15+CHP!R108</f>
        <v>129840938247998.09</v>
      </c>
      <c r="S15" s="16">
        <f>'BIFUbC-natural-gas pre-CHP'!S15+CHP!S108</f>
        <v>129771596353059.08</v>
      </c>
      <c r="T15" s="16">
        <f>'BIFUbC-natural-gas pre-CHP'!T15+CHP!T108</f>
        <v>129702254458120.08</v>
      </c>
      <c r="U15" s="16">
        <f>'BIFUbC-natural-gas pre-CHP'!U15+CHP!U108</f>
        <v>129632912563181.06</v>
      </c>
      <c r="V15" s="16">
        <f>'BIFUbC-natural-gas pre-CHP'!V15+CHP!V108</f>
        <v>129563570668242.03</v>
      </c>
      <c r="W15" s="16">
        <f>'BIFUbC-natural-gas pre-CHP'!W15+CHP!W108</f>
        <v>128829536673853.81</v>
      </c>
      <c r="X15" s="16">
        <f>'BIFUbC-natural-gas pre-CHP'!X15+CHP!X108</f>
        <v>128095502679465.58</v>
      </c>
      <c r="Y15" s="16">
        <f>'BIFUbC-natural-gas pre-CHP'!Y15+CHP!Y108</f>
        <v>127361468685077.34</v>
      </c>
      <c r="Z15" s="16">
        <f>'BIFUbC-natural-gas pre-CHP'!Z15+CHP!Z108</f>
        <v>126627434690689.13</v>
      </c>
      <c r="AA15" s="16">
        <f>'BIFUbC-natural-gas pre-CHP'!AA15+CHP!AA108</f>
        <v>125893400696300.91</v>
      </c>
      <c r="AB15" s="16">
        <f>'BIFUbC-natural-gas pre-CHP'!AB15+CHP!AB108</f>
        <v>125159366701912.69</v>
      </c>
      <c r="AC15" s="16">
        <f>'BIFUbC-natural-gas pre-CHP'!AC15+CHP!AC108</f>
        <v>124425332707524.45</v>
      </c>
      <c r="AD15" s="16">
        <f>'BIFUbC-natural-gas pre-CHP'!AD15+CHP!AD108</f>
        <v>123691298713136.22</v>
      </c>
      <c r="AE15" s="16">
        <f>'BIFUbC-natural-gas pre-CHP'!AE15+CHP!AE108</f>
        <v>122957264718748</v>
      </c>
      <c r="AF15" s="16">
        <f>'BIFUbC-natural-gas pre-CHP'!AF15+CHP!AF108</f>
        <v>122223230724359.78</v>
      </c>
    </row>
    <row r="16" spans="1:35">
      <c r="A16" t="s">
        <v>61</v>
      </c>
      <c r="B16" s="16">
        <f>'BIFUbC-natural-gas pre-CHP'!B16+CHP!B109</f>
        <v>11664477393583.145</v>
      </c>
      <c r="C16" s="16">
        <f>'BIFUbC-natural-gas pre-CHP'!C16+CHP!C109</f>
        <v>12253593018887.922</v>
      </c>
      <c r="D16" s="16">
        <f>'BIFUbC-natural-gas pre-CHP'!D16+CHP!D109</f>
        <v>12842708644192.699</v>
      </c>
      <c r="E16" s="16">
        <f>'BIFUbC-natural-gas pre-CHP'!E16+CHP!E109</f>
        <v>13431824269497.477</v>
      </c>
      <c r="F16" s="16">
        <f>'BIFUbC-natural-gas pre-CHP'!F16+CHP!F109</f>
        <v>14180715491121.637</v>
      </c>
      <c r="G16" s="16">
        <f>'BIFUbC-natural-gas pre-CHP'!G16+CHP!G109</f>
        <v>14929606712745.836</v>
      </c>
      <c r="H16" s="16">
        <f>'BIFUbC-natural-gas pre-CHP'!H16+CHP!H109</f>
        <v>15678497934369.988</v>
      </c>
      <c r="I16" s="16">
        <f>'BIFUbC-natural-gas pre-CHP'!I16+CHP!I109</f>
        <v>16427389155994.135</v>
      </c>
      <c r="J16" s="16">
        <f>'BIFUbC-natural-gas pre-CHP'!J16+CHP!J109</f>
        <v>17176280377618.285</v>
      </c>
      <c r="K16" s="16">
        <f>'BIFUbC-natural-gas pre-CHP'!K16+CHP!K109</f>
        <v>17925171599242.438</v>
      </c>
      <c r="L16" s="16">
        <f>'BIFUbC-natural-gas pre-CHP'!L16+CHP!L109</f>
        <v>18674062820866.586</v>
      </c>
      <c r="M16" s="16">
        <f>'BIFUbC-natural-gas pre-CHP'!M16+CHP!M109</f>
        <v>18738166610080.449</v>
      </c>
      <c r="N16" s="16">
        <f>'BIFUbC-natural-gas pre-CHP'!N16+CHP!N109</f>
        <v>18802270399294.313</v>
      </c>
      <c r="O16" s="16">
        <f>'BIFUbC-natural-gas pre-CHP'!O16+CHP!O109</f>
        <v>18866374188508.176</v>
      </c>
      <c r="P16" s="16">
        <f>'BIFUbC-natural-gas pre-CHP'!P16+CHP!P109</f>
        <v>18930477977722.039</v>
      </c>
      <c r="Q16" s="16">
        <f>'BIFUbC-natural-gas pre-CHP'!Q16+CHP!Q109</f>
        <v>18994581766935.902</v>
      </c>
      <c r="R16" s="16">
        <f>'BIFUbC-natural-gas pre-CHP'!R16+CHP!R109</f>
        <v>19058685556149.766</v>
      </c>
      <c r="S16" s="16">
        <f>'BIFUbC-natural-gas pre-CHP'!S16+CHP!S109</f>
        <v>19122789345363.629</v>
      </c>
      <c r="T16" s="16">
        <f>'BIFUbC-natural-gas pre-CHP'!T16+CHP!T109</f>
        <v>19186893134577.492</v>
      </c>
      <c r="U16" s="16">
        <f>'BIFUbC-natural-gas pre-CHP'!U16+CHP!U109</f>
        <v>19250996923791.355</v>
      </c>
      <c r="V16" s="16">
        <f>'BIFUbC-natural-gas pre-CHP'!V16+CHP!V109</f>
        <v>19315100713005.219</v>
      </c>
      <c r="W16" s="16">
        <f>'BIFUbC-natural-gas pre-CHP'!W16+CHP!W109</f>
        <v>19152028729667.602</v>
      </c>
      <c r="X16" s="16">
        <f>'BIFUbC-natural-gas pre-CHP'!X16+CHP!X109</f>
        <v>18988956746329.98</v>
      </c>
      <c r="Y16" s="16">
        <f>'BIFUbC-natural-gas pre-CHP'!Y16+CHP!Y109</f>
        <v>18825884762992.363</v>
      </c>
      <c r="Z16" s="16">
        <f>'BIFUbC-natural-gas pre-CHP'!Z16+CHP!Z109</f>
        <v>18662812779654.746</v>
      </c>
      <c r="AA16" s="16">
        <f>'BIFUbC-natural-gas pre-CHP'!AA16+CHP!AA109</f>
        <v>18499740796317.129</v>
      </c>
      <c r="AB16" s="16">
        <f>'BIFUbC-natural-gas pre-CHP'!AB16+CHP!AB109</f>
        <v>18336668812979.512</v>
      </c>
      <c r="AC16" s="16">
        <f>'BIFUbC-natural-gas pre-CHP'!AC16+CHP!AC109</f>
        <v>18173596829641.891</v>
      </c>
      <c r="AD16" s="16">
        <f>'BIFUbC-natural-gas pre-CHP'!AD16+CHP!AD109</f>
        <v>18010524846304.273</v>
      </c>
      <c r="AE16" s="16">
        <f>'BIFUbC-natural-gas pre-CHP'!AE16+CHP!AE109</f>
        <v>17847452862966.656</v>
      </c>
      <c r="AF16" s="16">
        <f>'BIFUbC-natural-gas pre-CHP'!AF16+CHP!AF109</f>
        <v>17684380879629.039</v>
      </c>
    </row>
    <row r="17" spans="1:33">
      <c r="A17" t="s">
        <v>65</v>
      </c>
      <c r="B17" s="16">
        <f>'BIFUbC-natural-gas pre-CHP'!B17+CHP!B110</f>
        <v>19552664583836.305</v>
      </c>
      <c r="C17" s="16">
        <f>'BIFUbC-natural-gas pre-CHP'!C17+CHP!C110</f>
        <v>20429093990478.531</v>
      </c>
      <c r="D17" s="16">
        <f>'BIFUbC-natural-gas pre-CHP'!D17+CHP!D110</f>
        <v>21305523397120.758</v>
      </c>
      <c r="E17" s="16">
        <f>'BIFUbC-natural-gas pre-CHP'!E17+CHP!E110</f>
        <v>22181952803762.988</v>
      </c>
      <c r="F17" s="16">
        <f>'BIFUbC-natural-gas pre-CHP'!F17+CHP!F110</f>
        <v>23370780422926.391</v>
      </c>
      <c r="G17" s="16">
        <f>'BIFUbC-natural-gas pre-CHP'!G17+CHP!G110</f>
        <v>24559608042089.883</v>
      </c>
      <c r="H17" s="16">
        <f>'BIFUbC-natural-gas pre-CHP'!H17+CHP!H110</f>
        <v>25748435661253.297</v>
      </c>
      <c r="I17" s="16">
        <f>'BIFUbC-natural-gas pre-CHP'!I17+CHP!I110</f>
        <v>26937263280416.707</v>
      </c>
      <c r="J17" s="16">
        <f>'BIFUbC-natural-gas pre-CHP'!J17+CHP!J110</f>
        <v>28126090899580.121</v>
      </c>
      <c r="K17" s="16">
        <f>'BIFUbC-natural-gas pre-CHP'!K17+CHP!K110</f>
        <v>29314918518743.539</v>
      </c>
      <c r="L17" s="16">
        <f>'BIFUbC-natural-gas pre-CHP'!L17+CHP!L110</f>
        <v>30503746137906.945</v>
      </c>
      <c r="M17" s="16">
        <f>'BIFUbC-natural-gas pre-CHP'!M17+CHP!M110</f>
        <v>30612463217547.219</v>
      </c>
      <c r="N17" s="16">
        <f>'BIFUbC-natural-gas pre-CHP'!N17+CHP!N110</f>
        <v>30721180297187.492</v>
      </c>
      <c r="O17" s="16">
        <f>'BIFUbC-natural-gas pre-CHP'!O17+CHP!O110</f>
        <v>30829897376827.762</v>
      </c>
      <c r="P17" s="16">
        <f>'BIFUbC-natural-gas pre-CHP'!P17+CHP!P110</f>
        <v>30938614456468.031</v>
      </c>
      <c r="Q17" s="16">
        <f>'BIFUbC-natural-gas pre-CHP'!Q17+CHP!Q110</f>
        <v>31047331536108.305</v>
      </c>
      <c r="R17" s="16">
        <f>'BIFUbC-natural-gas pre-CHP'!R17+CHP!R110</f>
        <v>31156048615748.578</v>
      </c>
      <c r="S17" s="16">
        <f>'BIFUbC-natural-gas pre-CHP'!S17+CHP!S110</f>
        <v>31264765695388.848</v>
      </c>
      <c r="T17" s="16">
        <f>'BIFUbC-natural-gas pre-CHP'!T17+CHP!T110</f>
        <v>31373482775029.117</v>
      </c>
      <c r="U17" s="16">
        <f>'BIFUbC-natural-gas pre-CHP'!U17+CHP!U110</f>
        <v>31482199854669.391</v>
      </c>
      <c r="V17" s="16">
        <f>'BIFUbC-natural-gas pre-CHP'!V17+CHP!V110</f>
        <v>31590916934309.66</v>
      </c>
      <c r="W17" s="16">
        <f>'BIFUbC-natural-gas pre-CHP'!W17+CHP!W110</f>
        <v>31340218154336.098</v>
      </c>
      <c r="X17" s="16">
        <f>'BIFUbC-natural-gas pre-CHP'!X17+CHP!X110</f>
        <v>31089519374362.539</v>
      </c>
      <c r="Y17" s="16">
        <f>'BIFUbC-natural-gas pre-CHP'!Y17+CHP!Y110</f>
        <v>30838820594388.977</v>
      </c>
      <c r="Z17" s="16">
        <f>'BIFUbC-natural-gas pre-CHP'!Z17+CHP!Z110</f>
        <v>30588121814415.414</v>
      </c>
      <c r="AA17" s="16">
        <f>'BIFUbC-natural-gas pre-CHP'!AA17+CHP!AA110</f>
        <v>30337423034441.852</v>
      </c>
      <c r="AB17" s="16">
        <f>'BIFUbC-natural-gas pre-CHP'!AB17+CHP!AB110</f>
        <v>30086724254468.289</v>
      </c>
      <c r="AC17" s="16">
        <f>'BIFUbC-natural-gas pre-CHP'!AC17+CHP!AC110</f>
        <v>29836025474494.727</v>
      </c>
      <c r="AD17" s="16">
        <f>'BIFUbC-natural-gas pre-CHP'!AD17+CHP!AD110</f>
        <v>29585326694521.164</v>
      </c>
      <c r="AE17" s="16">
        <f>'BIFUbC-natural-gas pre-CHP'!AE17+CHP!AE110</f>
        <v>29334627914547.602</v>
      </c>
      <c r="AF17" s="16">
        <f>'BIFUbC-natural-gas pre-CHP'!AF17+CHP!AF110</f>
        <v>29083929134574.039</v>
      </c>
    </row>
    <row r="18" spans="1:33">
      <c r="A18" s="390" t="s">
        <v>67</v>
      </c>
      <c r="B18" s="16">
        <f>'BIFUbC-natural-gas pre-CHP'!B18+CHP!B111</f>
        <v>131822253763599.22</v>
      </c>
      <c r="C18" s="16">
        <f>'BIFUbC-natural-gas pre-CHP'!C18+CHP!C111</f>
        <v>134663314561087.89</v>
      </c>
      <c r="D18" s="16">
        <f>'BIFUbC-natural-gas pre-CHP'!D18+CHP!D111</f>
        <v>137504375358576.55</v>
      </c>
      <c r="E18" s="16">
        <f>'BIFUbC-natural-gas pre-CHP'!E18+CHP!E111</f>
        <v>140345436156065.19</v>
      </c>
      <c r="F18" s="16">
        <f>'BIFUbC-natural-gas pre-CHP'!F18+CHP!F111</f>
        <v>141869159532260.38</v>
      </c>
      <c r="G18" s="16">
        <f>'BIFUbC-natural-gas pre-CHP'!G18+CHP!G111</f>
        <v>143392882908455.56</v>
      </c>
      <c r="H18" s="16">
        <f>'BIFUbC-natural-gas pre-CHP'!H18+CHP!H111</f>
        <v>144916606284650.78</v>
      </c>
      <c r="I18" s="16">
        <f>'BIFUbC-natural-gas pre-CHP'!I18+CHP!I111</f>
        <v>146440329660845.97</v>
      </c>
      <c r="J18" s="16">
        <f>'BIFUbC-natural-gas pre-CHP'!J18+CHP!J111</f>
        <v>147964053037041.13</v>
      </c>
      <c r="K18" s="16">
        <f>'BIFUbC-natural-gas pre-CHP'!K18+CHP!K111</f>
        <v>149487776413236.34</v>
      </c>
      <c r="L18" s="16">
        <f>'BIFUbC-natural-gas pre-CHP'!L18+CHP!L111</f>
        <v>151011499789431.53</v>
      </c>
      <c r="M18" s="16">
        <f>'BIFUbC-natural-gas pre-CHP'!M18+CHP!M111</f>
        <v>151666357681947.41</v>
      </c>
      <c r="N18" s="16">
        <f>'BIFUbC-natural-gas pre-CHP'!N18+CHP!N111</f>
        <v>152321215574463.25</v>
      </c>
      <c r="O18" s="16">
        <f>'BIFUbC-natural-gas pre-CHP'!O18+CHP!O111</f>
        <v>152976073466979.13</v>
      </c>
      <c r="P18" s="16">
        <f>'BIFUbC-natural-gas pre-CHP'!P18+CHP!P111</f>
        <v>153630931359495</v>
      </c>
      <c r="Q18" s="16">
        <f>'BIFUbC-natural-gas pre-CHP'!Q18+CHP!Q111</f>
        <v>154285789252010.88</v>
      </c>
      <c r="R18" s="16">
        <f>'BIFUbC-natural-gas pre-CHP'!R18+CHP!R111</f>
        <v>154940647144526.72</v>
      </c>
      <c r="S18" s="16">
        <f>'BIFUbC-natural-gas pre-CHP'!S18+CHP!S111</f>
        <v>155595505037042.63</v>
      </c>
      <c r="T18" s="16">
        <f>'BIFUbC-natural-gas pre-CHP'!T18+CHP!T111</f>
        <v>156250362929558.47</v>
      </c>
      <c r="U18" s="16">
        <f>'BIFUbC-natural-gas pre-CHP'!U18+CHP!U111</f>
        <v>156905220822074.38</v>
      </c>
      <c r="V18" s="16">
        <f>'BIFUbC-natural-gas pre-CHP'!V18+CHP!V111</f>
        <v>157560078714590.22</v>
      </c>
      <c r="W18" s="16">
        <f>'BIFUbC-natural-gas pre-CHP'!W18+CHP!W111</f>
        <v>156931780838995.75</v>
      </c>
      <c r="X18" s="16">
        <f>'BIFUbC-natural-gas pre-CHP'!X18+CHP!X111</f>
        <v>156303482963401.31</v>
      </c>
      <c r="Y18" s="16">
        <f>'BIFUbC-natural-gas pre-CHP'!Y18+CHP!Y111</f>
        <v>155675185087806.88</v>
      </c>
      <c r="Z18" s="16">
        <f>'BIFUbC-natural-gas pre-CHP'!Z18+CHP!Z111</f>
        <v>155046887212212.44</v>
      </c>
      <c r="AA18" s="16">
        <f>'BIFUbC-natural-gas pre-CHP'!AA18+CHP!AA111</f>
        <v>154418589336617.97</v>
      </c>
      <c r="AB18" s="16">
        <f>'BIFUbC-natural-gas pre-CHP'!AB18+CHP!AB111</f>
        <v>153790291461023.56</v>
      </c>
      <c r="AC18" s="16">
        <f>'BIFUbC-natural-gas pre-CHP'!AC18+CHP!AC111</f>
        <v>153161993585429.09</v>
      </c>
      <c r="AD18" s="16">
        <f>'BIFUbC-natural-gas pre-CHP'!AD18+CHP!AD111</f>
        <v>152533695709834.66</v>
      </c>
      <c r="AE18" s="16">
        <f>'BIFUbC-natural-gas pre-CHP'!AE18+CHP!AE111</f>
        <v>151905397834240.22</v>
      </c>
      <c r="AF18" s="16">
        <f>'BIFUbC-natural-gas pre-CHP'!AF18+CHP!AF111</f>
        <v>151277099958645.81</v>
      </c>
    </row>
    <row r="19" spans="1:33">
      <c r="A19" t="s">
        <v>71</v>
      </c>
      <c r="B19" s="16">
        <f>'BIFUbC-natural-gas pre-CHP'!B19+CHP!B112</f>
        <v>21588346934622.961</v>
      </c>
      <c r="C19" s="16">
        <f>'BIFUbC-natural-gas pre-CHP'!C19+CHP!C112</f>
        <v>22081124375434.18</v>
      </c>
      <c r="D19" s="16">
        <f>'BIFUbC-natural-gas pre-CHP'!D19+CHP!D112</f>
        <v>22573901816245.406</v>
      </c>
      <c r="E19" s="16">
        <f>'BIFUbC-natural-gas pre-CHP'!E19+CHP!E112</f>
        <v>23066679257056.633</v>
      </c>
      <c r="F19" s="16">
        <f>'BIFUbC-natural-gas pre-CHP'!F19+CHP!F112</f>
        <v>23330055662739.813</v>
      </c>
      <c r="G19" s="16">
        <f>'BIFUbC-natural-gas pre-CHP'!G19+CHP!G112</f>
        <v>23593432068422.996</v>
      </c>
      <c r="H19" s="16">
        <f>'BIFUbC-natural-gas pre-CHP'!H19+CHP!H112</f>
        <v>23856808474106.176</v>
      </c>
      <c r="I19" s="16">
        <f>'BIFUbC-natural-gas pre-CHP'!I19+CHP!I112</f>
        <v>24120184879789.359</v>
      </c>
      <c r="J19" s="16">
        <f>'BIFUbC-natural-gas pre-CHP'!J19+CHP!J112</f>
        <v>24383561285472.547</v>
      </c>
      <c r="K19" s="16">
        <f>'BIFUbC-natural-gas pre-CHP'!K19+CHP!K112</f>
        <v>24646937691155.73</v>
      </c>
      <c r="L19" s="16">
        <f>'BIFUbC-natural-gas pre-CHP'!L19+CHP!L112</f>
        <v>24910314096838.914</v>
      </c>
      <c r="M19" s="16">
        <f>'BIFUbC-natural-gas pre-CHP'!M19+CHP!M112</f>
        <v>25019840131598.984</v>
      </c>
      <c r="N19" s="16">
        <f>'BIFUbC-natural-gas pre-CHP'!N19+CHP!N112</f>
        <v>25129366166359.055</v>
      </c>
      <c r="O19" s="16">
        <f>'BIFUbC-natural-gas pre-CHP'!O19+CHP!O112</f>
        <v>25238892201119.125</v>
      </c>
      <c r="P19" s="16">
        <f>'BIFUbC-natural-gas pre-CHP'!P19+CHP!P112</f>
        <v>25348418235879.188</v>
      </c>
      <c r="Q19" s="16">
        <f>'BIFUbC-natural-gas pre-CHP'!Q19+CHP!Q112</f>
        <v>25457944270639.266</v>
      </c>
      <c r="R19" s="16">
        <f>'BIFUbC-natural-gas pre-CHP'!R19+CHP!R112</f>
        <v>25567470305399.332</v>
      </c>
      <c r="S19" s="16">
        <f>'BIFUbC-natural-gas pre-CHP'!S19+CHP!S112</f>
        <v>25676996340159.402</v>
      </c>
      <c r="T19" s="16">
        <f>'BIFUbC-natural-gas pre-CHP'!T19+CHP!T112</f>
        <v>25786522374919.473</v>
      </c>
      <c r="U19" s="16">
        <f>'BIFUbC-natural-gas pre-CHP'!U19+CHP!U112</f>
        <v>25896048409679.539</v>
      </c>
      <c r="V19" s="16">
        <f>'BIFUbC-natural-gas pre-CHP'!V19+CHP!V112</f>
        <v>26005574444439.605</v>
      </c>
      <c r="W19" s="16">
        <f>'BIFUbC-natural-gas pre-CHP'!W19+CHP!W112</f>
        <v>25902708960253.988</v>
      </c>
      <c r="X19" s="16">
        <f>'BIFUbC-natural-gas pre-CHP'!X19+CHP!X112</f>
        <v>25799843476068.367</v>
      </c>
      <c r="Y19" s="16">
        <f>'BIFUbC-natural-gas pre-CHP'!Y19+CHP!Y112</f>
        <v>25696977991882.746</v>
      </c>
      <c r="Z19" s="16">
        <f>'BIFUbC-natural-gas pre-CHP'!Z19+CHP!Z112</f>
        <v>25594112507697.121</v>
      </c>
      <c r="AA19" s="16">
        <f>'BIFUbC-natural-gas pre-CHP'!AA19+CHP!AA112</f>
        <v>25491247023511.5</v>
      </c>
      <c r="AB19" s="16">
        <f>'BIFUbC-natural-gas pre-CHP'!AB19+CHP!AB112</f>
        <v>25388381539325.883</v>
      </c>
      <c r="AC19" s="16">
        <f>'BIFUbC-natural-gas pre-CHP'!AC19+CHP!AC112</f>
        <v>25285516055140.258</v>
      </c>
      <c r="AD19" s="16">
        <f>'BIFUbC-natural-gas pre-CHP'!AD19+CHP!AD112</f>
        <v>25182650570954.641</v>
      </c>
      <c r="AE19" s="16">
        <f>'BIFUbC-natural-gas pre-CHP'!AE19+CHP!AE112</f>
        <v>25079785086769.02</v>
      </c>
      <c r="AF19" s="16">
        <f>'BIFUbC-natural-gas pre-CHP'!AF19+CHP!AF112</f>
        <v>24976919602583.398</v>
      </c>
    </row>
    <row r="20" spans="1:33">
      <c r="A20" t="s">
        <v>73</v>
      </c>
      <c r="B20" s="16">
        <f>'BIFUbC-natural-gas pre-CHP'!B20+CHP!B113</f>
        <v>27992489481392.383</v>
      </c>
      <c r="C20" s="16">
        <f>'BIFUbC-natural-gas pre-CHP'!C20+CHP!C113</f>
        <v>28753571483188.117</v>
      </c>
      <c r="D20" s="16">
        <f>'BIFUbC-natural-gas pre-CHP'!D20+CHP!D113</f>
        <v>29514653484983.844</v>
      </c>
      <c r="E20" s="16">
        <f>'BIFUbC-natural-gas pre-CHP'!E20+CHP!E113</f>
        <v>30275735486779.582</v>
      </c>
      <c r="F20" s="16">
        <f>'BIFUbC-natural-gas pre-CHP'!F20+CHP!F113</f>
        <v>30678693942089.305</v>
      </c>
      <c r="G20" s="16">
        <f>'BIFUbC-natural-gas pre-CHP'!G20+CHP!G113</f>
        <v>31081652397399.023</v>
      </c>
      <c r="H20" s="16">
        <f>'BIFUbC-natural-gas pre-CHP'!H20+CHP!H113</f>
        <v>31484610852708.738</v>
      </c>
      <c r="I20" s="16">
        <f>'BIFUbC-natural-gas pre-CHP'!I20+CHP!I113</f>
        <v>31887569308018.461</v>
      </c>
      <c r="J20" s="16">
        <f>'BIFUbC-natural-gas pre-CHP'!J20+CHP!J113</f>
        <v>32290527763328.184</v>
      </c>
      <c r="K20" s="16">
        <f>'BIFUbC-natural-gas pre-CHP'!K20+CHP!K113</f>
        <v>32693486218637.906</v>
      </c>
      <c r="L20" s="16">
        <f>'BIFUbC-natural-gas pre-CHP'!L20+CHP!L113</f>
        <v>33096444673947.621</v>
      </c>
      <c r="M20" s="16">
        <f>'BIFUbC-natural-gas pre-CHP'!M20+CHP!M113</f>
        <v>33248590054149.316</v>
      </c>
      <c r="N20" s="16">
        <f>'BIFUbC-natural-gas pre-CHP'!N20+CHP!N113</f>
        <v>33400735434351.008</v>
      </c>
      <c r="O20" s="16">
        <f>'BIFUbC-natural-gas pre-CHP'!O20+CHP!O113</f>
        <v>33552880814552.703</v>
      </c>
      <c r="P20" s="16">
        <f>'BIFUbC-natural-gas pre-CHP'!P20+CHP!P113</f>
        <v>33705026194754.391</v>
      </c>
      <c r="Q20" s="16">
        <f>'BIFUbC-natural-gas pre-CHP'!Q20+CHP!Q113</f>
        <v>33857171574956.086</v>
      </c>
      <c r="R20" s="16">
        <f>'BIFUbC-natural-gas pre-CHP'!R20+CHP!R113</f>
        <v>34009316955157.781</v>
      </c>
      <c r="S20" s="16">
        <f>'BIFUbC-natural-gas pre-CHP'!S20+CHP!S113</f>
        <v>34161462335359.473</v>
      </c>
      <c r="T20" s="16">
        <f>'BIFUbC-natural-gas pre-CHP'!T20+CHP!T113</f>
        <v>34313607715561.16</v>
      </c>
      <c r="U20" s="16">
        <f>'BIFUbC-natural-gas pre-CHP'!U20+CHP!U113</f>
        <v>34465753095762.852</v>
      </c>
      <c r="V20" s="16">
        <f>'BIFUbC-natural-gas pre-CHP'!V20+CHP!V113</f>
        <v>34617898475964.539</v>
      </c>
      <c r="W20" s="16">
        <f>'BIFUbC-natural-gas pre-CHP'!W20+CHP!W113</f>
        <v>34484651289044.727</v>
      </c>
      <c r="X20" s="16">
        <f>'BIFUbC-natural-gas pre-CHP'!X20+CHP!X113</f>
        <v>34351404102124.906</v>
      </c>
      <c r="Y20" s="16">
        <f>'BIFUbC-natural-gas pre-CHP'!Y20+CHP!Y113</f>
        <v>34218156915205.094</v>
      </c>
      <c r="Z20" s="16">
        <f>'BIFUbC-natural-gas pre-CHP'!Z20+CHP!Z113</f>
        <v>34084909728285.273</v>
      </c>
      <c r="AA20" s="16">
        <f>'BIFUbC-natural-gas pre-CHP'!AA20+CHP!AA113</f>
        <v>33951662541365.457</v>
      </c>
      <c r="AB20" s="16">
        <f>'BIFUbC-natural-gas pre-CHP'!AB20+CHP!AB113</f>
        <v>33818415354445.637</v>
      </c>
      <c r="AC20" s="16">
        <f>'BIFUbC-natural-gas pre-CHP'!AC20+CHP!AC113</f>
        <v>33685168167525.82</v>
      </c>
      <c r="AD20" s="16">
        <f>'BIFUbC-natural-gas pre-CHP'!AD20+CHP!AD113</f>
        <v>33551920980606</v>
      </c>
      <c r="AE20" s="16">
        <f>'BIFUbC-natural-gas pre-CHP'!AE20+CHP!AE113</f>
        <v>33418673793686.184</v>
      </c>
      <c r="AF20" s="16">
        <f>'BIFUbC-natural-gas pre-CHP'!AF20+CHP!AF113</f>
        <v>33285426606766.375</v>
      </c>
    </row>
    <row r="21" spans="1:33">
      <c r="A21" t="s">
        <v>75</v>
      </c>
      <c r="B21" s="16">
        <f>'BIFUbC-natural-gas pre-CHP'!B21+CHP!B114</f>
        <v>54145198871405.266</v>
      </c>
      <c r="C21" s="16">
        <f>'BIFUbC-natural-gas pre-CHP'!C21+CHP!C114</f>
        <v>54975638543375.75</v>
      </c>
      <c r="D21" s="16">
        <f>'BIFUbC-natural-gas pre-CHP'!D21+CHP!D114</f>
        <v>55806078215346.266</v>
      </c>
      <c r="E21" s="16">
        <f>'BIFUbC-natural-gas pre-CHP'!E21+CHP!E114</f>
        <v>56636517887316.75</v>
      </c>
      <c r="F21" s="16">
        <f>'BIFUbC-natural-gas pre-CHP'!F21+CHP!F114</f>
        <v>57093047863605.859</v>
      </c>
      <c r="G21" s="16">
        <f>'BIFUbC-natural-gas pre-CHP'!G21+CHP!G114</f>
        <v>57549577839894.977</v>
      </c>
      <c r="H21" s="16">
        <f>'BIFUbC-natural-gas pre-CHP'!H21+CHP!H114</f>
        <v>58006107816184.094</v>
      </c>
      <c r="I21" s="16">
        <f>'BIFUbC-natural-gas pre-CHP'!I21+CHP!I114</f>
        <v>58462637792473.203</v>
      </c>
      <c r="J21" s="16">
        <f>'BIFUbC-natural-gas pre-CHP'!J21+CHP!J114</f>
        <v>58919167768762.32</v>
      </c>
      <c r="K21" s="16">
        <f>'BIFUbC-natural-gas pre-CHP'!K21+CHP!K114</f>
        <v>59375697745051.438</v>
      </c>
      <c r="L21" s="16">
        <f>'BIFUbC-natural-gas pre-CHP'!L21+CHP!L114</f>
        <v>59832227721340.547</v>
      </c>
      <c r="M21" s="16">
        <f>'BIFUbC-natural-gas pre-CHP'!M21+CHP!M114</f>
        <v>60073297255105.078</v>
      </c>
      <c r="N21" s="16">
        <f>'BIFUbC-natural-gas pre-CHP'!N21+CHP!N114</f>
        <v>60314366788869.617</v>
      </c>
      <c r="O21" s="16">
        <f>'BIFUbC-natural-gas pre-CHP'!O21+CHP!O114</f>
        <v>60555436322634.141</v>
      </c>
      <c r="P21" s="16">
        <f>'BIFUbC-natural-gas pre-CHP'!P21+CHP!P114</f>
        <v>60796505856398.672</v>
      </c>
      <c r="Q21" s="16">
        <f>'BIFUbC-natural-gas pre-CHP'!Q21+CHP!Q114</f>
        <v>61037575390163.203</v>
      </c>
      <c r="R21" s="16">
        <f>'BIFUbC-natural-gas pre-CHP'!R21+CHP!R114</f>
        <v>61278644923927.734</v>
      </c>
      <c r="S21" s="16">
        <f>'BIFUbC-natural-gas pre-CHP'!S21+CHP!S114</f>
        <v>61519714457692.266</v>
      </c>
      <c r="T21" s="16">
        <f>'BIFUbC-natural-gas pre-CHP'!T21+CHP!T114</f>
        <v>61760783991456.797</v>
      </c>
      <c r="U21" s="16">
        <f>'BIFUbC-natural-gas pre-CHP'!U21+CHP!U114</f>
        <v>62001853525221.328</v>
      </c>
      <c r="V21" s="16">
        <f>'BIFUbC-natural-gas pre-CHP'!V21+CHP!V114</f>
        <v>62242923058985.859</v>
      </c>
      <c r="W21" s="16">
        <f>'BIFUbC-natural-gas pre-CHP'!W21+CHP!W114</f>
        <v>61984486587640.133</v>
      </c>
      <c r="X21" s="16">
        <f>'BIFUbC-natural-gas pre-CHP'!X21+CHP!X114</f>
        <v>61726050116294.406</v>
      </c>
      <c r="Y21" s="16">
        <f>'BIFUbC-natural-gas pre-CHP'!Y21+CHP!Y114</f>
        <v>61467613644948.688</v>
      </c>
      <c r="Z21" s="16">
        <f>'BIFUbC-natural-gas pre-CHP'!Z21+CHP!Z114</f>
        <v>61209177173602.953</v>
      </c>
      <c r="AA21" s="16">
        <f>'BIFUbC-natural-gas pre-CHP'!AA21+CHP!AA114</f>
        <v>60950740702257.234</v>
      </c>
      <c r="AB21" s="16">
        <f>'BIFUbC-natural-gas pre-CHP'!AB21+CHP!AB114</f>
        <v>60692304230911.516</v>
      </c>
      <c r="AC21" s="16">
        <f>'BIFUbC-natural-gas pre-CHP'!AC21+CHP!AC114</f>
        <v>60433867759565.789</v>
      </c>
      <c r="AD21" s="16">
        <f>'BIFUbC-natural-gas pre-CHP'!AD21+CHP!AD114</f>
        <v>60175431288220.063</v>
      </c>
      <c r="AE21" s="16">
        <f>'BIFUbC-natural-gas pre-CHP'!AE21+CHP!AE114</f>
        <v>59916994816874.344</v>
      </c>
      <c r="AF21" s="16">
        <f>'BIFUbC-natural-gas pre-CHP'!AF21+CHP!AF114</f>
        <v>59658558345528.617</v>
      </c>
    </row>
    <row r="22" spans="1:33">
      <c r="A22" t="s">
        <v>78</v>
      </c>
      <c r="B22" s="16">
        <f>'BIFUbC-natural-gas pre-CHP'!B22+CHP!B115</f>
        <v>9365198325883.3203</v>
      </c>
      <c r="C22" s="16">
        <f>'BIFUbC-natural-gas pre-CHP'!C22+CHP!C115</f>
        <v>9571390771838.418</v>
      </c>
      <c r="D22" s="16">
        <f>'BIFUbC-natural-gas pre-CHP'!D22+CHP!D115</f>
        <v>9777583217793.5156</v>
      </c>
      <c r="E22" s="16">
        <f>'BIFUbC-natural-gas pre-CHP'!E22+CHP!E115</f>
        <v>9983775663748.6172</v>
      </c>
      <c r="F22" s="16">
        <f>'BIFUbC-natural-gas pre-CHP'!F22+CHP!F115</f>
        <v>10094217054468.625</v>
      </c>
      <c r="G22" s="16">
        <f>'BIFUbC-natural-gas pre-CHP'!G22+CHP!G115</f>
        <v>10204658445188.635</v>
      </c>
      <c r="H22" s="16">
        <f>'BIFUbC-natural-gas pre-CHP'!H22+CHP!H115</f>
        <v>10315099835908.641</v>
      </c>
      <c r="I22" s="16">
        <f>'BIFUbC-natural-gas pre-CHP'!I22+CHP!I115</f>
        <v>10425541226628.648</v>
      </c>
      <c r="J22" s="16">
        <f>'BIFUbC-natural-gas pre-CHP'!J22+CHP!J115</f>
        <v>10535982617348.656</v>
      </c>
      <c r="K22" s="16">
        <f>'BIFUbC-natural-gas pre-CHP'!K22+CHP!K115</f>
        <v>10646424008068.664</v>
      </c>
      <c r="L22" s="16">
        <f>'BIFUbC-natural-gas pre-CHP'!L22+CHP!L115</f>
        <v>10756865398788.672</v>
      </c>
      <c r="M22" s="16">
        <f>'BIFUbC-natural-gas pre-CHP'!M22+CHP!M115</f>
        <v>10803750137293.707</v>
      </c>
      <c r="N22" s="16">
        <f>'BIFUbC-natural-gas pre-CHP'!N22+CHP!N115</f>
        <v>10850634875798.742</v>
      </c>
      <c r="O22" s="16">
        <f>'BIFUbC-natural-gas pre-CHP'!O22+CHP!O115</f>
        <v>10897519614303.777</v>
      </c>
      <c r="P22" s="16">
        <f>'BIFUbC-natural-gas pre-CHP'!P22+CHP!P115</f>
        <v>10944404352808.813</v>
      </c>
      <c r="Q22" s="16">
        <f>'BIFUbC-natural-gas pre-CHP'!Q22+CHP!Q115</f>
        <v>10991289091313.85</v>
      </c>
      <c r="R22" s="16">
        <f>'BIFUbC-natural-gas pre-CHP'!R22+CHP!R115</f>
        <v>11038173829818.885</v>
      </c>
      <c r="S22" s="16">
        <f>'BIFUbC-natural-gas pre-CHP'!S22+CHP!S115</f>
        <v>11085058568323.92</v>
      </c>
      <c r="T22" s="16">
        <f>'BIFUbC-natural-gas pre-CHP'!T22+CHP!T115</f>
        <v>11131943306828.957</v>
      </c>
      <c r="U22" s="16">
        <f>'BIFUbC-natural-gas pre-CHP'!U22+CHP!U115</f>
        <v>11178828045333.992</v>
      </c>
      <c r="V22" s="16">
        <f>'BIFUbC-natural-gas pre-CHP'!V22+CHP!V115</f>
        <v>11225712783839.027</v>
      </c>
      <c r="W22" s="16">
        <f>'BIFUbC-natural-gas pre-CHP'!W22+CHP!W115</f>
        <v>11181080647815.406</v>
      </c>
      <c r="X22" s="16">
        <f>'BIFUbC-natural-gas pre-CHP'!X22+CHP!X115</f>
        <v>11136448511791.783</v>
      </c>
      <c r="Y22" s="16">
        <f>'BIFUbC-natural-gas pre-CHP'!Y22+CHP!Y115</f>
        <v>11091816375768.162</v>
      </c>
      <c r="Z22" s="16">
        <f>'BIFUbC-natural-gas pre-CHP'!Z22+CHP!Z115</f>
        <v>11047184239744.539</v>
      </c>
      <c r="AA22" s="16">
        <f>'BIFUbC-natural-gas pre-CHP'!AA22+CHP!AA115</f>
        <v>11002552103720.918</v>
      </c>
      <c r="AB22" s="16">
        <f>'BIFUbC-natural-gas pre-CHP'!AB22+CHP!AB115</f>
        <v>10957919967697.297</v>
      </c>
      <c r="AC22" s="16">
        <f>'BIFUbC-natural-gas pre-CHP'!AC22+CHP!AC115</f>
        <v>10913287831673.674</v>
      </c>
      <c r="AD22" s="16">
        <f>'BIFUbC-natural-gas pre-CHP'!AD22+CHP!AD115</f>
        <v>10868655695650.053</v>
      </c>
      <c r="AE22" s="16">
        <f>'BIFUbC-natural-gas pre-CHP'!AE22+CHP!AE115</f>
        <v>10824023559626.43</v>
      </c>
      <c r="AF22" s="16">
        <f>'BIFUbC-natural-gas pre-CHP'!AF22+CHP!AF115</f>
        <v>10779391423602.809</v>
      </c>
    </row>
    <row r="23" spans="1:33">
      <c r="A23" t="s">
        <v>80</v>
      </c>
      <c r="B23" s="16">
        <f>'BIFUbC-natural-gas pre-CHP'!B23+CHP!B116</f>
        <v>24117378494919.246</v>
      </c>
      <c r="C23" s="16">
        <f>'BIFUbC-natural-gas pre-CHP'!C23+CHP!C116</f>
        <v>24723813885986.457</v>
      </c>
      <c r="D23" s="16">
        <f>'BIFUbC-natural-gas pre-CHP'!D23+CHP!D116</f>
        <v>25330249277053.547</v>
      </c>
      <c r="E23" s="16">
        <f>'BIFUbC-natural-gas pre-CHP'!E23+CHP!E116</f>
        <v>25936684668120.633</v>
      </c>
      <c r="F23" s="16">
        <f>'BIFUbC-natural-gas pre-CHP'!F23+CHP!F116</f>
        <v>26573966753362.16</v>
      </c>
      <c r="G23" s="16">
        <f>'BIFUbC-natural-gas pre-CHP'!G23+CHP!G116</f>
        <v>27211248838603.715</v>
      </c>
      <c r="H23" s="16">
        <f>'BIFUbC-natural-gas pre-CHP'!H23+CHP!H116</f>
        <v>27848530923845.219</v>
      </c>
      <c r="I23" s="16">
        <f>'BIFUbC-natural-gas pre-CHP'!I23+CHP!I116</f>
        <v>28485813009086.727</v>
      </c>
      <c r="J23" s="16">
        <f>'BIFUbC-natural-gas pre-CHP'!J23+CHP!J116</f>
        <v>29123095094328.23</v>
      </c>
      <c r="K23" s="16">
        <f>'BIFUbC-natural-gas pre-CHP'!K23+CHP!K116</f>
        <v>29760377179569.738</v>
      </c>
      <c r="L23" s="16">
        <f>'BIFUbC-natural-gas pre-CHP'!L23+CHP!L116</f>
        <v>30397659264811.188</v>
      </c>
      <c r="M23" s="16">
        <f>'BIFUbC-natural-gas pre-CHP'!M23+CHP!M116</f>
        <v>31346600230021.316</v>
      </c>
      <c r="N23" s="16">
        <f>'BIFUbC-natural-gas pre-CHP'!N23+CHP!N116</f>
        <v>32295541195231.438</v>
      </c>
      <c r="O23" s="16">
        <f>'BIFUbC-natural-gas pre-CHP'!O23+CHP!O116</f>
        <v>33244482160441.563</v>
      </c>
      <c r="P23" s="16">
        <f>'BIFUbC-natural-gas pre-CHP'!P23+CHP!P116</f>
        <v>34193423125651.688</v>
      </c>
      <c r="Q23" s="16">
        <f>'BIFUbC-natural-gas pre-CHP'!Q23+CHP!Q116</f>
        <v>35142364090861.813</v>
      </c>
      <c r="R23" s="16">
        <f>'BIFUbC-natural-gas pre-CHP'!R23+CHP!R116</f>
        <v>36091305056071.938</v>
      </c>
      <c r="S23" s="16">
        <f>'BIFUbC-natural-gas pre-CHP'!S23+CHP!S116</f>
        <v>37040246021282.063</v>
      </c>
      <c r="T23" s="16">
        <f>'BIFUbC-natural-gas pre-CHP'!T23+CHP!T116</f>
        <v>37989186986492.18</v>
      </c>
      <c r="U23" s="16">
        <f>'BIFUbC-natural-gas pre-CHP'!U23+CHP!U116</f>
        <v>38938127951702.305</v>
      </c>
      <c r="V23" s="16">
        <f>'BIFUbC-natural-gas pre-CHP'!V23+CHP!V116</f>
        <v>39887068916912.43</v>
      </c>
      <c r="W23" s="16">
        <f>'BIFUbC-natural-gas pre-CHP'!W23+CHP!W116</f>
        <v>40288813848942.922</v>
      </c>
      <c r="X23" s="16">
        <f>'BIFUbC-natural-gas pre-CHP'!X23+CHP!X116</f>
        <v>40690558780973.422</v>
      </c>
      <c r="Y23" s="16">
        <f>'BIFUbC-natural-gas pre-CHP'!Y23+CHP!Y116</f>
        <v>41092303713003.914</v>
      </c>
      <c r="Z23" s="16">
        <f>'BIFUbC-natural-gas pre-CHP'!Z23+CHP!Z116</f>
        <v>41494048645034.406</v>
      </c>
      <c r="AA23" s="16">
        <f>'BIFUbC-natural-gas pre-CHP'!AA23+CHP!AA116</f>
        <v>41895793577064.898</v>
      </c>
      <c r="AB23" s="16">
        <f>'BIFUbC-natural-gas pre-CHP'!AB23+CHP!AB116</f>
        <v>42297538509095.398</v>
      </c>
      <c r="AC23" s="16">
        <f>'BIFUbC-natural-gas pre-CHP'!AC23+CHP!AC116</f>
        <v>42699283441125.891</v>
      </c>
      <c r="AD23" s="16">
        <f>'BIFUbC-natural-gas pre-CHP'!AD23+CHP!AD116</f>
        <v>43101028373156.383</v>
      </c>
      <c r="AE23" s="16">
        <f>'BIFUbC-natural-gas pre-CHP'!AE23+CHP!AE116</f>
        <v>43502773305186.875</v>
      </c>
      <c r="AF23" s="16">
        <f>'BIFUbC-natural-gas pre-CHP'!AF23+CHP!AF116</f>
        <v>43904518237217.359</v>
      </c>
    </row>
    <row r="24" spans="1:33">
      <c r="A24" t="s">
        <v>82</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85</v>
      </c>
      <c r="B25" s="16">
        <f>'BIFUbC-natural-gas pre-CHP'!B25+CHP!B118</f>
        <v>7183565586857.6172</v>
      </c>
      <c r="C25" s="16">
        <f>'BIFUbC-natural-gas pre-CHP'!C25+CHP!C118</f>
        <v>7190749152444.4746</v>
      </c>
      <c r="D25" s="16">
        <f>'BIFUbC-natural-gas pre-CHP'!D25+CHP!D118</f>
        <v>7197939901596.918</v>
      </c>
      <c r="E25" s="16">
        <f>'BIFUbC-natural-gas pre-CHP'!E25+CHP!E118</f>
        <v>7205137841498.5137</v>
      </c>
      <c r="F25" s="16">
        <f>'BIFUbC-natural-gas pre-CHP'!F25+CHP!F118</f>
        <v>7212342979340.0117</v>
      </c>
      <c r="G25" s="16">
        <f>'BIFUbC-natural-gas pre-CHP'!G25+CHP!G118</f>
        <v>7219555322319.3506</v>
      </c>
      <c r="H25" s="16">
        <f>'BIFUbC-natural-gas pre-CHP'!H25+CHP!H118</f>
        <v>7226774877641.6689</v>
      </c>
      <c r="I25" s="16">
        <f>'BIFUbC-natural-gas pre-CHP'!I25+CHP!I118</f>
        <v>7234001652519.3105</v>
      </c>
      <c r="J25" s="16">
        <f>'BIFUbC-natural-gas pre-CHP'!J25+CHP!J118</f>
        <v>7241235654171.8291</v>
      </c>
      <c r="K25" s="16">
        <f>'BIFUbC-natural-gas pre-CHP'!K25+CHP!K118</f>
        <v>7248476889826</v>
      </c>
      <c r="L25" s="16">
        <f>'BIFUbC-natural-gas pre-CHP'!L25+CHP!L118</f>
        <v>7255725366715.8252</v>
      </c>
      <c r="M25" s="16">
        <f>'BIFUbC-natural-gas pre-CHP'!M25+CHP!M118</f>
        <v>7262981092082.54</v>
      </c>
      <c r="N25" s="16">
        <f>'BIFUbC-natural-gas pre-CHP'!N25+CHP!N118</f>
        <v>7270244073174.6221</v>
      </c>
      <c r="O25" s="16">
        <f>'BIFUbC-natural-gas pre-CHP'!O25+CHP!O118</f>
        <v>7277514317247.7959</v>
      </c>
      <c r="P25" s="16">
        <f>'BIFUbC-natural-gas pre-CHP'!P25+CHP!P118</f>
        <v>7284791831565.043</v>
      </c>
      <c r="Q25" s="16">
        <f>'BIFUbC-natural-gas pre-CHP'!Q25+CHP!Q118</f>
        <v>7292076623396.6064</v>
      </c>
      <c r="R25" s="16">
        <f>'BIFUbC-natural-gas pre-CHP'!R25+CHP!R118</f>
        <v>7299368700020.002</v>
      </c>
      <c r="S25" s="16">
        <f>'BIFUbC-natural-gas pre-CHP'!S25+CHP!S118</f>
        <v>7306668068720.0215</v>
      </c>
      <c r="T25" s="16">
        <f>'BIFUbC-natural-gas pre-CHP'!T25+CHP!T118</f>
        <v>7313974736788.7402</v>
      </c>
      <c r="U25" s="16">
        <f>'BIFUbC-natural-gas pre-CHP'!U25+CHP!U118</f>
        <v>7321288711525.5293</v>
      </c>
      <c r="V25" s="16">
        <f>'BIFUbC-natural-gas pre-CHP'!V25+CHP!V118</f>
        <v>7328610000237.0547</v>
      </c>
      <c r="W25" s="16">
        <f>'BIFUbC-natural-gas pre-CHP'!W25+CHP!W118</f>
        <v>7291966950235.8691</v>
      </c>
      <c r="X25" s="16">
        <f>'BIFUbC-natural-gas pre-CHP'!X25+CHP!X118</f>
        <v>7255507115484.6895</v>
      </c>
      <c r="Y25" s="16">
        <f>'BIFUbC-natural-gas pre-CHP'!Y25+CHP!Y118</f>
        <v>7219229579907.2656</v>
      </c>
      <c r="Z25" s="16">
        <f>'BIFUbC-natural-gas pre-CHP'!Z25+CHP!Z118</f>
        <v>7183133432007.7295</v>
      </c>
      <c r="AA25" s="16">
        <f>'BIFUbC-natural-gas pre-CHP'!AA25+CHP!AA118</f>
        <v>7147217764847.6914</v>
      </c>
      <c r="AB25" s="16">
        <f>'BIFUbC-natural-gas pre-CHP'!AB25+CHP!AB118</f>
        <v>7111481676023.4521</v>
      </c>
      <c r="AC25" s="16">
        <f>'BIFUbC-natural-gas pre-CHP'!AC25+CHP!AC118</f>
        <v>7075924267643.3359</v>
      </c>
      <c r="AD25" s="16">
        <f>'BIFUbC-natural-gas pre-CHP'!AD25+CHP!AD118</f>
        <v>7040544646305.1191</v>
      </c>
      <c r="AE25" s="16">
        <f>'BIFUbC-natural-gas pre-CHP'!AE25+CHP!AE118</f>
        <v>7005341923073.5938</v>
      </c>
      <c r="AF25" s="16">
        <f>'BIFUbC-natural-gas pre-CHP'!AF25+CHP!AF118</f>
        <v>6970315213458.2246</v>
      </c>
    </row>
    <row r="26" spans="1:33">
      <c r="A26" t="s">
        <v>89</v>
      </c>
      <c r="B26" s="16">
        <f>'BIFUbC-natural-gas pre-CHP'!B26+CHP!B119</f>
        <v>19229371621.867493</v>
      </c>
      <c r="C26" s="16">
        <f>'BIFUbC-natural-gas pre-CHP'!C26+CHP!C119</f>
        <v>19632537501.338848</v>
      </c>
      <c r="D26" s="16">
        <f>'BIFUbC-natural-gas pre-CHP'!D26+CHP!D119</f>
        <v>20035703380.810265</v>
      </c>
      <c r="E26" s="16">
        <f>'BIFUbC-natural-gas pre-CHP'!E26+CHP!E119</f>
        <v>20438869260.281624</v>
      </c>
      <c r="F26" s="16">
        <f>'BIFUbC-natural-gas pre-CHP'!F26+CHP!F119</f>
        <v>20910662520.436249</v>
      </c>
      <c r="G26" s="16">
        <f>'BIFUbC-natural-gas pre-CHP'!G26+CHP!G119</f>
        <v>21382455780.590786</v>
      </c>
      <c r="H26" s="16">
        <f>'BIFUbC-natural-gas pre-CHP'!H26+CHP!H119</f>
        <v>21854249040.745316</v>
      </c>
      <c r="I26" s="16">
        <f>'BIFUbC-natural-gas pre-CHP'!I26+CHP!I119</f>
        <v>22326042300.899845</v>
      </c>
      <c r="J26" s="16">
        <f>'BIFUbC-natural-gas pre-CHP'!J26+CHP!J119</f>
        <v>22797835561.054379</v>
      </c>
      <c r="K26" s="16">
        <f>'BIFUbC-natural-gas pre-CHP'!K26+CHP!K119</f>
        <v>23269628821.208904</v>
      </c>
      <c r="L26" s="16">
        <f>'BIFUbC-natural-gas pre-CHP'!L26+CHP!L119</f>
        <v>23741422081.363327</v>
      </c>
      <c r="M26" s="16">
        <f>'BIFUbC-natural-gas pre-CHP'!M26+CHP!M119</f>
        <v>24188643711.736366</v>
      </c>
      <c r="N26" s="16">
        <f>'BIFUbC-natural-gas pre-CHP'!N26+CHP!N119</f>
        <v>24635865342.109417</v>
      </c>
      <c r="O26" s="16">
        <f>'BIFUbC-natural-gas pre-CHP'!O26+CHP!O119</f>
        <v>25083086972.482464</v>
      </c>
      <c r="P26" s="16">
        <f>'BIFUbC-natural-gas pre-CHP'!P26+CHP!P119</f>
        <v>25530308602.855515</v>
      </c>
      <c r="Q26" s="16">
        <f>'BIFUbC-natural-gas pre-CHP'!Q26+CHP!Q119</f>
        <v>25977530233.228561</v>
      </c>
      <c r="R26" s="16">
        <f>'BIFUbC-natural-gas pre-CHP'!R26+CHP!R119</f>
        <v>26424751863.601604</v>
      </c>
      <c r="S26" s="16">
        <f>'BIFUbC-natural-gas pre-CHP'!S26+CHP!S119</f>
        <v>26871973493.974655</v>
      </c>
      <c r="T26" s="16">
        <f>'BIFUbC-natural-gas pre-CHP'!T26+CHP!T119</f>
        <v>27319195124.347702</v>
      </c>
      <c r="U26" s="16">
        <f>'BIFUbC-natural-gas pre-CHP'!U26+CHP!U119</f>
        <v>27766416754.720749</v>
      </c>
      <c r="V26" s="16">
        <f>'BIFUbC-natural-gas pre-CHP'!V26+CHP!V119</f>
        <v>28213638385.093796</v>
      </c>
      <c r="W26" s="16">
        <f>'BIFUbC-natural-gas pre-CHP'!W26+CHP!W119</f>
        <v>28277858270.749741</v>
      </c>
      <c r="X26" s="16">
        <f>'BIFUbC-natural-gas pre-CHP'!X26+CHP!X119</f>
        <v>28342078156.405685</v>
      </c>
      <c r="Y26" s="16">
        <f>'BIFUbC-natural-gas pre-CHP'!Y26+CHP!Y119</f>
        <v>28406298042.061626</v>
      </c>
      <c r="Z26" s="16">
        <f>'BIFUbC-natural-gas pre-CHP'!Z26+CHP!Z119</f>
        <v>28470517927.717575</v>
      </c>
      <c r="AA26" s="16">
        <f>'BIFUbC-natural-gas pre-CHP'!AA26+CHP!AA119</f>
        <v>28534737813.37352</v>
      </c>
      <c r="AB26" s="16">
        <f>'BIFUbC-natural-gas pre-CHP'!AB26+CHP!AB119</f>
        <v>28598957699.029465</v>
      </c>
      <c r="AC26" s="16">
        <f>'BIFUbC-natural-gas pre-CHP'!AC26+CHP!AC119</f>
        <v>28663177584.68541</v>
      </c>
      <c r="AD26" s="16">
        <f>'BIFUbC-natural-gas pre-CHP'!AD26+CHP!AD119</f>
        <v>28727397470.341354</v>
      </c>
      <c r="AE26" s="16">
        <f>'BIFUbC-natural-gas pre-CHP'!AE26+CHP!AE119</f>
        <v>28791617355.997299</v>
      </c>
      <c r="AF26" s="16">
        <f>'BIFUbC-natural-gas pre-CHP'!AF26+CHP!AF119</f>
        <v>28855837241.653236</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1028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workbookViewId="0"/>
  </sheetViews>
  <sheetFormatPr defaultColWidth="9.08984375" defaultRowHeight="14.5"/>
  <cols>
    <col min="1" max="1" width="39.6328125" customWidth="1"/>
    <col min="2" max="33" width="11.453125"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25</v>
      </c>
      <c r="B2" s="16">
        <f>'BIFUbC-biomass pre-CHP'!B2+CHP!B123</f>
        <v>1264851209875.7288</v>
      </c>
      <c r="C2" s="16">
        <f>'BIFUbC-biomass pre-CHP'!C2+CHP!C123</f>
        <v>1287441247102.7822</v>
      </c>
      <c r="D2" s="16">
        <f>'BIFUbC-biomass pre-CHP'!D2+CHP!D123</f>
        <v>1310031284329.8357</v>
      </c>
      <c r="E2" s="16">
        <f>'BIFUbC-biomass pre-CHP'!E2+CHP!E123</f>
        <v>1332621321556.8894</v>
      </c>
      <c r="F2" s="16">
        <f>'BIFUbC-biomass pre-CHP'!F2+CHP!F123</f>
        <v>1361878344241.1501</v>
      </c>
      <c r="G2" s="16">
        <f>'BIFUbC-biomass pre-CHP'!G2+CHP!G123</f>
        <v>1391135366925.4004</v>
      </c>
      <c r="H2" s="16">
        <f>'BIFUbC-biomass pre-CHP'!H2+CHP!H123</f>
        <v>1420392389609.6506</v>
      </c>
      <c r="I2" s="16">
        <f>'BIFUbC-biomass pre-CHP'!I2+CHP!I123</f>
        <v>1449649412293.9006</v>
      </c>
      <c r="J2" s="16">
        <f>'BIFUbC-biomass pre-CHP'!J2+CHP!J123</f>
        <v>1478906434978.1509</v>
      </c>
      <c r="K2" s="16">
        <f>'BIFUbC-biomass pre-CHP'!K2+CHP!K123</f>
        <v>1508163457662.4011</v>
      </c>
      <c r="L2" s="16">
        <f>'BIFUbC-biomass pre-CHP'!L2+CHP!L123</f>
        <v>1537420480346.6406</v>
      </c>
      <c r="M2" s="16">
        <f>'BIFUbC-biomass pre-CHP'!M2+CHP!M123</f>
        <v>1551710325188.24</v>
      </c>
      <c r="N2" s="16">
        <f>'BIFUbC-biomass pre-CHP'!N2+CHP!N123</f>
        <v>1566000170029.8398</v>
      </c>
      <c r="O2" s="16">
        <f>'BIFUbC-biomass pre-CHP'!O2+CHP!O123</f>
        <v>1580290014871.4399</v>
      </c>
      <c r="P2" s="16">
        <f>'BIFUbC-biomass pre-CHP'!P2+CHP!P123</f>
        <v>1594579859713.0398</v>
      </c>
      <c r="Q2" s="16">
        <f>'BIFUbC-biomass pre-CHP'!Q2+CHP!Q123</f>
        <v>1608869704554.6399</v>
      </c>
      <c r="R2" s="16">
        <f>'BIFUbC-biomass pre-CHP'!R2+CHP!R123</f>
        <v>1623159549396.2397</v>
      </c>
      <c r="S2" s="16">
        <f>'BIFUbC-biomass pre-CHP'!S2+CHP!S123</f>
        <v>1637449394237.8398</v>
      </c>
      <c r="T2" s="16">
        <f>'BIFUbC-biomass pre-CHP'!T2+CHP!T123</f>
        <v>1651739239079.4399</v>
      </c>
      <c r="U2" s="16">
        <f>'BIFUbC-biomass pre-CHP'!U2+CHP!U123</f>
        <v>1666029083921.0398</v>
      </c>
      <c r="V2" s="16">
        <f>'BIFUbC-biomass pre-CHP'!V2+CHP!V123</f>
        <v>1680318928762.6401</v>
      </c>
      <c r="W2" s="16">
        <f>'BIFUbC-biomass pre-CHP'!W2+CHP!W123</f>
        <v>1672021599499.7754</v>
      </c>
      <c r="X2" s="16">
        <f>'BIFUbC-biomass pre-CHP'!X2+CHP!X123</f>
        <v>1663724270236.9109</v>
      </c>
      <c r="Y2" s="16">
        <f>'BIFUbC-biomass pre-CHP'!Y2+CHP!Y123</f>
        <v>1655426940974.0464</v>
      </c>
      <c r="Z2" s="16">
        <f>'BIFUbC-biomass pre-CHP'!Z2+CHP!Z123</f>
        <v>1647129611711.1819</v>
      </c>
      <c r="AA2" s="16">
        <f>'BIFUbC-biomass pre-CHP'!AA2+CHP!AA123</f>
        <v>1638832282448.3171</v>
      </c>
      <c r="AB2" s="16">
        <f>'BIFUbC-biomass pre-CHP'!AB2+CHP!AB123</f>
        <v>1630534953185.4529</v>
      </c>
      <c r="AC2" s="16">
        <f>'BIFUbC-biomass pre-CHP'!AC2+CHP!AC123</f>
        <v>1622237623922.5881</v>
      </c>
      <c r="AD2" s="16">
        <f>'BIFUbC-biomass pre-CHP'!AD2+CHP!AD123</f>
        <v>1613940294659.7236</v>
      </c>
      <c r="AE2" s="16">
        <f>'BIFUbC-biomass pre-CHP'!AE2+CHP!AE123</f>
        <v>1605642965396.8594</v>
      </c>
      <c r="AF2" s="16">
        <f>'BIFUbC-biomass pre-CHP'!AF2+CHP!AF123</f>
        <v>1597345636133.9941</v>
      </c>
    </row>
    <row r="3" spans="1:35">
      <c r="A3" t="s">
        <v>28</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32</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34</v>
      </c>
      <c r="B5" s="16">
        <f>'BIFUbC-biomass pre-CHP'!B5+CHP!B126</f>
        <v>109092281146.70601</v>
      </c>
      <c r="C5" s="16">
        <f>'BIFUbC-biomass pre-CHP'!C5+CHP!C126</f>
        <v>111040651574.03114</v>
      </c>
      <c r="D5" s="16">
        <f>'BIFUbC-biomass pre-CHP'!D5+CHP!D126</f>
        <v>112989022001.35626</v>
      </c>
      <c r="E5" s="16">
        <f>'BIFUbC-biomass pre-CHP'!E5+CHP!E126</f>
        <v>114937392428.68141</v>
      </c>
      <c r="F5" s="16">
        <f>'BIFUbC-biomass pre-CHP'!F5+CHP!F126</f>
        <v>117460784365.42986</v>
      </c>
      <c r="G5" s="16">
        <f>'BIFUbC-biomass pre-CHP'!G5+CHP!G126</f>
        <v>119984176302.1774</v>
      </c>
      <c r="H5" s="16">
        <f>'BIFUbC-biomass pre-CHP'!H5+CHP!H126</f>
        <v>122507568238.92491</v>
      </c>
      <c r="I5" s="16">
        <f>'BIFUbC-biomass pre-CHP'!I5+CHP!I126</f>
        <v>125030960175.67245</v>
      </c>
      <c r="J5" s="16">
        <f>'BIFUbC-biomass pre-CHP'!J5+CHP!J126</f>
        <v>127554352112.41998</v>
      </c>
      <c r="K5" s="16">
        <f>'BIFUbC-biomass pre-CHP'!K5+CHP!K126</f>
        <v>130077744049.1675</v>
      </c>
      <c r="L5" s="16">
        <f>'BIFUbC-biomass pre-CHP'!L5+CHP!L126</f>
        <v>132601135985.91412</v>
      </c>
      <c r="M5" s="16">
        <f>'BIFUbC-biomass pre-CHP'!M5+CHP!M126</f>
        <v>133833622272.70493</v>
      </c>
      <c r="N5" s="16">
        <f>'BIFUbC-biomass pre-CHP'!N5+CHP!N126</f>
        <v>135066108559.49577</v>
      </c>
      <c r="O5" s="16">
        <f>'BIFUbC-biomass pre-CHP'!O5+CHP!O126</f>
        <v>136298594846.28661</v>
      </c>
      <c r="P5" s="16">
        <f>'BIFUbC-biomass pre-CHP'!P5+CHP!P126</f>
        <v>137531081133.07742</v>
      </c>
      <c r="Q5" s="16">
        <f>'BIFUbC-biomass pre-CHP'!Q5+CHP!Q126</f>
        <v>138763567419.86826</v>
      </c>
      <c r="R5" s="16">
        <f>'BIFUbC-biomass pre-CHP'!R5+CHP!R126</f>
        <v>139996053706.65909</v>
      </c>
      <c r="S5" s="16">
        <f>'BIFUbC-biomass pre-CHP'!S5+CHP!S126</f>
        <v>141228539993.44995</v>
      </c>
      <c r="T5" s="16">
        <f>'BIFUbC-biomass pre-CHP'!T5+CHP!T126</f>
        <v>142461026280.24078</v>
      </c>
      <c r="U5" s="16">
        <f>'BIFUbC-biomass pre-CHP'!U5+CHP!U126</f>
        <v>143693512567.03159</v>
      </c>
      <c r="V5" s="16">
        <f>'BIFUbC-biomass pre-CHP'!V5+CHP!V126</f>
        <v>144925998853.82245</v>
      </c>
      <c r="W5" s="16">
        <f>'BIFUbC-biomass pre-CHP'!W5+CHP!W126</f>
        <v>144210361655.04065</v>
      </c>
      <c r="X5" s="16">
        <f>'BIFUbC-biomass pre-CHP'!X5+CHP!X126</f>
        <v>143494724456.25891</v>
      </c>
      <c r="Y5" s="16">
        <f>'BIFUbC-biomass pre-CHP'!Y5+CHP!Y126</f>
        <v>142779087257.47711</v>
      </c>
      <c r="Z5" s="16">
        <f>'BIFUbC-biomass pre-CHP'!Z5+CHP!Z126</f>
        <v>142063450058.69531</v>
      </c>
      <c r="AA5" s="16">
        <f>'BIFUbC-biomass pre-CHP'!AA5+CHP!AA126</f>
        <v>141347812859.91354</v>
      </c>
      <c r="AB5" s="16">
        <f>'BIFUbC-biomass pre-CHP'!AB5+CHP!AB126</f>
        <v>140632175661.13181</v>
      </c>
      <c r="AC5" s="16">
        <f>'BIFUbC-biomass pre-CHP'!AC5+CHP!AC126</f>
        <v>139916538462.35001</v>
      </c>
      <c r="AD5" s="16">
        <f>'BIFUbC-biomass pre-CHP'!AD5+CHP!AD126</f>
        <v>139200901263.56824</v>
      </c>
      <c r="AE5" s="16">
        <f>'BIFUbC-biomass pre-CHP'!AE5+CHP!AE126</f>
        <v>138485264064.78644</v>
      </c>
      <c r="AF5" s="16">
        <f>'BIFUbC-biomass pre-CHP'!AF5+CHP!AF126</f>
        <v>137769626866.00461</v>
      </c>
    </row>
    <row r="6" spans="1:35">
      <c r="A6" t="s">
        <v>36</v>
      </c>
      <c r="B6" s="16">
        <f>'BIFUbC-biomass pre-CHP'!B6+CHP!B127</f>
        <v>1002075615372.1984</v>
      </c>
      <c r="C6" s="16">
        <f>'BIFUbC-biomass pre-CHP'!C6+CHP!C127</f>
        <v>1019972523149.837</v>
      </c>
      <c r="D6" s="16">
        <f>'BIFUbC-biomass pre-CHP'!D6+CHP!D127</f>
        <v>1037869430927.4755</v>
      </c>
      <c r="E6" s="16">
        <f>'BIFUbC-biomass pre-CHP'!E6+CHP!E127</f>
        <v>1055766338705.1144</v>
      </c>
      <c r="F6" s="16">
        <f>'BIFUbC-biomass pre-CHP'!F6+CHP!F127</f>
        <v>1078945151186.2832</v>
      </c>
      <c r="G6" s="16">
        <f>'BIFUbC-biomass pre-CHP'!G6+CHP!G127</f>
        <v>1102123963667.4436</v>
      </c>
      <c r="H6" s="16">
        <f>'BIFUbC-biomass pre-CHP'!H6+CHP!H127</f>
        <v>1125302776148.604</v>
      </c>
      <c r="I6" s="16">
        <f>'BIFUbC-biomass pre-CHP'!I6+CHP!I127</f>
        <v>1148481588629.7642</v>
      </c>
      <c r="J6" s="16">
        <f>'BIFUbC-biomass pre-CHP'!J6+CHP!J127</f>
        <v>1171660401110.9246</v>
      </c>
      <c r="K6" s="16">
        <f>'BIFUbC-biomass pre-CHP'!K6+CHP!K127</f>
        <v>1194839213592.085</v>
      </c>
      <c r="L6" s="16">
        <f>'BIFUbC-biomass pre-CHP'!L6+CHP!L127</f>
        <v>1218018026073.2368</v>
      </c>
      <c r="M6" s="16">
        <f>'BIFUbC-biomass pre-CHP'!M6+CHP!M127</f>
        <v>1229339124516.6072</v>
      </c>
      <c r="N6" s="16">
        <f>'BIFUbC-biomass pre-CHP'!N6+CHP!N127</f>
        <v>1240660222959.9775</v>
      </c>
      <c r="O6" s="16">
        <f>'BIFUbC-biomass pre-CHP'!O6+CHP!O127</f>
        <v>1251981321403.3481</v>
      </c>
      <c r="P6" s="16">
        <f>'BIFUbC-biomass pre-CHP'!P6+CHP!P127</f>
        <v>1263302419846.719</v>
      </c>
      <c r="Q6" s="16">
        <f>'BIFUbC-biomass pre-CHP'!Q6+CHP!Q127</f>
        <v>1274623518290.0896</v>
      </c>
      <c r="R6" s="16">
        <f>'BIFUbC-biomass pre-CHP'!R6+CHP!R127</f>
        <v>1285944616733.4602</v>
      </c>
      <c r="S6" s="16">
        <f>'BIFUbC-biomass pre-CHP'!S6+CHP!S127</f>
        <v>1297265715176.8308</v>
      </c>
      <c r="T6" s="16">
        <f>'BIFUbC-biomass pre-CHP'!T6+CHP!T127</f>
        <v>1308586813620.2012</v>
      </c>
      <c r="U6" s="16">
        <f>'BIFUbC-biomass pre-CHP'!U6+CHP!U127</f>
        <v>1319907912063.572</v>
      </c>
      <c r="V6" s="16">
        <f>'BIFUbC-biomass pre-CHP'!V6+CHP!V127</f>
        <v>1331229010506.9429</v>
      </c>
      <c r="W6" s="16">
        <f>'BIFUbC-biomass pre-CHP'!W6+CHP!W127</f>
        <v>1324655469475.3081</v>
      </c>
      <c r="X6" s="16">
        <f>'BIFUbC-biomass pre-CHP'!X6+CHP!X127</f>
        <v>1318081928443.6733</v>
      </c>
      <c r="Y6" s="16">
        <f>'BIFUbC-biomass pre-CHP'!Y6+CHP!Y127</f>
        <v>1311508387412.0388</v>
      </c>
      <c r="Z6" s="16">
        <f>'BIFUbC-biomass pre-CHP'!Z6+CHP!Z127</f>
        <v>1304934846380.4045</v>
      </c>
      <c r="AA6" s="16">
        <f>'BIFUbC-biomass pre-CHP'!AA6+CHP!AA127</f>
        <v>1298361305348.7698</v>
      </c>
      <c r="AB6" s="16">
        <f>'BIFUbC-biomass pre-CHP'!AB6+CHP!AB127</f>
        <v>1291787764317.1353</v>
      </c>
      <c r="AC6" s="16">
        <f>'BIFUbC-biomass pre-CHP'!AC6+CHP!AC127</f>
        <v>1285214223285.5007</v>
      </c>
      <c r="AD6" s="16">
        <f>'BIFUbC-biomass pre-CHP'!AD6+CHP!AD127</f>
        <v>1278640682253.866</v>
      </c>
      <c r="AE6" s="16">
        <f>'BIFUbC-biomass pre-CHP'!AE6+CHP!AE127</f>
        <v>1272067141222.2317</v>
      </c>
      <c r="AF6" s="16">
        <f>'BIFUbC-biomass pre-CHP'!AF6+CHP!AF127</f>
        <v>1265493600190.5967</v>
      </c>
    </row>
    <row r="7" spans="1:35">
      <c r="A7" t="s">
        <v>38</v>
      </c>
      <c r="B7" s="16">
        <f>'BIFUbC-biomass pre-CHP'!B7+CHP!B128</f>
        <v>755064329749.50842</v>
      </c>
      <c r="C7" s="16">
        <f>'BIFUbC-biomass pre-CHP'!C7+CHP!C128</f>
        <v>768549656074.60034</v>
      </c>
      <c r="D7" s="16">
        <f>'BIFUbC-biomass pre-CHP'!D7+CHP!D128</f>
        <v>782034982399.69238</v>
      </c>
      <c r="E7" s="16">
        <f>'BIFUbC-biomass pre-CHP'!E7+CHP!E128</f>
        <v>795520308724.78442</v>
      </c>
      <c r="F7" s="16">
        <f>'BIFUbC-biomass pre-CHP'!F7+CHP!F128</f>
        <v>812985552107.62305</v>
      </c>
      <c r="G7" s="16">
        <f>'BIFUbC-biomass pre-CHP'!G7+CHP!G128</f>
        <v>830450795490.45532</v>
      </c>
      <c r="H7" s="16">
        <f>'BIFUbC-biomass pre-CHP'!H7+CHP!H128</f>
        <v>847916038873.2876</v>
      </c>
      <c r="I7" s="16">
        <f>'BIFUbC-biomass pre-CHP'!I7+CHP!I128</f>
        <v>865381282256.11987</v>
      </c>
      <c r="J7" s="16">
        <f>'BIFUbC-biomass pre-CHP'!J7+CHP!J128</f>
        <v>882846525638.95227</v>
      </c>
      <c r="K7" s="16">
        <f>'BIFUbC-biomass pre-CHP'!K7+CHP!K128</f>
        <v>900311769021.78455</v>
      </c>
      <c r="L7" s="16">
        <f>'BIFUbC-biomass pre-CHP'!L7+CHP!L128</f>
        <v>917777012404.6106</v>
      </c>
      <c r="M7" s="16">
        <f>'BIFUbC-biomass pre-CHP'!M7+CHP!M128</f>
        <v>926307464076.16077</v>
      </c>
      <c r="N7" s="16">
        <f>'BIFUbC-biomass pre-CHP'!N7+CHP!N128</f>
        <v>934837915747.7113</v>
      </c>
      <c r="O7" s="16">
        <f>'BIFUbC-biomass pre-CHP'!O7+CHP!O128</f>
        <v>943368367419.26184</v>
      </c>
      <c r="P7" s="16">
        <f>'BIFUbC-biomass pre-CHP'!P7+CHP!P128</f>
        <v>951898819090.8125</v>
      </c>
      <c r="Q7" s="16">
        <f>'BIFUbC-biomass pre-CHP'!Q7+CHP!Q128</f>
        <v>960429270762.36316</v>
      </c>
      <c r="R7" s="16">
        <f>'BIFUbC-biomass pre-CHP'!R7+CHP!R128</f>
        <v>968959722433.91357</v>
      </c>
      <c r="S7" s="16">
        <f>'BIFUbC-biomass pre-CHP'!S7+CHP!S128</f>
        <v>977490174105.46411</v>
      </c>
      <c r="T7" s="16">
        <f>'BIFUbC-biomass pre-CHP'!T7+CHP!T128</f>
        <v>986020625777.01465</v>
      </c>
      <c r="U7" s="16">
        <f>'BIFUbC-biomass pre-CHP'!U7+CHP!U128</f>
        <v>994551077448.56531</v>
      </c>
      <c r="V7" s="16">
        <f>'BIFUbC-biomass pre-CHP'!V7+CHP!V128</f>
        <v>1003081529120.1161</v>
      </c>
      <c r="W7" s="16">
        <f>'BIFUbC-biomass pre-CHP'!W7+CHP!W128</f>
        <v>998128363633.40906</v>
      </c>
      <c r="X7" s="16">
        <f>'BIFUbC-biomass pre-CHP'!X7+CHP!X128</f>
        <v>993175198146.70227</v>
      </c>
      <c r="Y7" s="16">
        <f>'BIFUbC-biomass pre-CHP'!Y7+CHP!Y128</f>
        <v>988222032659.99561</v>
      </c>
      <c r="Z7" s="16">
        <f>'BIFUbC-biomass pre-CHP'!Z7+CHP!Z128</f>
        <v>983268867173.2887</v>
      </c>
      <c r="AA7" s="16">
        <f>'BIFUbC-biomass pre-CHP'!AA7+CHP!AA128</f>
        <v>978315701686.58191</v>
      </c>
      <c r="AB7" s="16">
        <f>'BIFUbC-biomass pre-CHP'!AB7+CHP!AB128</f>
        <v>973362536199.87524</v>
      </c>
      <c r="AC7" s="16">
        <f>'BIFUbC-biomass pre-CHP'!AC7+CHP!AC128</f>
        <v>968409370713.16846</v>
      </c>
      <c r="AD7" s="16">
        <f>'BIFUbC-biomass pre-CHP'!AD7+CHP!AD128</f>
        <v>963456205226.46155</v>
      </c>
      <c r="AE7" s="16">
        <f>'BIFUbC-biomass pre-CHP'!AE7+CHP!AE128</f>
        <v>958503039739.75488</v>
      </c>
      <c r="AF7" s="16">
        <f>'BIFUbC-biomass pre-CHP'!AF7+CHP!AF128</f>
        <v>953549874253.04761</v>
      </c>
    </row>
    <row r="8" spans="1:35">
      <c r="A8" t="s">
        <v>40</v>
      </c>
      <c r="B8" s="16">
        <f>'BIFUbC-biomass pre-CHP'!B8+CHP!B129</f>
        <v>126783357777.8622</v>
      </c>
      <c r="C8" s="16">
        <f>'BIFUbC-biomass pre-CHP'!C8+CHP!C129</f>
        <v>129047687961.21567</v>
      </c>
      <c r="D8" s="16">
        <f>'BIFUbC-biomass pre-CHP'!D8+CHP!D129</f>
        <v>131312018144.56911</v>
      </c>
      <c r="E8" s="16">
        <f>'BIFUbC-biomass pre-CHP'!E8+CHP!E129</f>
        <v>133576348327.92259</v>
      </c>
      <c r="F8" s="16">
        <f>'BIFUbC-biomass pre-CHP'!F8+CHP!F129</f>
        <v>136508949052.44426</v>
      </c>
      <c r="G8" s="16">
        <f>'BIFUbC-biomass pre-CHP'!G8+CHP!G129</f>
        <v>139441549776.96487</v>
      </c>
      <c r="H8" s="16">
        <f>'BIFUbC-biomass pre-CHP'!H8+CHP!H129</f>
        <v>142374150501.48547</v>
      </c>
      <c r="I8" s="16">
        <f>'BIFUbC-biomass pre-CHP'!I8+CHP!I129</f>
        <v>145306751226.00604</v>
      </c>
      <c r="J8" s="16">
        <f>'BIFUbC-biomass pre-CHP'!J8+CHP!J129</f>
        <v>148239351950.52664</v>
      </c>
      <c r="K8" s="16">
        <f>'BIFUbC-biomass pre-CHP'!K8+CHP!K129</f>
        <v>151171952675.04724</v>
      </c>
      <c r="L8" s="16">
        <f>'BIFUbC-biomass pre-CHP'!L8+CHP!L129</f>
        <v>154104553399.56677</v>
      </c>
      <c r="M8" s="16">
        <f>'BIFUbC-biomass pre-CHP'!M8+CHP!M129</f>
        <v>155536907258.26346</v>
      </c>
      <c r="N8" s="16">
        <f>'BIFUbC-biomass pre-CHP'!N8+CHP!N129</f>
        <v>156969261116.96017</v>
      </c>
      <c r="O8" s="16">
        <f>'BIFUbC-biomass pre-CHP'!O8+CHP!O129</f>
        <v>158401614975.65689</v>
      </c>
      <c r="P8" s="16">
        <f>'BIFUbC-biomass pre-CHP'!P8+CHP!P129</f>
        <v>159833968834.35361</v>
      </c>
      <c r="Q8" s="16">
        <f>'BIFUbC-biomass pre-CHP'!Q8+CHP!Q129</f>
        <v>161266322693.05029</v>
      </c>
      <c r="R8" s="16">
        <f>'BIFUbC-biomass pre-CHP'!R8+CHP!R129</f>
        <v>162698676551.74704</v>
      </c>
      <c r="S8" s="16">
        <f>'BIFUbC-biomass pre-CHP'!S8+CHP!S129</f>
        <v>164131030410.44373</v>
      </c>
      <c r="T8" s="16">
        <f>'BIFUbC-biomass pre-CHP'!T8+CHP!T129</f>
        <v>165563384269.14044</v>
      </c>
      <c r="U8" s="16">
        <f>'BIFUbC-biomass pre-CHP'!U8+CHP!U129</f>
        <v>166995738127.83716</v>
      </c>
      <c r="V8" s="16">
        <f>'BIFUbC-biomass pre-CHP'!V8+CHP!V129</f>
        <v>168428091986.53391</v>
      </c>
      <c r="W8" s="16">
        <f>'BIFUbC-biomass pre-CHP'!W8+CHP!W129</f>
        <v>167596402649.22614</v>
      </c>
      <c r="X8" s="16">
        <f>'BIFUbC-biomass pre-CHP'!X8+CHP!X129</f>
        <v>166764713311.91833</v>
      </c>
      <c r="Y8" s="16">
        <f>'BIFUbC-biomass pre-CHP'!Y8+CHP!Y129</f>
        <v>165933023974.61057</v>
      </c>
      <c r="Z8" s="16">
        <f>'BIFUbC-biomass pre-CHP'!Z8+CHP!Z129</f>
        <v>165101334637.30283</v>
      </c>
      <c r="AA8" s="16">
        <f>'BIFUbC-biomass pre-CHP'!AA8+CHP!AA129</f>
        <v>164269645299.99503</v>
      </c>
      <c r="AB8" s="16">
        <f>'BIFUbC-biomass pre-CHP'!AB8+CHP!AB129</f>
        <v>163437955962.68726</v>
      </c>
      <c r="AC8" s="16">
        <f>'BIFUbC-biomass pre-CHP'!AC8+CHP!AC129</f>
        <v>162606266625.37949</v>
      </c>
      <c r="AD8" s="16">
        <f>'BIFUbC-biomass pre-CHP'!AD8+CHP!AD129</f>
        <v>161774577288.07175</v>
      </c>
      <c r="AE8" s="16">
        <f>'BIFUbC-biomass pre-CHP'!AE8+CHP!AE129</f>
        <v>160942887950.76395</v>
      </c>
      <c r="AF8" s="16">
        <f>'BIFUbC-biomass pre-CHP'!AF8+CHP!AF129</f>
        <v>160111198613.45609</v>
      </c>
    </row>
    <row r="9" spans="1:35">
      <c r="A9" t="s">
        <v>42</v>
      </c>
      <c r="B9" s="16">
        <f>'BIFUbC-biomass pre-CHP'!B9+CHP!B130</f>
        <v>723813635699.49719</v>
      </c>
      <c r="C9" s="16">
        <f>'BIFUbC-biomass pre-CHP'!C9+CHP!C130</f>
        <v>736740829703.21497</v>
      </c>
      <c r="D9" s="16">
        <f>'BIFUbC-biomass pre-CHP'!D9+CHP!D130</f>
        <v>749668023706.93262</v>
      </c>
      <c r="E9" s="16">
        <f>'BIFUbC-biomass pre-CHP'!E9+CHP!E130</f>
        <v>762595217710.65051</v>
      </c>
      <c r="F9" s="16">
        <f>'BIFUbC-biomass pre-CHP'!F9+CHP!F130</f>
        <v>779337607482.26477</v>
      </c>
      <c r="G9" s="16">
        <f>'BIFUbC-biomass pre-CHP'!G9+CHP!G130</f>
        <v>796079997253.87305</v>
      </c>
      <c r="H9" s="16">
        <f>'BIFUbC-biomass pre-CHP'!H9+CHP!H130</f>
        <v>812822387025.48145</v>
      </c>
      <c r="I9" s="16">
        <f>'BIFUbC-biomass pre-CHP'!I9+CHP!I130</f>
        <v>829564776797.0896</v>
      </c>
      <c r="J9" s="16">
        <f>'BIFUbC-biomass pre-CHP'!J9+CHP!J130</f>
        <v>846307166568.69788</v>
      </c>
      <c r="K9" s="16">
        <f>'BIFUbC-biomass pre-CHP'!K9+CHP!K130</f>
        <v>863049556340.30615</v>
      </c>
      <c r="L9" s="16">
        <f>'BIFUbC-biomass pre-CHP'!L9+CHP!L130</f>
        <v>879791946111.9082</v>
      </c>
      <c r="M9" s="16">
        <f>'BIFUbC-biomass pre-CHP'!M9+CHP!M130</f>
        <v>887969338415.14697</v>
      </c>
      <c r="N9" s="16">
        <f>'BIFUbC-biomass pre-CHP'!N9+CHP!N130</f>
        <v>896146730718.38599</v>
      </c>
      <c r="O9" s="16">
        <f>'BIFUbC-biomass pre-CHP'!O9+CHP!O130</f>
        <v>904324123021.62476</v>
      </c>
      <c r="P9" s="16">
        <f>'BIFUbC-biomass pre-CHP'!P9+CHP!P130</f>
        <v>912501515324.86365</v>
      </c>
      <c r="Q9" s="16">
        <f>'BIFUbC-biomass pre-CHP'!Q9+CHP!Q130</f>
        <v>920678907628.10266</v>
      </c>
      <c r="R9" s="16">
        <f>'BIFUbC-biomass pre-CHP'!R9+CHP!R130</f>
        <v>928856299931.34143</v>
      </c>
      <c r="S9" s="16">
        <f>'BIFUbC-biomass pre-CHP'!S9+CHP!S130</f>
        <v>937033692234.58044</v>
      </c>
      <c r="T9" s="16">
        <f>'BIFUbC-biomass pre-CHP'!T9+CHP!T130</f>
        <v>945211084537.81934</v>
      </c>
      <c r="U9" s="16">
        <f>'BIFUbC-biomass pre-CHP'!U9+CHP!U130</f>
        <v>953388476841.05811</v>
      </c>
      <c r="V9" s="16">
        <f>'BIFUbC-biomass pre-CHP'!V9+CHP!V130</f>
        <v>961565869144.29724</v>
      </c>
      <c r="W9" s="16">
        <f>'BIFUbC-biomass pre-CHP'!W9+CHP!W130</f>
        <v>956817705871.44861</v>
      </c>
      <c r="X9" s="16">
        <f>'BIFUbC-biomass pre-CHP'!X9+CHP!X130</f>
        <v>952069542598.60022</v>
      </c>
      <c r="Y9" s="16">
        <f>'BIFUbC-biomass pre-CHP'!Y9+CHP!Y130</f>
        <v>947321379325.75195</v>
      </c>
      <c r="Z9" s="16">
        <f>'BIFUbC-biomass pre-CHP'!Z9+CHP!Z130</f>
        <v>942573216052.90356</v>
      </c>
      <c r="AA9" s="16">
        <f>'BIFUbC-biomass pre-CHP'!AA9+CHP!AA130</f>
        <v>937825052780.05518</v>
      </c>
      <c r="AB9" s="16">
        <f>'BIFUbC-biomass pre-CHP'!AB9+CHP!AB130</f>
        <v>933076889507.20667</v>
      </c>
      <c r="AC9" s="16">
        <f>'BIFUbC-biomass pre-CHP'!AC9+CHP!AC130</f>
        <v>928328726234.3584</v>
      </c>
      <c r="AD9" s="16">
        <f>'BIFUbC-biomass pre-CHP'!AD9+CHP!AD130</f>
        <v>923580562961.50989</v>
      </c>
      <c r="AE9" s="16">
        <f>'BIFUbC-biomass pre-CHP'!AE9+CHP!AE130</f>
        <v>918832399688.66162</v>
      </c>
      <c r="AF9" s="16">
        <f>'BIFUbC-biomass pre-CHP'!AF9+CHP!AF130</f>
        <v>914084236415.81274</v>
      </c>
    </row>
    <row r="10" spans="1:35">
      <c r="A10" t="s">
        <v>44</v>
      </c>
      <c r="B10" s="16">
        <f>'BIFUbC-biomass pre-CHP'!B10+CHP!B131</f>
        <v>0</v>
      </c>
      <c r="C10" s="16">
        <f>'BIFUbC-biomass pre-CHP'!C10+CHP!C131</f>
        <v>0</v>
      </c>
      <c r="D10" s="16">
        <f>'BIFUbC-biomass pre-CHP'!D10+CHP!D131</f>
        <v>1</v>
      </c>
      <c r="E10" s="16">
        <f>'BIFUbC-biomass pre-CHP'!E10+CHP!E131</f>
        <v>2</v>
      </c>
      <c r="F10" s="16">
        <f>'BIFUbC-biomass pre-CHP'!F10+CHP!F131</f>
        <v>3</v>
      </c>
      <c r="G10" s="16">
        <f>'BIFUbC-biomass pre-CHP'!G10+CHP!G131</f>
        <v>4</v>
      </c>
      <c r="H10" s="16">
        <f>'BIFUbC-biomass pre-CHP'!H10+CHP!H131</f>
        <v>5</v>
      </c>
      <c r="I10" s="16">
        <f>'BIFUbC-biomass pre-CHP'!I10+CHP!I131</f>
        <v>6</v>
      </c>
      <c r="J10" s="16">
        <f>'BIFUbC-biomass pre-CHP'!J10+CHP!J131</f>
        <v>7</v>
      </c>
      <c r="K10" s="16">
        <f>'BIFUbC-biomass pre-CHP'!K10+CHP!K131</f>
        <v>8</v>
      </c>
      <c r="L10" s="16">
        <f>'BIFUbC-biomass pre-CHP'!L10+CHP!L131</f>
        <v>9</v>
      </c>
      <c r="M10" s="16">
        <f>'BIFUbC-biomass pre-CHP'!M10+CHP!M131</f>
        <v>10</v>
      </c>
      <c r="N10" s="16">
        <f>'BIFUbC-biomass pre-CHP'!N10+CHP!N131</f>
        <v>11</v>
      </c>
      <c r="O10" s="16">
        <f>'BIFUbC-biomass pre-CHP'!O10+CHP!O131</f>
        <v>12</v>
      </c>
      <c r="P10" s="16">
        <f>'BIFUbC-biomass pre-CHP'!P10+CHP!P131</f>
        <v>13</v>
      </c>
      <c r="Q10" s="16">
        <f>'BIFUbC-biomass pre-CHP'!Q10+CHP!Q131</f>
        <v>14</v>
      </c>
      <c r="R10" s="16">
        <f>'BIFUbC-biomass pre-CHP'!R10+CHP!R131</f>
        <v>15</v>
      </c>
      <c r="S10" s="16">
        <f>'BIFUbC-biomass pre-CHP'!S10+CHP!S131</f>
        <v>16</v>
      </c>
      <c r="T10" s="16">
        <f>'BIFUbC-biomass pre-CHP'!T10+CHP!T131</f>
        <v>17</v>
      </c>
      <c r="U10" s="16">
        <f>'BIFUbC-biomass pre-CHP'!U10+CHP!U131</f>
        <v>18</v>
      </c>
      <c r="V10" s="16">
        <f>'BIFUbC-biomass pre-CHP'!V10+CHP!V131</f>
        <v>19</v>
      </c>
      <c r="W10" s="16">
        <f>'BIFUbC-biomass pre-CHP'!W10+CHP!W131</f>
        <v>20</v>
      </c>
      <c r="X10" s="16">
        <f>'BIFUbC-biomass pre-CHP'!X10+CHP!X131</f>
        <v>21</v>
      </c>
      <c r="Y10" s="16">
        <f>'BIFUbC-biomass pre-CHP'!Y10+CHP!Y131</f>
        <v>22</v>
      </c>
      <c r="Z10" s="16">
        <f>'BIFUbC-biomass pre-CHP'!Z10+CHP!Z131</f>
        <v>23</v>
      </c>
      <c r="AA10" s="16">
        <f>'BIFUbC-biomass pre-CHP'!AA10+CHP!AA131</f>
        <v>24</v>
      </c>
      <c r="AB10" s="16">
        <f>'BIFUbC-biomass pre-CHP'!AB10+CHP!AB131</f>
        <v>25</v>
      </c>
      <c r="AC10" s="16">
        <f>'BIFUbC-biomass pre-CHP'!AC10+CHP!AC131</f>
        <v>26</v>
      </c>
      <c r="AD10" s="16">
        <f>'BIFUbC-biomass pre-CHP'!AD10+CHP!AD131</f>
        <v>27</v>
      </c>
      <c r="AE10" s="16">
        <f>'BIFUbC-biomass pre-CHP'!AE10+CHP!AE131</f>
        <v>28</v>
      </c>
      <c r="AF10" s="16">
        <f>'BIFUbC-biomass pre-CHP'!AF10+CHP!AF131</f>
        <v>29</v>
      </c>
    </row>
    <row r="11" spans="1:35" s="351" customFormat="1">
      <c r="A11" s="441" t="s">
        <v>47</v>
      </c>
      <c r="B11" s="442">
        <f>'BIFUbC-biomass pre-CHP'!B11+CHP!B132</f>
        <v>52390618920178.461</v>
      </c>
      <c r="C11" s="442">
        <f>'BIFUbC-biomass pre-CHP'!C11+CHP!C132</f>
        <v>54961143117817.43</v>
      </c>
      <c r="D11" s="442">
        <f>'BIFUbC-biomass pre-CHP'!D11+CHP!D132</f>
        <v>57531667315456.406</v>
      </c>
      <c r="E11" s="442">
        <f>'BIFUbC-biomass pre-CHP'!E11+CHP!E132</f>
        <v>60102191513095.383</v>
      </c>
      <c r="F11" s="442">
        <f>'BIFUbC-biomass pre-CHP'!F11+CHP!F132</f>
        <v>63601063762818.945</v>
      </c>
      <c r="G11" s="442">
        <f>'BIFUbC-biomass pre-CHP'!G11+CHP!G132</f>
        <v>67099936012542.492</v>
      </c>
      <c r="H11" s="442">
        <f>'BIFUbC-biomass pre-CHP'!H11+CHP!H132</f>
        <v>70598808262266.031</v>
      </c>
      <c r="I11" s="442">
        <f>'BIFUbC-biomass pre-CHP'!I11+CHP!I132</f>
        <v>74097680511989.578</v>
      </c>
      <c r="J11" s="442">
        <f>'BIFUbC-biomass pre-CHP'!J11+CHP!J132</f>
        <v>77596552761713.125</v>
      </c>
      <c r="K11" s="442">
        <f>'BIFUbC-biomass pre-CHP'!K11+CHP!K132</f>
        <v>81095425011436.672</v>
      </c>
      <c r="L11" s="442">
        <f>'BIFUbC-biomass pre-CHP'!L11+CHP!L132</f>
        <v>84594297261160.234</v>
      </c>
      <c r="M11" s="442">
        <f>'BIFUbC-biomass pre-CHP'!M11+CHP!M132</f>
        <v>86429263708523.484</v>
      </c>
      <c r="N11" s="442">
        <f>'BIFUbC-biomass pre-CHP'!N11+CHP!N132</f>
        <v>88264230155886.734</v>
      </c>
      <c r="O11" s="442">
        <f>'BIFUbC-biomass pre-CHP'!O11+CHP!O132</f>
        <v>90099196603249.984</v>
      </c>
      <c r="P11" s="442">
        <f>'BIFUbC-biomass pre-CHP'!P11+CHP!P132</f>
        <v>91934163050613.234</v>
      </c>
      <c r="Q11" s="442">
        <f>'BIFUbC-biomass pre-CHP'!Q11+CHP!Q132</f>
        <v>93769129497976.5</v>
      </c>
      <c r="R11" s="442">
        <f>'BIFUbC-biomass pre-CHP'!R11+CHP!R132</f>
        <v>95604095945339.75</v>
      </c>
      <c r="S11" s="442">
        <f>'BIFUbC-biomass pre-CHP'!S11+CHP!S132</f>
        <v>97439062392703</v>
      </c>
      <c r="T11" s="442">
        <f>'BIFUbC-biomass pre-CHP'!T11+CHP!T132</f>
        <v>99274028840066.266</v>
      </c>
      <c r="U11" s="442">
        <f>'BIFUbC-biomass pre-CHP'!U11+CHP!U132</f>
        <v>101108995287429.52</v>
      </c>
      <c r="V11" s="442">
        <f>'BIFUbC-biomass pre-CHP'!V11+CHP!V132</f>
        <v>102943961734792.78</v>
      </c>
      <c r="W11" s="442">
        <f>'BIFUbC-biomass pre-CHP'!W11+CHP!W132</f>
        <v>104422635592795.34</v>
      </c>
      <c r="X11" s="442">
        <f>'BIFUbC-biomass pre-CHP'!X11+CHP!X132</f>
        <v>105901309450797.94</v>
      </c>
      <c r="Y11" s="442">
        <f>'BIFUbC-biomass pre-CHP'!Y11+CHP!Y132</f>
        <v>107379983308800.52</v>
      </c>
      <c r="Z11" s="442">
        <f>'BIFUbC-biomass pre-CHP'!Z11+CHP!Z132</f>
        <v>108858657166803.09</v>
      </c>
      <c r="AA11" s="442">
        <f>'BIFUbC-biomass pre-CHP'!AA11+CHP!AA132</f>
        <v>110337331024805.69</v>
      </c>
      <c r="AB11" s="442">
        <f>'BIFUbC-biomass pre-CHP'!AB11+CHP!AB132</f>
        <v>111816004882808.27</v>
      </c>
      <c r="AC11" s="442">
        <f>'BIFUbC-biomass pre-CHP'!AC11+CHP!AC132</f>
        <v>113294678740810.86</v>
      </c>
      <c r="AD11" s="442">
        <f>'BIFUbC-biomass pre-CHP'!AD11+CHP!AD132</f>
        <v>114773352598813.44</v>
      </c>
      <c r="AE11" s="442">
        <f>'BIFUbC-biomass pre-CHP'!AE11+CHP!AE132</f>
        <v>116252026456816.02</v>
      </c>
      <c r="AF11" s="442">
        <f>'BIFUbC-biomass pre-CHP'!AF11+CHP!AF132</f>
        <v>117730700314818.59</v>
      </c>
    </row>
    <row r="12" spans="1:35">
      <c r="A12" t="s">
        <v>51</v>
      </c>
      <c r="B12" s="16">
        <f>'BIFUbC-biomass pre-CHP'!B12+CHP!B133</f>
        <v>3383225764476.9785</v>
      </c>
      <c r="C12" s="16">
        <f>'BIFUbC-biomass pre-CHP'!C12+CHP!C133</f>
        <v>3512628909209.5596</v>
      </c>
      <c r="D12" s="16">
        <f>'BIFUbC-biomass pre-CHP'!D12+CHP!D133</f>
        <v>3642032053942.1401</v>
      </c>
      <c r="E12" s="16">
        <f>'BIFUbC-biomass pre-CHP'!E12+CHP!E133</f>
        <v>3771435198674.7314</v>
      </c>
      <c r="F12" s="16">
        <f>'BIFUbC-biomass pre-CHP'!F12+CHP!F133</f>
        <v>3957359847157.04</v>
      </c>
      <c r="G12" s="16">
        <f>'BIFUbC-biomass pre-CHP'!G12+CHP!G133</f>
        <v>4143284495639.3481</v>
      </c>
      <c r="H12" s="16">
        <f>'BIFUbC-biomass pre-CHP'!H12+CHP!H133</f>
        <v>4329209144121.6563</v>
      </c>
      <c r="I12" s="16">
        <f>'BIFUbC-biomass pre-CHP'!I12+CHP!I133</f>
        <v>4515133792603.9648</v>
      </c>
      <c r="J12" s="16">
        <f>'BIFUbC-biomass pre-CHP'!J12+CHP!J133</f>
        <v>4701058441086.2734</v>
      </c>
      <c r="K12" s="16">
        <f>'BIFUbC-biomass pre-CHP'!K12+CHP!K133</f>
        <v>4886983089568.582</v>
      </c>
      <c r="L12" s="16">
        <f>'BIFUbC-biomass pre-CHP'!L12+CHP!L133</f>
        <v>5072907738050.8906</v>
      </c>
      <c r="M12" s="16">
        <f>'BIFUbC-biomass pre-CHP'!M12+CHP!M133</f>
        <v>5185362147543.7793</v>
      </c>
      <c r="N12" s="16">
        <f>'BIFUbC-biomass pre-CHP'!N12+CHP!N133</f>
        <v>5297816557036.667</v>
      </c>
      <c r="O12" s="16">
        <f>'BIFUbC-biomass pre-CHP'!O12+CHP!O133</f>
        <v>5410270966529.5547</v>
      </c>
      <c r="P12" s="16">
        <f>'BIFUbC-biomass pre-CHP'!P12+CHP!P133</f>
        <v>5522725376022.4434</v>
      </c>
      <c r="Q12" s="16">
        <f>'BIFUbC-biomass pre-CHP'!Q12+CHP!Q133</f>
        <v>5635179785515.332</v>
      </c>
      <c r="R12" s="16">
        <f>'BIFUbC-biomass pre-CHP'!R12+CHP!R133</f>
        <v>5747634195008.2188</v>
      </c>
      <c r="S12" s="16">
        <f>'BIFUbC-biomass pre-CHP'!S12+CHP!S133</f>
        <v>5860088604501.1074</v>
      </c>
      <c r="T12" s="16">
        <f>'BIFUbC-biomass pre-CHP'!T12+CHP!T133</f>
        <v>5972543013993.9961</v>
      </c>
      <c r="U12" s="16">
        <f>'BIFUbC-biomass pre-CHP'!U12+CHP!U133</f>
        <v>6084997423486.8838</v>
      </c>
      <c r="V12" s="16">
        <f>'BIFUbC-biomass pre-CHP'!V12+CHP!V133</f>
        <v>6197451832979.7715</v>
      </c>
      <c r="W12" s="16">
        <f>'BIFUbC-biomass pre-CHP'!W12+CHP!W133</f>
        <v>6283558426711.5684</v>
      </c>
      <c r="X12" s="16">
        <f>'BIFUbC-biomass pre-CHP'!X12+CHP!X133</f>
        <v>6369665020443.3652</v>
      </c>
      <c r="Y12" s="16">
        <f>'BIFUbC-biomass pre-CHP'!Y12+CHP!Y133</f>
        <v>6455771614175.1611</v>
      </c>
      <c r="Z12" s="16">
        <f>'BIFUbC-biomass pre-CHP'!Z12+CHP!Z133</f>
        <v>6541878207906.958</v>
      </c>
      <c r="AA12" s="16">
        <f>'BIFUbC-biomass pre-CHP'!AA12+CHP!AA133</f>
        <v>6627984801638.7539</v>
      </c>
      <c r="AB12" s="16">
        <f>'BIFUbC-biomass pre-CHP'!AB12+CHP!AB133</f>
        <v>6714091395370.5508</v>
      </c>
      <c r="AC12" s="16">
        <f>'BIFUbC-biomass pre-CHP'!AC12+CHP!AC133</f>
        <v>6800197989102.3477</v>
      </c>
      <c r="AD12" s="16">
        <f>'BIFUbC-biomass pre-CHP'!AD12+CHP!AD133</f>
        <v>6886304582834.1426</v>
      </c>
      <c r="AE12" s="16">
        <f>'BIFUbC-biomass pre-CHP'!AE12+CHP!AE133</f>
        <v>6972411176565.9395</v>
      </c>
      <c r="AF12" s="16">
        <f>'BIFUbC-biomass pre-CHP'!AF12+CHP!AF133</f>
        <v>7058517770297.7363</v>
      </c>
    </row>
    <row r="13" spans="1:35">
      <c r="A13" t="s">
        <v>53</v>
      </c>
      <c r="B13" s="16">
        <f>'BIFUbC-biomass pre-CHP'!B13+CHP!B134</f>
        <v>243440005429.69833</v>
      </c>
      <c r="C13" s="16">
        <f>'BIFUbC-biomass pre-CHP'!C13+CHP!C134</f>
        <v>247787804397.88788</v>
      </c>
      <c r="D13" s="16">
        <f>'BIFUbC-biomass pre-CHP'!D13+CHP!D134</f>
        <v>252135603366.07739</v>
      </c>
      <c r="E13" s="16">
        <f>'BIFUbC-biomass pre-CHP'!E13+CHP!E134</f>
        <v>256483402334.26703</v>
      </c>
      <c r="F13" s="16">
        <f>'BIFUbC-biomass pre-CHP'!F13+CHP!F134</f>
        <v>262114364858.16187</v>
      </c>
      <c r="G13" s="16">
        <f>'BIFUbC-biomass pre-CHP'!G13+CHP!G134</f>
        <v>267745327382.05466</v>
      </c>
      <c r="H13" s="16">
        <f>'BIFUbC-biomass pre-CHP'!H13+CHP!H134</f>
        <v>273376289905.94739</v>
      </c>
      <c r="I13" s="16">
        <f>'BIFUbC-biomass pre-CHP'!I13+CHP!I134</f>
        <v>279007252429.84015</v>
      </c>
      <c r="J13" s="16">
        <f>'BIFUbC-biomass pre-CHP'!J13+CHP!J134</f>
        <v>284638214953.73291</v>
      </c>
      <c r="K13" s="16">
        <f>'BIFUbC-biomass pre-CHP'!K13+CHP!K134</f>
        <v>290269177477.62567</v>
      </c>
      <c r="L13" s="16">
        <f>'BIFUbC-biomass pre-CHP'!L13+CHP!L134</f>
        <v>295900140001.51642</v>
      </c>
      <c r="M13" s="16">
        <f>'BIFUbC-biomass pre-CHP'!M13+CHP!M134</f>
        <v>298650439703.70062</v>
      </c>
      <c r="N13" s="16">
        <f>'BIFUbC-biomass pre-CHP'!N13+CHP!N134</f>
        <v>301400739405.88489</v>
      </c>
      <c r="O13" s="16">
        <f>'BIFUbC-biomass pre-CHP'!O13+CHP!O134</f>
        <v>304151039108.06921</v>
      </c>
      <c r="P13" s="16">
        <f>'BIFUbC-biomass pre-CHP'!P13+CHP!P134</f>
        <v>306901338810.25348</v>
      </c>
      <c r="Q13" s="16">
        <f>'BIFUbC-biomass pre-CHP'!Q13+CHP!Q134</f>
        <v>309651638512.43774</v>
      </c>
      <c r="R13" s="16">
        <f>'BIFUbC-biomass pre-CHP'!R13+CHP!R134</f>
        <v>312401938214.62207</v>
      </c>
      <c r="S13" s="16">
        <f>'BIFUbC-biomass pre-CHP'!S13+CHP!S134</f>
        <v>315152237916.80634</v>
      </c>
      <c r="T13" s="16">
        <f>'BIFUbC-biomass pre-CHP'!T13+CHP!T134</f>
        <v>317902537618.9906</v>
      </c>
      <c r="U13" s="16">
        <f>'BIFUbC-biomass pre-CHP'!U13+CHP!U134</f>
        <v>320652837321.17487</v>
      </c>
      <c r="V13" s="16">
        <f>'BIFUbC-biomass pre-CHP'!V13+CHP!V134</f>
        <v>323403137023.35919</v>
      </c>
      <c r="W13" s="16">
        <f>'BIFUbC-biomass pre-CHP'!W13+CHP!W134</f>
        <v>321806188809.18762</v>
      </c>
      <c r="X13" s="16">
        <f>'BIFUbC-biomass pre-CHP'!X13+CHP!X134</f>
        <v>320209240595.01611</v>
      </c>
      <c r="Y13" s="16">
        <f>'BIFUbC-biomass pre-CHP'!Y13+CHP!Y134</f>
        <v>318612292380.8446</v>
      </c>
      <c r="Z13" s="16">
        <f>'BIFUbC-biomass pre-CHP'!Z13+CHP!Z134</f>
        <v>317015344166.6731</v>
      </c>
      <c r="AA13" s="16">
        <f>'BIFUbC-biomass pre-CHP'!AA13+CHP!AA134</f>
        <v>315418395952.50159</v>
      </c>
      <c r="AB13" s="16">
        <f>'BIFUbC-biomass pre-CHP'!AB13+CHP!AB134</f>
        <v>313821447738.33008</v>
      </c>
      <c r="AC13" s="16">
        <f>'BIFUbC-biomass pre-CHP'!AC13+CHP!AC134</f>
        <v>312224499524.15857</v>
      </c>
      <c r="AD13" s="16">
        <f>'BIFUbC-biomass pre-CHP'!AD13+CHP!AD134</f>
        <v>310627551309.98706</v>
      </c>
      <c r="AE13" s="16">
        <f>'BIFUbC-biomass pre-CHP'!AE13+CHP!AE134</f>
        <v>309030603095.81549</v>
      </c>
      <c r="AF13" s="16">
        <f>'BIFUbC-biomass pre-CHP'!AF13+CHP!AF134</f>
        <v>307433654881.6438</v>
      </c>
    </row>
    <row r="14" spans="1:35">
      <c r="A14" t="s">
        <v>56</v>
      </c>
      <c r="B14" s="16">
        <f>'BIFUbC-biomass pre-CHP'!B14+CHP!B135</f>
        <v>613511836953.31348</v>
      </c>
      <c r="C14" s="16">
        <f>'BIFUbC-biomass pre-CHP'!C14+CHP!C135</f>
        <v>624469058741.77588</v>
      </c>
      <c r="D14" s="16">
        <f>'BIFUbC-biomass pre-CHP'!D14+CHP!D135</f>
        <v>635426280530.23816</v>
      </c>
      <c r="E14" s="16">
        <f>'BIFUbC-biomass pre-CHP'!E14+CHP!E135</f>
        <v>646383502318.70068</v>
      </c>
      <c r="F14" s="16">
        <f>'BIFUbC-biomass pre-CHP'!F14+CHP!F135</f>
        <v>660574523041.65918</v>
      </c>
      <c r="G14" s="16">
        <f>'BIFUbC-biomass pre-CHP'!G14+CHP!G135</f>
        <v>674765543764.61255</v>
      </c>
      <c r="H14" s="16">
        <f>'BIFUbC-biomass pre-CHP'!H14+CHP!H135</f>
        <v>688956564487.56592</v>
      </c>
      <c r="I14" s="16">
        <f>'BIFUbC-biomass pre-CHP'!I14+CHP!I135</f>
        <v>703147585210.51917</v>
      </c>
      <c r="J14" s="16">
        <f>'BIFUbC-biomass pre-CHP'!J14+CHP!J135</f>
        <v>717338605933.47253</v>
      </c>
      <c r="K14" s="16">
        <f>'BIFUbC-biomass pre-CHP'!K14+CHP!K135</f>
        <v>731529626656.42578</v>
      </c>
      <c r="L14" s="16">
        <f>'BIFUbC-biomass pre-CHP'!L14+CHP!L135</f>
        <v>745720647379.37402</v>
      </c>
      <c r="M14" s="16">
        <f>'BIFUbC-biomass pre-CHP'!M14+CHP!M135</f>
        <v>752651888690.68127</v>
      </c>
      <c r="N14" s="16">
        <f>'BIFUbC-biomass pre-CHP'!N14+CHP!N135</f>
        <v>759583130001.98865</v>
      </c>
      <c r="O14" s="16">
        <f>'BIFUbC-biomass pre-CHP'!O14+CHP!O135</f>
        <v>766514371313.29602</v>
      </c>
      <c r="P14" s="16">
        <f>'BIFUbC-biomass pre-CHP'!P14+CHP!P135</f>
        <v>773445612624.60364</v>
      </c>
      <c r="Q14" s="16">
        <f>'BIFUbC-biomass pre-CHP'!Q14+CHP!Q135</f>
        <v>780376853935.91101</v>
      </c>
      <c r="R14" s="16">
        <f>'BIFUbC-biomass pre-CHP'!R14+CHP!R135</f>
        <v>787308095247.21838</v>
      </c>
      <c r="S14" s="16">
        <f>'BIFUbC-biomass pre-CHP'!S14+CHP!S135</f>
        <v>794239336558.52576</v>
      </c>
      <c r="T14" s="16">
        <f>'BIFUbC-biomass pre-CHP'!T14+CHP!T135</f>
        <v>801170577869.83313</v>
      </c>
      <c r="U14" s="16">
        <f>'BIFUbC-biomass pre-CHP'!U14+CHP!U135</f>
        <v>808101819181.14075</v>
      </c>
      <c r="V14" s="16">
        <f>'BIFUbC-biomass pre-CHP'!V14+CHP!V135</f>
        <v>815033060492.44824</v>
      </c>
      <c r="W14" s="16">
        <f>'BIFUbC-biomass pre-CHP'!W14+CHP!W135</f>
        <v>811008468763.302</v>
      </c>
      <c r="X14" s="16">
        <f>'BIFUbC-biomass pre-CHP'!X14+CHP!X135</f>
        <v>806983877034.15552</v>
      </c>
      <c r="Y14" s="16">
        <f>'BIFUbC-biomass pre-CHP'!Y14+CHP!Y135</f>
        <v>802959285305.0094</v>
      </c>
      <c r="Z14" s="16">
        <f>'BIFUbC-biomass pre-CHP'!Z14+CHP!Z135</f>
        <v>798934693575.86316</v>
      </c>
      <c r="AA14" s="16">
        <f>'BIFUbC-biomass pre-CHP'!AA14+CHP!AA135</f>
        <v>794910101846.7168</v>
      </c>
      <c r="AB14" s="16">
        <f>'BIFUbC-biomass pre-CHP'!AB14+CHP!AB135</f>
        <v>790885510117.57056</v>
      </c>
      <c r="AC14" s="16">
        <f>'BIFUbC-biomass pre-CHP'!AC14+CHP!AC135</f>
        <v>786860918388.42432</v>
      </c>
      <c r="AD14" s="16">
        <f>'BIFUbC-biomass pre-CHP'!AD14+CHP!AD135</f>
        <v>782836326659.2782</v>
      </c>
      <c r="AE14" s="16">
        <f>'BIFUbC-biomass pre-CHP'!AE14+CHP!AE135</f>
        <v>778811734930.13184</v>
      </c>
      <c r="AF14" s="16">
        <f>'BIFUbC-biomass pre-CHP'!AF14+CHP!AF135</f>
        <v>774787143200.98523</v>
      </c>
    </row>
    <row r="15" spans="1:35">
      <c r="A15" t="s">
        <v>58</v>
      </c>
      <c r="B15" s="16">
        <f>'BIFUbC-biomass pre-CHP'!B15+CHP!B136</f>
        <v>2240914776938.8604</v>
      </c>
      <c r="C15" s="16">
        <f>'BIFUbC-biomass pre-CHP'!C15+CHP!C136</f>
        <v>2275968274736.2363</v>
      </c>
      <c r="D15" s="16">
        <f>'BIFUbC-biomass pre-CHP'!D15+CHP!D136</f>
        <v>2311021772533.6123</v>
      </c>
      <c r="E15" s="16">
        <f>'BIFUbC-biomass pre-CHP'!E15+CHP!E136</f>
        <v>2346075270330.9888</v>
      </c>
      <c r="F15" s="16">
        <f>'BIFUbC-biomass pre-CHP'!F15+CHP!F136</f>
        <v>2414024929576.502</v>
      </c>
      <c r="G15" s="16">
        <f>'BIFUbC-biomass pre-CHP'!G15+CHP!G136</f>
        <v>2481974588822.0156</v>
      </c>
      <c r="H15" s="16">
        <f>'BIFUbC-biomass pre-CHP'!H15+CHP!H136</f>
        <v>2549924248067.5288</v>
      </c>
      <c r="I15" s="16">
        <f>'BIFUbC-biomass pre-CHP'!I15+CHP!I136</f>
        <v>2617873907313.042</v>
      </c>
      <c r="J15" s="16">
        <f>'BIFUbC-biomass pre-CHP'!J15+CHP!J136</f>
        <v>2685823566558.5557</v>
      </c>
      <c r="K15" s="16">
        <f>'BIFUbC-biomass pre-CHP'!K15+CHP!K136</f>
        <v>2753773225804.0688</v>
      </c>
      <c r="L15" s="16">
        <f>'BIFUbC-biomass pre-CHP'!L15+CHP!L136</f>
        <v>2821722885049.582</v>
      </c>
      <c r="M15" s="16">
        <f>'BIFUbC-biomass pre-CHP'!M15+CHP!M136</f>
        <v>2823781979868.3496</v>
      </c>
      <c r="N15" s="16">
        <f>'BIFUbC-biomass pre-CHP'!N15+CHP!N136</f>
        <v>2825841074687.1172</v>
      </c>
      <c r="O15" s="16">
        <f>'BIFUbC-biomass pre-CHP'!O15+CHP!O136</f>
        <v>2827900169505.8843</v>
      </c>
      <c r="P15" s="16">
        <f>'BIFUbC-biomass pre-CHP'!P15+CHP!P136</f>
        <v>2829959264324.6519</v>
      </c>
      <c r="Q15" s="16">
        <f>'BIFUbC-biomass pre-CHP'!Q15+CHP!Q136</f>
        <v>2832018359143.4194</v>
      </c>
      <c r="R15" s="16">
        <f>'BIFUbC-biomass pre-CHP'!R15+CHP!R136</f>
        <v>2834077453962.187</v>
      </c>
      <c r="S15" s="16">
        <f>'BIFUbC-biomass pre-CHP'!S15+CHP!S136</f>
        <v>2836136548780.9546</v>
      </c>
      <c r="T15" s="16">
        <f>'BIFUbC-biomass pre-CHP'!T15+CHP!T136</f>
        <v>2838195643599.7227</v>
      </c>
      <c r="U15" s="16">
        <f>'BIFUbC-biomass pre-CHP'!U15+CHP!U136</f>
        <v>2840254738418.4897</v>
      </c>
      <c r="V15" s="16">
        <f>'BIFUbC-biomass pre-CHP'!V15+CHP!V136</f>
        <v>2842313833237.2573</v>
      </c>
      <c r="W15" s="16">
        <f>'BIFUbC-biomass pre-CHP'!W15+CHP!W136</f>
        <v>2837748014291.2944</v>
      </c>
      <c r="X15" s="16">
        <f>'BIFUbC-biomass pre-CHP'!X15+CHP!X136</f>
        <v>2833182195345.3315</v>
      </c>
      <c r="Y15" s="16">
        <f>'BIFUbC-biomass pre-CHP'!Y15+CHP!Y136</f>
        <v>2828616376399.3687</v>
      </c>
      <c r="Z15" s="16">
        <f>'BIFUbC-biomass pre-CHP'!Z15+CHP!Z136</f>
        <v>2824050557453.4063</v>
      </c>
      <c r="AA15" s="16">
        <f>'BIFUbC-biomass pre-CHP'!AA15+CHP!AA136</f>
        <v>2819484738507.4434</v>
      </c>
      <c r="AB15" s="16">
        <f>'BIFUbC-biomass pre-CHP'!AB15+CHP!AB136</f>
        <v>2814918919561.481</v>
      </c>
      <c r="AC15" s="16">
        <f>'BIFUbC-biomass pre-CHP'!AC15+CHP!AC136</f>
        <v>2810353100615.5181</v>
      </c>
      <c r="AD15" s="16">
        <f>'BIFUbC-biomass pre-CHP'!AD15+CHP!AD136</f>
        <v>2805787281669.5557</v>
      </c>
      <c r="AE15" s="16">
        <f>'BIFUbC-biomass pre-CHP'!AE15+CHP!AE136</f>
        <v>2801221462723.5928</v>
      </c>
      <c r="AF15" s="16">
        <f>'BIFUbC-biomass pre-CHP'!AF15+CHP!AF136</f>
        <v>2796655643777.6304</v>
      </c>
    </row>
    <row r="16" spans="1:35">
      <c r="A16" t="s">
        <v>61</v>
      </c>
      <c r="B16" s="16">
        <f>'BIFUbC-biomass pre-CHP'!B16+CHP!B137</f>
        <v>20862076780160.223</v>
      </c>
      <c r="C16" s="16">
        <f>'BIFUbC-biomass pre-CHP'!C16+CHP!C137</f>
        <v>21893487123255.855</v>
      </c>
      <c r="D16" s="16">
        <f>'BIFUbC-biomass pre-CHP'!D16+CHP!D137</f>
        <v>22924897466351.484</v>
      </c>
      <c r="E16" s="16">
        <f>'BIFUbC-biomass pre-CHP'!E16+CHP!E137</f>
        <v>23956307809447.113</v>
      </c>
      <c r="F16" s="16">
        <f>'BIFUbC-biomass pre-CHP'!F16+CHP!F137</f>
        <v>24210779382465.977</v>
      </c>
      <c r="G16" s="16">
        <f>'BIFUbC-biomass pre-CHP'!G16+CHP!G137</f>
        <v>24465250955484.836</v>
      </c>
      <c r="H16" s="16">
        <f>'BIFUbC-biomass pre-CHP'!H16+CHP!H137</f>
        <v>24719722528503.695</v>
      </c>
      <c r="I16" s="16">
        <f>'BIFUbC-biomass pre-CHP'!I16+CHP!I137</f>
        <v>24974194101522.555</v>
      </c>
      <c r="J16" s="16">
        <f>'BIFUbC-biomass pre-CHP'!J16+CHP!J137</f>
        <v>25228665674541.414</v>
      </c>
      <c r="K16" s="16">
        <f>'BIFUbC-biomass pre-CHP'!K16+CHP!K137</f>
        <v>25483137247560.273</v>
      </c>
      <c r="L16" s="16">
        <f>'BIFUbC-biomass pre-CHP'!L16+CHP!L137</f>
        <v>25737608820579.133</v>
      </c>
      <c r="M16" s="16">
        <f>'BIFUbC-biomass pre-CHP'!M16+CHP!M137</f>
        <v>25760594566451.234</v>
      </c>
      <c r="N16" s="16">
        <f>'BIFUbC-biomass pre-CHP'!N16+CHP!N137</f>
        <v>25783580312323.336</v>
      </c>
      <c r="O16" s="16">
        <f>'BIFUbC-biomass pre-CHP'!O16+CHP!O137</f>
        <v>25806566058195.438</v>
      </c>
      <c r="P16" s="16">
        <f>'BIFUbC-biomass pre-CHP'!P16+CHP!P137</f>
        <v>25829551804067.539</v>
      </c>
      <c r="Q16" s="16">
        <f>'BIFUbC-biomass pre-CHP'!Q16+CHP!Q137</f>
        <v>25852537549939.641</v>
      </c>
      <c r="R16" s="16">
        <f>'BIFUbC-biomass pre-CHP'!R16+CHP!R137</f>
        <v>25875523295811.742</v>
      </c>
      <c r="S16" s="16">
        <f>'BIFUbC-biomass pre-CHP'!S16+CHP!S137</f>
        <v>25898509041683.84</v>
      </c>
      <c r="T16" s="16">
        <f>'BIFUbC-biomass pre-CHP'!T16+CHP!T137</f>
        <v>25921494787555.941</v>
      </c>
      <c r="U16" s="16">
        <f>'BIFUbC-biomass pre-CHP'!U16+CHP!U137</f>
        <v>25944480533428.043</v>
      </c>
      <c r="V16" s="16">
        <f>'BIFUbC-biomass pre-CHP'!V16+CHP!V137</f>
        <v>25967466279300.145</v>
      </c>
      <c r="W16" s="16">
        <f>'BIFUbC-biomass pre-CHP'!W16+CHP!W137</f>
        <v>25911164437343.023</v>
      </c>
      <c r="X16" s="16">
        <f>'BIFUbC-biomass pre-CHP'!X16+CHP!X137</f>
        <v>25854862595385.906</v>
      </c>
      <c r="Y16" s="16">
        <f>'BIFUbC-biomass pre-CHP'!Y16+CHP!Y137</f>
        <v>25798560753428.789</v>
      </c>
      <c r="Z16" s="16">
        <f>'BIFUbC-biomass pre-CHP'!Z16+CHP!Z137</f>
        <v>25742258911471.668</v>
      </c>
      <c r="AA16" s="16">
        <f>'BIFUbC-biomass pre-CHP'!AA16+CHP!AA137</f>
        <v>25685957069514.551</v>
      </c>
      <c r="AB16" s="16">
        <f>'BIFUbC-biomass pre-CHP'!AB16+CHP!AB137</f>
        <v>25629655227557.43</v>
      </c>
      <c r="AC16" s="16">
        <f>'BIFUbC-biomass pre-CHP'!AC16+CHP!AC137</f>
        <v>25573353385600.309</v>
      </c>
      <c r="AD16" s="16">
        <f>'BIFUbC-biomass pre-CHP'!AD16+CHP!AD137</f>
        <v>25517051543643.191</v>
      </c>
      <c r="AE16" s="16">
        <f>'BIFUbC-biomass pre-CHP'!AE16+CHP!AE137</f>
        <v>25460749701686.074</v>
      </c>
      <c r="AF16" s="16">
        <f>'BIFUbC-biomass pre-CHP'!AF16+CHP!AF137</f>
        <v>25404447859728.953</v>
      </c>
    </row>
    <row r="17" spans="1:32">
      <c r="A17" t="s">
        <v>65</v>
      </c>
      <c r="B17" s="16">
        <f>'BIFUbC-biomass pre-CHP'!B17+CHP!B138</f>
        <v>6857184124455.0801</v>
      </c>
      <c r="C17" s="16">
        <f>'BIFUbC-biomass pre-CHP'!C17+CHP!C138</f>
        <v>7177179843979.5957</v>
      </c>
      <c r="D17" s="16">
        <f>'BIFUbC-biomass pre-CHP'!D17+CHP!D138</f>
        <v>7497175563504.1104</v>
      </c>
      <c r="E17" s="16">
        <f>'BIFUbC-biomass pre-CHP'!E17+CHP!E138</f>
        <v>7817171283028.626</v>
      </c>
      <c r="F17" s="16">
        <f>'BIFUbC-biomass pre-CHP'!F17+CHP!F138</f>
        <v>7913972883930.2725</v>
      </c>
      <c r="G17" s="16">
        <f>'BIFUbC-biomass pre-CHP'!G17+CHP!G138</f>
        <v>8010774484831.9189</v>
      </c>
      <c r="H17" s="16">
        <f>'BIFUbC-biomass pre-CHP'!H17+CHP!H138</f>
        <v>8107576085733.5654</v>
      </c>
      <c r="I17" s="16">
        <f>'BIFUbC-biomass pre-CHP'!I17+CHP!I138</f>
        <v>8204377686635.2119</v>
      </c>
      <c r="J17" s="16">
        <f>'BIFUbC-biomass pre-CHP'!J17+CHP!J138</f>
        <v>8301179287536.8584</v>
      </c>
      <c r="K17" s="16">
        <f>'BIFUbC-biomass pre-CHP'!K17+CHP!K138</f>
        <v>8397980888438.5049</v>
      </c>
      <c r="L17" s="16">
        <f>'BIFUbC-biomass pre-CHP'!L17+CHP!L138</f>
        <v>8494782489340.1514</v>
      </c>
      <c r="M17" s="16">
        <f>'BIFUbC-biomass pre-CHP'!M17+CHP!M138</f>
        <v>8504659385401.126</v>
      </c>
      <c r="N17" s="16">
        <f>'BIFUbC-biomass pre-CHP'!N17+CHP!N138</f>
        <v>8514536281462.1016</v>
      </c>
      <c r="O17" s="16">
        <f>'BIFUbC-biomass pre-CHP'!O17+CHP!O138</f>
        <v>8524413177523.0752</v>
      </c>
      <c r="P17" s="16">
        <f>'BIFUbC-biomass pre-CHP'!P17+CHP!P138</f>
        <v>8534290073584.0508</v>
      </c>
      <c r="Q17" s="16">
        <f>'BIFUbC-biomass pre-CHP'!Q17+CHP!Q138</f>
        <v>8544166969645.0254</v>
      </c>
      <c r="R17" s="16">
        <f>'BIFUbC-biomass pre-CHP'!R17+CHP!R138</f>
        <v>8554043865706</v>
      </c>
      <c r="S17" s="16">
        <f>'BIFUbC-biomass pre-CHP'!S17+CHP!S138</f>
        <v>8563920761766.9756</v>
      </c>
      <c r="T17" s="16">
        <f>'BIFUbC-biomass pre-CHP'!T17+CHP!T138</f>
        <v>8573797657827.9492</v>
      </c>
      <c r="U17" s="16">
        <f>'BIFUbC-biomass pre-CHP'!U17+CHP!U138</f>
        <v>8583674553888.9248</v>
      </c>
      <c r="V17" s="16">
        <f>'BIFUbC-biomass pre-CHP'!V17+CHP!V138</f>
        <v>8593551449949.8994</v>
      </c>
      <c r="W17" s="16">
        <f>'BIFUbC-biomass pre-CHP'!W17+CHP!W138</f>
        <v>8573636892417.999</v>
      </c>
      <c r="X17" s="16">
        <f>'BIFUbC-biomass pre-CHP'!X17+CHP!X138</f>
        <v>8553722334886.0986</v>
      </c>
      <c r="Y17" s="16">
        <f>'BIFUbC-biomass pre-CHP'!Y17+CHP!Y138</f>
        <v>8533807777354.1992</v>
      </c>
      <c r="Z17" s="16">
        <f>'BIFUbC-biomass pre-CHP'!Z17+CHP!Z138</f>
        <v>8513893219822.2988</v>
      </c>
      <c r="AA17" s="16">
        <f>'BIFUbC-biomass pre-CHP'!AA17+CHP!AA138</f>
        <v>8493978662290.3984</v>
      </c>
      <c r="AB17" s="16">
        <f>'BIFUbC-biomass pre-CHP'!AB17+CHP!AB138</f>
        <v>8474064104758.498</v>
      </c>
      <c r="AC17" s="16">
        <f>'BIFUbC-biomass pre-CHP'!AC17+CHP!AC138</f>
        <v>8454149547226.5977</v>
      </c>
      <c r="AD17" s="16">
        <f>'BIFUbC-biomass pre-CHP'!AD17+CHP!AD138</f>
        <v>8434234989694.6973</v>
      </c>
      <c r="AE17" s="16">
        <f>'BIFUbC-biomass pre-CHP'!AE17+CHP!AE138</f>
        <v>8414320432162.7979</v>
      </c>
      <c r="AF17" s="16">
        <f>'BIFUbC-biomass pre-CHP'!AF17+CHP!AF138</f>
        <v>8394405874630.8975</v>
      </c>
    </row>
    <row r="18" spans="1:32">
      <c r="A18" t="s">
        <v>67</v>
      </c>
      <c r="B18" s="16">
        <f>'BIFUbC-biomass pre-CHP'!B18+CHP!B139</f>
        <v>18364758864862.277</v>
      </c>
      <c r="C18" s="16">
        <f>'BIFUbC-biomass pre-CHP'!C18+CHP!C139</f>
        <v>19212519128243.688</v>
      </c>
      <c r="D18" s="16">
        <f>'BIFUbC-biomass pre-CHP'!D18+CHP!D139</f>
        <v>20060279391625.098</v>
      </c>
      <c r="E18" s="16">
        <f>'BIFUbC-biomass pre-CHP'!E18+CHP!E139</f>
        <v>20908039655006.508</v>
      </c>
      <c r="F18" s="16">
        <f>'BIFUbC-biomass pre-CHP'!F18+CHP!F139</f>
        <v>21571450978774.027</v>
      </c>
      <c r="G18" s="16">
        <f>'BIFUbC-biomass pre-CHP'!G18+CHP!G139</f>
        <v>22234862302541.547</v>
      </c>
      <c r="H18" s="16">
        <f>'BIFUbC-biomass pre-CHP'!H18+CHP!H139</f>
        <v>22898273626309.066</v>
      </c>
      <c r="I18" s="16">
        <f>'BIFUbC-biomass pre-CHP'!I18+CHP!I139</f>
        <v>23561684950076.586</v>
      </c>
      <c r="J18" s="16">
        <f>'BIFUbC-biomass pre-CHP'!J18+CHP!J139</f>
        <v>24225096273844.105</v>
      </c>
      <c r="K18" s="16">
        <f>'BIFUbC-biomass pre-CHP'!K18+CHP!K139</f>
        <v>24888507597611.625</v>
      </c>
      <c r="L18" s="16">
        <f>'BIFUbC-biomass pre-CHP'!L18+CHP!L139</f>
        <v>25551918921379.145</v>
      </c>
      <c r="M18" s="16">
        <f>'BIFUbC-biomass pre-CHP'!M18+CHP!M139</f>
        <v>25771866769528.43</v>
      </c>
      <c r="N18" s="16">
        <f>'BIFUbC-biomass pre-CHP'!N18+CHP!N139</f>
        <v>25991814617677.715</v>
      </c>
      <c r="O18" s="16">
        <f>'BIFUbC-biomass pre-CHP'!O18+CHP!O139</f>
        <v>26211762465827</v>
      </c>
      <c r="P18" s="16">
        <f>'BIFUbC-biomass pre-CHP'!P18+CHP!P139</f>
        <v>26431710313976.289</v>
      </c>
      <c r="Q18" s="16">
        <f>'BIFUbC-biomass pre-CHP'!Q18+CHP!Q139</f>
        <v>26651658162125.574</v>
      </c>
      <c r="R18" s="16">
        <f>'BIFUbC-biomass pre-CHP'!R18+CHP!R139</f>
        <v>26871606010274.859</v>
      </c>
      <c r="S18" s="16">
        <f>'BIFUbC-biomass pre-CHP'!S18+CHP!S139</f>
        <v>27091553858424.145</v>
      </c>
      <c r="T18" s="16">
        <f>'BIFUbC-biomass pre-CHP'!T18+CHP!T139</f>
        <v>27311501706573.434</v>
      </c>
      <c r="U18" s="16">
        <f>'BIFUbC-biomass pre-CHP'!U18+CHP!U139</f>
        <v>27531449554722.719</v>
      </c>
      <c r="V18" s="16">
        <f>'BIFUbC-biomass pre-CHP'!V18+CHP!V139</f>
        <v>27751397402872.004</v>
      </c>
      <c r="W18" s="16">
        <f>'BIFUbC-biomass pre-CHP'!W18+CHP!W139</f>
        <v>27786105722872.258</v>
      </c>
      <c r="X18" s="16">
        <f>'BIFUbC-biomass pre-CHP'!X18+CHP!X139</f>
        <v>27820814042872.508</v>
      </c>
      <c r="Y18" s="16">
        <f>'BIFUbC-biomass pre-CHP'!Y18+CHP!Y139</f>
        <v>27855522362872.762</v>
      </c>
      <c r="Z18" s="16">
        <f>'BIFUbC-biomass pre-CHP'!Z18+CHP!Z139</f>
        <v>27890230682873.012</v>
      </c>
      <c r="AA18" s="16">
        <f>'BIFUbC-biomass pre-CHP'!AA18+CHP!AA139</f>
        <v>27924939002873.266</v>
      </c>
      <c r="AB18" s="16">
        <f>'BIFUbC-biomass pre-CHP'!AB18+CHP!AB139</f>
        <v>27959647322873.52</v>
      </c>
      <c r="AC18" s="16">
        <f>'BIFUbC-biomass pre-CHP'!AC18+CHP!AC139</f>
        <v>27994355642873.77</v>
      </c>
      <c r="AD18" s="16">
        <f>'BIFUbC-biomass pre-CHP'!AD18+CHP!AD139</f>
        <v>28029063962874.023</v>
      </c>
      <c r="AE18" s="16">
        <f>'BIFUbC-biomass pre-CHP'!AE18+CHP!AE139</f>
        <v>28063772282874.273</v>
      </c>
      <c r="AF18" s="16">
        <f>'BIFUbC-biomass pre-CHP'!AF18+CHP!AF139</f>
        <v>28098480602874.527</v>
      </c>
    </row>
    <row r="19" spans="1:32">
      <c r="A19" t="s">
        <v>71</v>
      </c>
      <c r="B19" s="16">
        <f>'BIFUbC-biomass pre-CHP'!B19+CHP!B140</f>
        <v>771621587009.75378</v>
      </c>
      <c r="C19" s="16">
        <f>'BIFUbC-biomass pre-CHP'!C19+CHP!C140</f>
        <v>797929688721.89075</v>
      </c>
      <c r="D19" s="16">
        <f>'BIFUbC-biomass pre-CHP'!D19+CHP!D140</f>
        <v>824237790434.02783</v>
      </c>
      <c r="E19" s="16">
        <f>'BIFUbC-biomass pre-CHP'!E19+CHP!E140</f>
        <v>850545892146.16479</v>
      </c>
      <c r="F19" s="16">
        <f>'BIFUbC-biomass pre-CHP'!F19+CHP!F140</f>
        <v>864334921688.4978</v>
      </c>
      <c r="G19" s="16">
        <f>'BIFUbC-biomass pre-CHP'!G19+CHP!G140</f>
        <v>878123951230.83069</v>
      </c>
      <c r="H19" s="16">
        <f>'BIFUbC-biomass pre-CHP'!H19+CHP!H140</f>
        <v>891912980773.1637</v>
      </c>
      <c r="I19" s="16">
        <f>'BIFUbC-biomass pre-CHP'!I19+CHP!I140</f>
        <v>905702010315.49683</v>
      </c>
      <c r="J19" s="16">
        <f>'BIFUbC-biomass pre-CHP'!J19+CHP!J140</f>
        <v>919491039857.82996</v>
      </c>
      <c r="K19" s="16">
        <f>'BIFUbC-biomass pre-CHP'!K19+CHP!K140</f>
        <v>933280069400.16272</v>
      </c>
      <c r="L19" s="16">
        <f>'BIFUbC-biomass pre-CHP'!L19+CHP!L140</f>
        <v>947069098942.49585</v>
      </c>
      <c r="M19" s="16">
        <f>'BIFUbC-biomass pre-CHP'!M19+CHP!M140</f>
        <v>951704980559.23718</v>
      </c>
      <c r="N19" s="16">
        <f>'BIFUbC-biomass pre-CHP'!N19+CHP!N140</f>
        <v>956340862175.97864</v>
      </c>
      <c r="O19" s="16">
        <f>'BIFUbC-biomass pre-CHP'!O19+CHP!O140</f>
        <v>960976743792.71973</v>
      </c>
      <c r="P19" s="16">
        <f>'BIFUbC-biomass pre-CHP'!P19+CHP!P140</f>
        <v>965612625409.46118</v>
      </c>
      <c r="Q19" s="16">
        <f>'BIFUbC-biomass pre-CHP'!Q19+CHP!Q140</f>
        <v>970248507026.20251</v>
      </c>
      <c r="R19" s="16">
        <f>'BIFUbC-biomass pre-CHP'!R19+CHP!R140</f>
        <v>974884388642.94385</v>
      </c>
      <c r="S19" s="16">
        <f>'BIFUbC-biomass pre-CHP'!S19+CHP!S140</f>
        <v>979520270259.6853</v>
      </c>
      <c r="T19" s="16">
        <f>'BIFUbC-biomass pre-CHP'!T19+CHP!T140</f>
        <v>984156151876.42664</v>
      </c>
      <c r="U19" s="16">
        <f>'BIFUbC-biomass pre-CHP'!U19+CHP!U140</f>
        <v>988792033493.16797</v>
      </c>
      <c r="V19" s="16">
        <f>'BIFUbC-biomass pre-CHP'!V19+CHP!V140</f>
        <v>993427915109.90906</v>
      </c>
      <c r="W19" s="16">
        <f>'BIFUbC-biomass pre-CHP'!W19+CHP!W140</f>
        <v>989760725174.27808</v>
      </c>
      <c r="X19" s="16">
        <f>'BIFUbC-biomass pre-CHP'!X19+CHP!X140</f>
        <v>986093535238.64697</v>
      </c>
      <c r="Y19" s="16">
        <f>'BIFUbC-biomass pre-CHP'!Y19+CHP!Y140</f>
        <v>982426345303.0155</v>
      </c>
      <c r="Z19" s="16">
        <f>'BIFUbC-biomass pre-CHP'!Z19+CHP!Z140</f>
        <v>978759155367.3844</v>
      </c>
      <c r="AA19" s="16">
        <f>'BIFUbC-biomass pre-CHP'!AA19+CHP!AA140</f>
        <v>975091965431.75317</v>
      </c>
      <c r="AB19" s="16">
        <f>'BIFUbC-biomass pre-CHP'!AB19+CHP!AB140</f>
        <v>971424775496.12207</v>
      </c>
      <c r="AC19" s="16">
        <f>'BIFUbC-biomass pre-CHP'!AC19+CHP!AC140</f>
        <v>967757585560.49072</v>
      </c>
      <c r="AD19" s="16">
        <f>'BIFUbC-biomass pre-CHP'!AD19+CHP!AD140</f>
        <v>964090395624.8595</v>
      </c>
      <c r="AE19" s="16">
        <f>'BIFUbC-biomass pre-CHP'!AE19+CHP!AE140</f>
        <v>960423205689.22839</v>
      </c>
      <c r="AF19" s="16">
        <f>'BIFUbC-biomass pre-CHP'!AF19+CHP!AF140</f>
        <v>956756015753.59717</v>
      </c>
    </row>
    <row r="20" spans="1:32">
      <c r="A20" t="s">
        <v>73</v>
      </c>
      <c r="B20" s="16">
        <f>'BIFUbC-biomass pre-CHP'!B20+CHP!B141</f>
        <v>2133511614135.8748</v>
      </c>
      <c r="C20" s="16">
        <f>'BIFUbC-biomass pre-CHP'!C20+CHP!C141</f>
        <v>2221027550356.5986</v>
      </c>
      <c r="D20" s="16">
        <f>'BIFUbC-biomass pre-CHP'!D20+CHP!D141</f>
        <v>2308543486577.3218</v>
      </c>
      <c r="E20" s="16">
        <f>'BIFUbC-biomass pre-CHP'!E20+CHP!E141</f>
        <v>2396059422798.0454</v>
      </c>
      <c r="F20" s="16">
        <f>'BIFUbC-biomass pre-CHP'!F20+CHP!F141</f>
        <v>2456534326376.6509</v>
      </c>
      <c r="G20" s="16">
        <f>'BIFUbC-biomass pre-CHP'!G20+CHP!G141</f>
        <v>2517009229955.2559</v>
      </c>
      <c r="H20" s="16">
        <f>'BIFUbC-biomass pre-CHP'!H20+CHP!H141</f>
        <v>2577484133533.8613</v>
      </c>
      <c r="I20" s="16">
        <f>'BIFUbC-biomass pre-CHP'!I20+CHP!I141</f>
        <v>2637959037112.4668</v>
      </c>
      <c r="J20" s="16">
        <f>'BIFUbC-biomass pre-CHP'!J20+CHP!J141</f>
        <v>2698433940691.0723</v>
      </c>
      <c r="K20" s="16">
        <f>'BIFUbC-biomass pre-CHP'!K20+CHP!K141</f>
        <v>2758908844269.6777</v>
      </c>
      <c r="L20" s="16">
        <f>'BIFUbC-biomass pre-CHP'!L20+CHP!L141</f>
        <v>2819383747848.2827</v>
      </c>
      <c r="M20" s="16">
        <f>'BIFUbC-biomass pre-CHP'!M20+CHP!M141</f>
        <v>2839509352818.2598</v>
      </c>
      <c r="N20" s="16">
        <f>'BIFUbC-biomass pre-CHP'!N20+CHP!N141</f>
        <v>2859634957788.2373</v>
      </c>
      <c r="O20" s="16">
        <f>'BIFUbC-biomass pre-CHP'!O20+CHP!O141</f>
        <v>2879760562758.2148</v>
      </c>
      <c r="P20" s="16">
        <f>'BIFUbC-biomass pre-CHP'!P20+CHP!P141</f>
        <v>2899886167728.1924</v>
      </c>
      <c r="Q20" s="16">
        <f>'BIFUbC-biomass pre-CHP'!Q20+CHP!Q141</f>
        <v>2920011772698.1694</v>
      </c>
      <c r="R20" s="16">
        <f>'BIFUbC-biomass pre-CHP'!R20+CHP!R141</f>
        <v>2940137377668.147</v>
      </c>
      <c r="S20" s="16">
        <f>'BIFUbC-biomass pre-CHP'!S20+CHP!S141</f>
        <v>2960262982638.124</v>
      </c>
      <c r="T20" s="16">
        <f>'BIFUbC-biomass pre-CHP'!T20+CHP!T141</f>
        <v>2980388587608.1016</v>
      </c>
      <c r="U20" s="16">
        <f>'BIFUbC-biomass pre-CHP'!U20+CHP!U141</f>
        <v>3000514192578.0786</v>
      </c>
      <c r="V20" s="16">
        <f>'BIFUbC-biomass pre-CHP'!V20+CHP!V141</f>
        <v>3020639797548.0562</v>
      </c>
      <c r="W20" s="16">
        <f>'BIFUbC-biomass pre-CHP'!W20+CHP!W141</f>
        <v>3018632670623.4761</v>
      </c>
      <c r="X20" s="16">
        <f>'BIFUbC-biomass pre-CHP'!X20+CHP!X141</f>
        <v>3016625543698.896</v>
      </c>
      <c r="Y20" s="16">
        <f>'BIFUbC-biomass pre-CHP'!Y20+CHP!Y141</f>
        <v>3014618416774.3164</v>
      </c>
      <c r="Z20" s="16">
        <f>'BIFUbC-biomass pre-CHP'!Z20+CHP!Z141</f>
        <v>3012611289849.7363</v>
      </c>
      <c r="AA20" s="16">
        <f>'BIFUbC-biomass pre-CHP'!AA20+CHP!AA141</f>
        <v>3010604162925.1563</v>
      </c>
      <c r="AB20" s="16">
        <f>'BIFUbC-biomass pre-CHP'!AB20+CHP!AB141</f>
        <v>3008597036000.5762</v>
      </c>
      <c r="AC20" s="16">
        <f>'BIFUbC-biomass pre-CHP'!AC20+CHP!AC141</f>
        <v>3006589909075.9961</v>
      </c>
      <c r="AD20" s="16">
        <f>'BIFUbC-biomass pre-CHP'!AD20+CHP!AD141</f>
        <v>3004582782151.416</v>
      </c>
      <c r="AE20" s="16">
        <f>'BIFUbC-biomass pre-CHP'!AE20+CHP!AE141</f>
        <v>3002575655226.8359</v>
      </c>
      <c r="AF20" s="16">
        <f>'BIFUbC-biomass pre-CHP'!AF20+CHP!AF141</f>
        <v>3000568528302.2559</v>
      </c>
    </row>
    <row r="21" spans="1:32">
      <c r="A21" t="s">
        <v>75</v>
      </c>
      <c r="B21" s="16">
        <f>'BIFUbC-biomass pre-CHP'!B21+CHP!B142</f>
        <v>1257696124252.3071</v>
      </c>
      <c r="C21" s="16">
        <f>'BIFUbC-biomass pre-CHP'!C21+CHP!C142</f>
        <v>1300576725465.1553</v>
      </c>
      <c r="D21" s="16">
        <f>'BIFUbC-biomass pre-CHP'!D21+CHP!D142</f>
        <v>1343457326678.0032</v>
      </c>
      <c r="E21" s="16">
        <f>'BIFUbC-biomass pre-CHP'!E21+CHP!E142</f>
        <v>1386337927890.8513</v>
      </c>
      <c r="F21" s="16">
        <f>'BIFUbC-biomass pre-CHP'!F21+CHP!F142</f>
        <v>1408813205027.4065</v>
      </c>
      <c r="G21" s="16">
        <f>'BIFUbC-biomass pre-CHP'!G21+CHP!G142</f>
        <v>1431288482163.9619</v>
      </c>
      <c r="H21" s="16">
        <f>'BIFUbC-biomass pre-CHP'!H21+CHP!H142</f>
        <v>1453763759300.5168</v>
      </c>
      <c r="I21" s="16">
        <f>'BIFUbC-biomass pre-CHP'!I21+CHP!I142</f>
        <v>1476239036437.0723</v>
      </c>
      <c r="J21" s="16">
        <f>'BIFUbC-biomass pre-CHP'!J21+CHP!J142</f>
        <v>1498714313573.6274</v>
      </c>
      <c r="K21" s="16">
        <f>'BIFUbC-biomass pre-CHP'!K21+CHP!K142</f>
        <v>1521189590710.1829</v>
      </c>
      <c r="L21" s="16">
        <f>'BIFUbC-biomass pre-CHP'!L21+CHP!L142</f>
        <v>1543664867846.7383</v>
      </c>
      <c r="M21" s="16">
        <f>'BIFUbC-biomass pre-CHP'!M21+CHP!M142</f>
        <v>1551221072131.3577</v>
      </c>
      <c r="N21" s="16">
        <f>'BIFUbC-biomass pre-CHP'!N21+CHP!N142</f>
        <v>1558777276415.9773</v>
      </c>
      <c r="O21" s="16">
        <f>'BIFUbC-biomass pre-CHP'!O21+CHP!O142</f>
        <v>1566333480700.5969</v>
      </c>
      <c r="P21" s="16">
        <f>'BIFUbC-biomass pre-CHP'!P21+CHP!P142</f>
        <v>1573889684985.2168</v>
      </c>
      <c r="Q21" s="16">
        <f>'BIFUbC-biomass pre-CHP'!Q21+CHP!Q142</f>
        <v>1581445889269.8362</v>
      </c>
      <c r="R21" s="16">
        <f>'BIFUbC-biomass pre-CHP'!R21+CHP!R142</f>
        <v>1589002093554.4561</v>
      </c>
      <c r="S21" s="16">
        <f>'BIFUbC-biomass pre-CHP'!S21+CHP!S142</f>
        <v>1596558297839.0757</v>
      </c>
      <c r="T21" s="16">
        <f>'BIFUbC-biomass pre-CHP'!T21+CHP!T142</f>
        <v>1604114502123.6953</v>
      </c>
      <c r="U21" s="16">
        <f>'BIFUbC-biomass pre-CHP'!U21+CHP!U142</f>
        <v>1611670706408.3149</v>
      </c>
      <c r="V21" s="16">
        <f>'BIFUbC-biomass pre-CHP'!V21+CHP!V142</f>
        <v>1619226910692.9343</v>
      </c>
      <c r="W21" s="16">
        <f>'BIFUbC-biomass pre-CHP'!W21+CHP!W142</f>
        <v>1613249614766.2952</v>
      </c>
      <c r="X21" s="16">
        <f>'BIFUbC-biomass pre-CHP'!X21+CHP!X142</f>
        <v>1607272318839.6558</v>
      </c>
      <c r="Y21" s="16">
        <f>'BIFUbC-biomass pre-CHP'!Y21+CHP!Y142</f>
        <v>1601295022913.0164</v>
      </c>
      <c r="Z21" s="16">
        <f>'BIFUbC-biomass pre-CHP'!Z21+CHP!Z142</f>
        <v>1595317726986.377</v>
      </c>
      <c r="AA21" s="16">
        <f>'BIFUbC-biomass pre-CHP'!AA21+CHP!AA142</f>
        <v>1589340431059.7373</v>
      </c>
      <c r="AB21" s="16">
        <f>'BIFUbC-biomass pre-CHP'!AB21+CHP!AB142</f>
        <v>1583363135133.0981</v>
      </c>
      <c r="AC21" s="16">
        <f>'BIFUbC-biomass pre-CHP'!AC21+CHP!AC142</f>
        <v>1577385839206.4585</v>
      </c>
      <c r="AD21" s="16">
        <f>'BIFUbC-biomass pre-CHP'!AD21+CHP!AD142</f>
        <v>1571408543279.8193</v>
      </c>
      <c r="AE21" s="16">
        <f>'BIFUbC-biomass pre-CHP'!AE21+CHP!AE142</f>
        <v>1565431247353.1797</v>
      </c>
      <c r="AF21" s="16">
        <f>'BIFUbC-biomass pre-CHP'!AF21+CHP!AF142</f>
        <v>1559453951426.5405</v>
      </c>
    </row>
    <row r="22" spans="1:32">
      <c r="A22" t="s">
        <v>78</v>
      </c>
      <c r="B22" s="16">
        <f>'BIFUbC-biomass pre-CHP'!B22+CHP!B143</f>
        <v>322071699271.63947</v>
      </c>
      <c r="C22" s="16">
        <f>'BIFUbC-biomass pre-CHP'!C22+CHP!C143</f>
        <v>333052593489.328</v>
      </c>
      <c r="D22" s="16">
        <f>'BIFUbC-biomass pre-CHP'!D22+CHP!D143</f>
        <v>344033487707.01666</v>
      </c>
      <c r="E22" s="16">
        <f>'BIFUbC-biomass pre-CHP'!E22+CHP!E143</f>
        <v>355014381924.7052</v>
      </c>
      <c r="F22" s="16">
        <f>'BIFUbC-biomass pre-CHP'!F22+CHP!F143</f>
        <v>360769866544.07196</v>
      </c>
      <c r="G22" s="16">
        <f>'BIFUbC-biomass pre-CHP'!G22+CHP!G143</f>
        <v>366525351163.43884</v>
      </c>
      <c r="H22" s="16">
        <f>'BIFUbC-biomass pre-CHP'!H22+CHP!H143</f>
        <v>372280835782.8056</v>
      </c>
      <c r="I22" s="16">
        <f>'BIFUbC-biomass pre-CHP'!I22+CHP!I143</f>
        <v>378036320402.17236</v>
      </c>
      <c r="J22" s="16">
        <f>'BIFUbC-biomass pre-CHP'!J22+CHP!J143</f>
        <v>383791805021.53912</v>
      </c>
      <c r="K22" s="16">
        <f>'BIFUbC-biomass pre-CHP'!K22+CHP!K143</f>
        <v>389547289640.90594</v>
      </c>
      <c r="L22" s="16">
        <f>'BIFUbC-biomass pre-CHP'!L22+CHP!L143</f>
        <v>395302774260.27271</v>
      </c>
      <c r="M22" s="16">
        <f>'BIFUbC-biomass pre-CHP'!M22+CHP!M143</f>
        <v>397237772315.09924</v>
      </c>
      <c r="N22" s="16">
        <f>'BIFUbC-biomass pre-CHP'!N22+CHP!N143</f>
        <v>399172770369.92578</v>
      </c>
      <c r="O22" s="16">
        <f>'BIFUbC-biomass pre-CHP'!O22+CHP!O143</f>
        <v>401107768424.75232</v>
      </c>
      <c r="P22" s="16">
        <f>'BIFUbC-biomass pre-CHP'!P22+CHP!P143</f>
        <v>403042766479.57886</v>
      </c>
      <c r="Q22" s="16">
        <f>'BIFUbC-biomass pre-CHP'!Q22+CHP!Q143</f>
        <v>404977764534.40546</v>
      </c>
      <c r="R22" s="16">
        <f>'BIFUbC-biomass pre-CHP'!R22+CHP!R143</f>
        <v>406912762589.23193</v>
      </c>
      <c r="S22" s="16">
        <f>'BIFUbC-biomass pre-CHP'!S22+CHP!S143</f>
        <v>408847760644.05847</v>
      </c>
      <c r="T22" s="16">
        <f>'BIFUbC-biomass pre-CHP'!T22+CHP!T143</f>
        <v>410782758698.88501</v>
      </c>
      <c r="U22" s="16">
        <f>'BIFUbC-biomass pre-CHP'!U22+CHP!U143</f>
        <v>412717756753.71155</v>
      </c>
      <c r="V22" s="16">
        <f>'BIFUbC-biomass pre-CHP'!V22+CHP!V143</f>
        <v>414652754808.53802</v>
      </c>
      <c r="W22" s="16">
        <f>'BIFUbC-biomass pre-CHP'!W22+CHP!W143</f>
        <v>413122084705.46637</v>
      </c>
      <c r="X22" s="16">
        <f>'BIFUbC-biomass pre-CHP'!X22+CHP!X143</f>
        <v>411591414602.39459</v>
      </c>
      <c r="Y22" s="16">
        <f>'BIFUbC-biomass pre-CHP'!Y22+CHP!Y143</f>
        <v>410060744499.32288</v>
      </c>
      <c r="Z22" s="16">
        <f>'BIFUbC-biomass pre-CHP'!Z22+CHP!Z143</f>
        <v>408530074396.2511</v>
      </c>
      <c r="AA22" s="16">
        <f>'BIFUbC-biomass pre-CHP'!AA22+CHP!AA143</f>
        <v>406999404293.17944</v>
      </c>
      <c r="AB22" s="16">
        <f>'BIFUbC-biomass pre-CHP'!AB22+CHP!AB143</f>
        <v>405468734190.10767</v>
      </c>
      <c r="AC22" s="16">
        <f>'BIFUbC-biomass pre-CHP'!AC22+CHP!AC143</f>
        <v>403938064087.03589</v>
      </c>
      <c r="AD22" s="16">
        <f>'BIFUbC-biomass pre-CHP'!AD22+CHP!AD143</f>
        <v>402407393983.96417</v>
      </c>
      <c r="AE22" s="16">
        <f>'BIFUbC-biomass pre-CHP'!AE22+CHP!AE143</f>
        <v>400876723880.8924</v>
      </c>
      <c r="AF22" s="16">
        <f>'BIFUbC-biomass pre-CHP'!AF22+CHP!AF143</f>
        <v>399346053777.82074</v>
      </c>
    </row>
    <row r="23" spans="1:32">
      <c r="A23" t="s">
        <v>80</v>
      </c>
      <c r="B23" s="16">
        <f>'BIFUbC-biomass pre-CHP'!B23+CHP!B144</f>
        <v>319370891250.68665</v>
      </c>
      <c r="C23" s="16">
        <f>'BIFUbC-biomass pre-CHP'!C23+CHP!C144</f>
        <v>325074803510.29474</v>
      </c>
      <c r="D23" s="16">
        <f>'BIFUbC-biomass pre-CHP'!D23+CHP!D144</f>
        <v>330778715769.90277</v>
      </c>
      <c r="E23" s="16">
        <f>'BIFUbC-biomass pre-CHP'!E23+CHP!E144</f>
        <v>336482628029.51086</v>
      </c>
      <c r="F23" s="16">
        <f>'BIFUbC-biomass pre-CHP'!F23+CHP!F144</f>
        <v>343869932826.35895</v>
      </c>
      <c r="G23" s="16">
        <f>'BIFUbC-biomass pre-CHP'!G23+CHP!G144</f>
        <v>351257237623.20416</v>
      </c>
      <c r="H23" s="16">
        <f>'BIFUbC-biomass pre-CHP'!H23+CHP!H144</f>
        <v>358644542420.04944</v>
      </c>
      <c r="I23" s="16">
        <f>'BIFUbC-biomass pre-CHP'!I23+CHP!I144</f>
        <v>366031847216.89478</v>
      </c>
      <c r="J23" s="16">
        <f>'BIFUbC-biomass pre-CHP'!J23+CHP!J144</f>
        <v>373419152013.74005</v>
      </c>
      <c r="K23" s="16">
        <f>'BIFUbC-biomass pre-CHP'!K23+CHP!K144</f>
        <v>380806456810.58533</v>
      </c>
      <c r="L23" s="16">
        <f>'BIFUbC-biomass pre-CHP'!L23+CHP!L144</f>
        <v>388193761607.42786</v>
      </c>
      <c r="M23" s="16">
        <f>'BIFUbC-biomass pre-CHP'!M23+CHP!M144</f>
        <v>391801901795.98334</v>
      </c>
      <c r="N23" s="16">
        <f>'BIFUbC-biomass pre-CHP'!N23+CHP!N144</f>
        <v>395410041984.53894</v>
      </c>
      <c r="O23" s="16">
        <f>'BIFUbC-biomass pre-CHP'!O23+CHP!O144</f>
        <v>399018182173.09467</v>
      </c>
      <c r="P23" s="16">
        <f>'BIFUbC-biomass pre-CHP'!P23+CHP!P144</f>
        <v>402626322361.65021</v>
      </c>
      <c r="Q23" s="16">
        <f>'BIFUbC-biomass pre-CHP'!Q23+CHP!Q144</f>
        <v>406234462550.20587</v>
      </c>
      <c r="R23" s="16">
        <f>'BIFUbC-biomass pre-CHP'!R23+CHP!R144</f>
        <v>409842602738.76141</v>
      </c>
      <c r="S23" s="16">
        <f>'BIFUbC-biomass pre-CHP'!S23+CHP!S144</f>
        <v>413450742927.31714</v>
      </c>
      <c r="T23" s="16">
        <f>'BIFUbC-biomass pre-CHP'!T23+CHP!T144</f>
        <v>417058883115.87268</v>
      </c>
      <c r="U23" s="16">
        <f>'BIFUbC-biomass pre-CHP'!U23+CHP!U144</f>
        <v>420667023304.42834</v>
      </c>
      <c r="V23" s="16">
        <f>'BIFUbC-biomass pre-CHP'!V23+CHP!V144</f>
        <v>424275163492.98395</v>
      </c>
      <c r="W23" s="16">
        <f>'BIFUbC-biomass pre-CHP'!W23+CHP!W144</f>
        <v>422180114351.24194</v>
      </c>
      <c r="X23" s="16">
        <f>'BIFUbC-biomass pre-CHP'!X23+CHP!X144</f>
        <v>420085065209.49994</v>
      </c>
      <c r="Y23" s="16">
        <f>'BIFUbC-biomass pre-CHP'!Y23+CHP!Y144</f>
        <v>417990016067.75806</v>
      </c>
      <c r="Z23" s="16">
        <f>'BIFUbC-biomass pre-CHP'!Z23+CHP!Z144</f>
        <v>415894966926.01605</v>
      </c>
      <c r="AA23" s="16">
        <f>'BIFUbC-biomass pre-CHP'!AA23+CHP!AA144</f>
        <v>413799917784.27405</v>
      </c>
      <c r="AB23" s="16">
        <f>'BIFUbC-biomass pre-CHP'!AB23+CHP!AB144</f>
        <v>411704868642.5321</v>
      </c>
      <c r="AC23" s="16">
        <f>'BIFUbC-biomass pre-CHP'!AC23+CHP!AC144</f>
        <v>409609819500.7901</v>
      </c>
      <c r="AD23" s="16">
        <f>'BIFUbC-biomass pre-CHP'!AD23+CHP!AD144</f>
        <v>407514770359.04822</v>
      </c>
      <c r="AE23" s="16">
        <f>'BIFUbC-biomass pre-CHP'!AE23+CHP!AE144</f>
        <v>405419721217.30621</v>
      </c>
      <c r="AF23" s="16">
        <f>'BIFUbC-biomass pre-CHP'!AF23+CHP!AF144</f>
        <v>403324672075.56403</v>
      </c>
    </row>
    <row r="24" spans="1:32">
      <c r="A24" t="s">
        <v>82</v>
      </c>
      <c r="B24" s="16">
        <f>'BIFUbC-biomass pre-CHP'!B24+CHP!B145</f>
        <v>0</v>
      </c>
      <c r="C24" s="16">
        <f>'BIFUbC-biomass pre-CHP'!C24+CHP!C145</f>
        <v>0</v>
      </c>
      <c r="D24" s="16">
        <f>'BIFUbC-biomass pre-CHP'!D24+CHP!D145</f>
        <v>1</v>
      </c>
      <c r="E24" s="16">
        <f>'BIFUbC-biomass pre-CHP'!E24+CHP!E145</f>
        <v>2</v>
      </c>
      <c r="F24" s="16">
        <f>'BIFUbC-biomass pre-CHP'!F24+CHP!F145</f>
        <v>3</v>
      </c>
      <c r="G24" s="16">
        <f>'BIFUbC-biomass pre-CHP'!G24+CHP!G145</f>
        <v>4</v>
      </c>
      <c r="H24" s="16">
        <f>'BIFUbC-biomass pre-CHP'!H24+CHP!H145</f>
        <v>5</v>
      </c>
      <c r="I24" s="16">
        <f>'BIFUbC-biomass pre-CHP'!I24+CHP!I145</f>
        <v>6</v>
      </c>
      <c r="J24" s="16">
        <f>'BIFUbC-biomass pre-CHP'!J24+CHP!J145</f>
        <v>7</v>
      </c>
      <c r="K24" s="16">
        <f>'BIFUbC-biomass pre-CHP'!K24+CHP!K145</f>
        <v>8</v>
      </c>
      <c r="L24" s="16">
        <f>'BIFUbC-biomass pre-CHP'!L24+CHP!L145</f>
        <v>9</v>
      </c>
      <c r="M24" s="16">
        <f>'BIFUbC-biomass pre-CHP'!M24+CHP!M145</f>
        <v>10</v>
      </c>
      <c r="N24" s="16">
        <f>'BIFUbC-biomass pre-CHP'!N24+CHP!N145</f>
        <v>11</v>
      </c>
      <c r="O24" s="16">
        <f>'BIFUbC-biomass pre-CHP'!O24+CHP!O145</f>
        <v>12</v>
      </c>
      <c r="P24" s="16">
        <f>'BIFUbC-biomass pre-CHP'!P24+CHP!P145</f>
        <v>13</v>
      </c>
      <c r="Q24" s="16">
        <f>'BIFUbC-biomass pre-CHP'!Q24+CHP!Q145</f>
        <v>14</v>
      </c>
      <c r="R24" s="16">
        <f>'BIFUbC-biomass pre-CHP'!R24+CHP!R145</f>
        <v>15</v>
      </c>
      <c r="S24" s="16">
        <f>'BIFUbC-biomass pre-CHP'!S24+CHP!S145</f>
        <v>16</v>
      </c>
      <c r="T24" s="16">
        <f>'BIFUbC-biomass pre-CHP'!T24+CHP!T145</f>
        <v>17</v>
      </c>
      <c r="U24" s="16">
        <f>'BIFUbC-biomass pre-CHP'!U24+CHP!U145</f>
        <v>18</v>
      </c>
      <c r="V24" s="16">
        <f>'BIFUbC-biomass pre-CHP'!V24+CHP!V145</f>
        <v>19</v>
      </c>
      <c r="W24" s="16">
        <f>'BIFUbC-biomass pre-CHP'!W24+CHP!W145</f>
        <v>20</v>
      </c>
      <c r="X24" s="16">
        <f>'BIFUbC-biomass pre-CHP'!X24+CHP!X145</f>
        <v>21</v>
      </c>
      <c r="Y24" s="16">
        <f>'BIFUbC-biomass pre-CHP'!Y24+CHP!Y145</f>
        <v>22</v>
      </c>
      <c r="Z24" s="16">
        <f>'BIFUbC-biomass pre-CHP'!Z24+CHP!Z145</f>
        <v>23</v>
      </c>
      <c r="AA24" s="16">
        <f>'BIFUbC-biomass pre-CHP'!AA24+CHP!AA145</f>
        <v>24</v>
      </c>
      <c r="AB24" s="16">
        <f>'BIFUbC-biomass pre-CHP'!AB24+CHP!AB145</f>
        <v>25</v>
      </c>
      <c r="AC24" s="16">
        <f>'BIFUbC-biomass pre-CHP'!AC24+CHP!AC145</f>
        <v>26</v>
      </c>
      <c r="AD24" s="16">
        <f>'BIFUbC-biomass pre-CHP'!AD24+CHP!AD145</f>
        <v>27</v>
      </c>
      <c r="AE24" s="16">
        <f>'BIFUbC-biomass pre-CHP'!AE24+CHP!AE145</f>
        <v>28</v>
      </c>
      <c r="AF24" s="16">
        <f>'BIFUbC-biomass pre-CHP'!AF24+CHP!AF145</f>
        <v>29</v>
      </c>
    </row>
    <row r="25" spans="1:32">
      <c r="A25" t="s">
        <v>85</v>
      </c>
      <c r="B25" s="16">
        <f>'BIFUbC-biomass pre-CHP'!B25+CHP!B146</f>
        <v>117131849851.57123</v>
      </c>
      <c r="C25" s="16">
        <f>'BIFUbC-biomass pre-CHP'!C25+CHP!C146</f>
        <v>117248981701.42278</v>
      </c>
      <c r="D25" s="16">
        <f>'BIFUbC-biomass pre-CHP'!D25+CHP!D146</f>
        <v>117366230683.12422</v>
      </c>
      <c r="E25" s="16">
        <f>'BIFUbC-biomass pre-CHP'!E25+CHP!E146</f>
        <v>117483596913.80731</v>
      </c>
      <c r="F25" s="16">
        <f>'BIFUbC-biomass pre-CHP'!F25+CHP!F146</f>
        <v>117601080510.7211</v>
      </c>
      <c r="G25" s="16">
        <f>'BIFUbC-biomass pre-CHP'!G25+CHP!G146</f>
        <v>117718681591.23183</v>
      </c>
      <c r="H25" s="16">
        <f>'BIFUbC-biomass pre-CHP'!H25+CHP!H146</f>
        <v>117836400272.82303</v>
      </c>
      <c r="I25" s="16">
        <f>'BIFUbC-biomass pre-CHP'!I25+CHP!I146</f>
        <v>117954236673.09586</v>
      </c>
      <c r="J25" s="16">
        <f>'BIFUbC-biomass pre-CHP'!J25+CHP!J146</f>
        <v>118072190909.76895</v>
      </c>
      <c r="K25" s="16">
        <f>'BIFUbC-biomass pre-CHP'!K25+CHP!K146</f>
        <v>118190263100.6787</v>
      </c>
      <c r="L25" s="16">
        <f>'BIFUbC-biomass pre-CHP'!L25+CHP!L146</f>
        <v>118308453363.77936</v>
      </c>
      <c r="M25" s="16">
        <f>'BIFUbC-biomass pre-CHP'!M25+CHP!M146</f>
        <v>118426761817.14311</v>
      </c>
      <c r="N25" s="16">
        <f>'BIFUbC-biomass pre-CHP'!N25+CHP!N146</f>
        <v>118545188578.96025</v>
      </c>
      <c r="O25" s="16">
        <f>'BIFUbC-biomass pre-CHP'!O25+CHP!O146</f>
        <v>118663733767.53918</v>
      </c>
      <c r="P25" s="16">
        <f>'BIFUbC-biomass pre-CHP'!P25+CHP!P146</f>
        <v>118782397501.30672</v>
      </c>
      <c r="Q25" s="16">
        <f>'BIFUbC-biomass pre-CHP'!Q25+CHP!Q146</f>
        <v>118901179898.80801</v>
      </c>
      <c r="R25" s="16">
        <f>'BIFUbC-biomass pre-CHP'!R25+CHP!R146</f>
        <v>119020081078.7068</v>
      </c>
      <c r="S25" s="16">
        <f>'BIFUbC-biomass pre-CHP'!S25+CHP!S146</f>
        <v>119139101159.78549</v>
      </c>
      <c r="T25" s="16">
        <f>'BIFUbC-biomass pre-CHP'!T25+CHP!T146</f>
        <v>119258240260.94527</v>
      </c>
      <c r="U25" s="16">
        <f>'BIFUbC-biomass pre-CHP'!U25+CHP!U146</f>
        <v>119377498501.20619</v>
      </c>
      <c r="V25" s="16">
        <f>'BIFUbC-biomass pre-CHP'!V25+CHP!V146</f>
        <v>119496875999.7074</v>
      </c>
      <c r="W25" s="16">
        <f>'BIFUbC-biomass pre-CHP'!W25+CHP!W146</f>
        <v>118899391619.70886</v>
      </c>
      <c r="X25" s="16">
        <f>'BIFUbC-biomass pre-CHP'!X25+CHP!X146</f>
        <v>118304894661.61031</v>
      </c>
      <c r="Y25" s="16">
        <f>'BIFUbC-biomass pre-CHP'!Y25+CHP!Y146</f>
        <v>117713370188.30225</v>
      </c>
      <c r="Z25" s="16">
        <f>'BIFUbC-biomass pre-CHP'!Z25+CHP!Z146</f>
        <v>117124803337.36075</v>
      </c>
      <c r="AA25" s="16">
        <f>'BIFUbC-biomass pre-CHP'!AA25+CHP!AA146</f>
        <v>116539179320.67392</v>
      </c>
      <c r="AB25" s="16">
        <f>'BIFUbC-biomass pre-CHP'!AB25+CHP!AB146</f>
        <v>115956483424.07057</v>
      </c>
      <c r="AC25" s="16">
        <f>'BIFUbC-biomass pre-CHP'!AC25+CHP!AC146</f>
        <v>115376701006.95021</v>
      </c>
      <c r="AD25" s="16">
        <f>'BIFUbC-biomass pre-CHP'!AD25+CHP!AD146</f>
        <v>114799817501.91545</v>
      </c>
      <c r="AE25" s="16">
        <f>'BIFUbC-biomass pre-CHP'!AE25+CHP!AE146</f>
        <v>114225818414.40588</v>
      </c>
      <c r="AF25" s="16">
        <f>'BIFUbC-biomass pre-CHP'!AF25+CHP!AF146</f>
        <v>113654689322.33385</v>
      </c>
    </row>
    <row r="26" spans="1:32">
      <c r="A26" t="s">
        <v>89</v>
      </c>
      <c r="B26" s="16">
        <f>'BIFUbC-biomass pre-CHP'!B26+CHP!B147</f>
        <v>710532791.91191864</v>
      </c>
      <c r="C26" s="16">
        <f>'BIFUbC-biomass pre-CHP'!C26+CHP!C147</f>
        <v>723222792.20207882</v>
      </c>
      <c r="D26" s="16">
        <f>'BIFUbC-biomass pre-CHP'!D26+CHP!D147</f>
        <v>735912792.492239</v>
      </c>
      <c r="E26" s="16">
        <f>'BIFUbC-biomass pre-CHP'!E26+CHP!E147</f>
        <v>748602792.78239942</v>
      </c>
      <c r="F26" s="16">
        <f>'BIFUbC-biomass pre-CHP'!F26+CHP!F147</f>
        <v>765037985.98818409</v>
      </c>
      <c r="G26" s="16">
        <f>'BIFUbC-biomass pre-CHP'!G26+CHP!G147</f>
        <v>781473179.19396293</v>
      </c>
      <c r="H26" s="16">
        <f>'BIFUbC-biomass pre-CHP'!H26+CHP!H147</f>
        <v>797908372.39974153</v>
      </c>
      <c r="I26" s="16">
        <f>'BIFUbC-biomass pre-CHP'!I26+CHP!I147</f>
        <v>814343565.60552025</v>
      </c>
      <c r="J26" s="16">
        <f>'BIFUbC-biomass pre-CHP'!J26+CHP!J147</f>
        <v>830778758.81129909</v>
      </c>
      <c r="K26" s="16">
        <f>'BIFUbC-biomass pre-CHP'!K26+CHP!K147</f>
        <v>847213952.01707768</v>
      </c>
      <c r="L26" s="16">
        <f>'BIFUbC-biomass pre-CHP'!L26+CHP!L147</f>
        <v>863649145.22285044</v>
      </c>
      <c r="M26" s="16">
        <f>'BIFUbC-biomass pre-CHP'!M26+CHP!M147</f>
        <v>871676495.21628356</v>
      </c>
      <c r="N26" s="16">
        <f>'BIFUbC-biomass pre-CHP'!N26+CHP!N147</f>
        <v>879703845.20971727</v>
      </c>
      <c r="O26" s="16">
        <f>'BIFUbC-biomass pre-CHP'!O26+CHP!O147</f>
        <v>887731195.20315051</v>
      </c>
      <c r="P26" s="16">
        <f>'BIFUbC-biomass pre-CHP'!P26+CHP!P147</f>
        <v>895758545.19658387</v>
      </c>
      <c r="Q26" s="16">
        <f>'BIFUbC-biomass pre-CHP'!Q26+CHP!Q147</f>
        <v>903785895.19001722</v>
      </c>
      <c r="R26" s="16">
        <f>'BIFUbC-biomass pre-CHP'!R26+CHP!R147</f>
        <v>911813245.18345058</v>
      </c>
      <c r="S26" s="16">
        <f>'BIFUbC-biomass pre-CHP'!S26+CHP!S147</f>
        <v>919840595.17688417</v>
      </c>
      <c r="T26" s="16">
        <f>'BIFUbC-biomass pre-CHP'!T26+CHP!T147</f>
        <v>927867945.17031753</v>
      </c>
      <c r="U26" s="16">
        <f>'BIFUbC-biomass pre-CHP'!U26+CHP!U147</f>
        <v>935895295.16375089</v>
      </c>
      <c r="V26" s="16">
        <f>'BIFUbC-biomass pre-CHP'!V26+CHP!V147</f>
        <v>943922645.15718436</v>
      </c>
      <c r="W26" s="16">
        <f>'BIFUbC-biomass pre-CHP'!W26+CHP!W147</f>
        <v>939261603.22551334</v>
      </c>
      <c r="X26" s="16">
        <f>'BIFUbC-biomass pre-CHP'!X26+CHP!X147</f>
        <v>934600561.29384232</v>
      </c>
      <c r="Y26" s="16">
        <f>'BIFUbC-biomass pre-CHP'!Y26+CHP!Y147</f>
        <v>929939519.36217129</v>
      </c>
      <c r="Z26" s="16">
        <f>'BIFUbC-biomass pre-CHP'!Z26+CHP!Z147</f>
        <v>925278477.43050039</v>
      </c>
      <c r="AA26" s="16">
        <f>'BIFUbC-biomass pre-CHP'!AA26+CHP!AA147</f>
        <v>920617435.49882913</v>
      </c>
      <c r="AB26" s="16">
        <f>'BIFUbC-biomass pre-CHP'!AB26+CHP!AB147</f>
        <v>915956393.56715822</v>
      </c>
      <c r="AC26" s="16">
        <f>'BIFUbC-biomass pre-CHP'!AC26+CHP!AC147</f>
        <v>911295351.6354872</v>
      </c>
      <c r="AD26" s="16">
        <f>'BIFUbC-biomass pre-CHP'!AD26+CHP!AD147</f>
        <v>906634309.70381618</v>
      </c>
      <c r="AE26" s="16">
        <f>'BIFUbC-biomass pre-CHP'!AE26+CHP!AE147</f>
        <v>901973267.77214527</v>
      </c>
      <c r="AF26" s="16">
        <f>'BIFUbC-biomass pre-CHP'!AF26+CHP!AF147</f>
        <v>897312225.84047377</v>
      </c>
    </row>
  </sheetData>
  <phoneticPr fontId="36"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workbookViewId="0"/>
  </sheetViews>
  <sheetFormatPr defaultColWidth="9.08984375" defaultRowHeight="14.5"/>
  <cols>
    <col min="1" max="1" width="39.6328125" customWidth="1"/>
    <col min="2" max="33" width="11.6328125" customWidth="1"/>
    <col min="34" max="35" width="9.45312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'BIFUbC-petroleum-diesel pre-CHP'!B2+CHP!B67</f>
        <v>118076179180665.56</v>
      </c>
      <c r="C2" s="16">
        <f>'BIFUbC-petroleum-diesel pre-CHP'!C2+CHP!C67</f>
        <v>116566122031459.75</v>
      </c>
      <c r="D2" s="16">
        <f>'BIFUbC-petroleum-diesel pre-CHP'!D2+CHP!D67</f>
        <v>115056064882253.97</v>
      </c>
      <c r="E2" s="16">
        <f>'BIFUbC-petroleum-diesel pre-CHP'!E2+CHP!E67</f>
        <v>113546007733048.2</v>
      </c>
      <c r="F2" s="16">
        <f>'BIFUbC-petroleum-diesel pre-CHP'!F2+CHP!F67</f>
        <v>109992840875530.48</v>
      </c>
      <c r="G2" s="16">
        <f>'BIFUbC-petroleum-diesel pre-CHP'!G2+CHP!G67</f>
        <v>106439674018013.42</v>
      </c>
      <c r="H2" s="16">
        <f>'BIFUbC-petroleum-diesel pre-CHP'!H2+CHP!H67</f>
        <v>102886507160495.03</v>
      </c>
      <c r="I2" s="16">
        <f>'BIFUbC-petroleum-diesel pre-CHP'!I2+CHP!I67</f>
        <v>99333340302977.969</v>
      </c>
      <c r="J2" s="16">
        <f>'BIFUbC-petroleum-diesel pre-CHP'!J2+CHP!J67</f>
        <v>95780173445459.594</v>
      </c>
      <c r="K2" s="16">
        <f>'BIFUbC-petroleum-diesel pre-CHP'!K2+CHP!K67</f>
        <v>92227006587942.531</v>
      </c>
      <c r="L2" s="16">
        <f>'BIFUbC-petroleum-diesel pre-CHP'!L2+CHP!L67</f>
        <v>88673839730424.078</v>
      </c>
      <c r="M2" s="16">
        <f>'BIFUbC-petroleum-diesel pre-CHP'!M2+CHP!M67</f>
        <v>85551574119746.609</v>
      </c>
      <c r="N2" s="16">
        <f>'BIFUbC-petroleum-diesel pre-CHP'!N2+CHP!N67</f>
        <v>82429308509069.109</v>
      </c>
      <c r="O2" s="16">
        <f>'BIFUbC-petroleum-diesel pre-CHP'!O2+CHP!O67</f>
        <v>79307042898391.625</v>
      </c>
      <c r="P2" s="16">
        <f>'BIFUbC-petroleum-diesel pre-CHP'!P2+CHP!P67</f>
        <v>76184777287714.094</v>
      </c>
      <c r="Q2" s="16">
        <f>'BIFUbC-petroleum-diesel pre-CHP'!Q2+CHP!Q67</f>
        <v>73062511677035.297</v>
      </c>
      <c r="R2" s="16">
        <f>'BIFUbC-petroleum-diesel pre-CHP'!R2+CHP!R67</f>
        <v>69940246066357.797</v>
      </c>
      <c r="S2" s="16">
        <f>'BIFUbC-petroleum-diesel pre-CHP'!S2+CHP!S67</f>
        <v>66817980455680.289</v>
      </c>
      <c r="T2" s="16">
        <f>'BIFUbC-petroleum-diesel pre-CHP'!T2+CHP!T67</f>
        <v>63695714845002.789</v>
      </c>
      <c r="U2" s="16">
        <f>'BIFUbC-petroleum-diesel pre-CHP'!U2+CHP!U67</f>
        <v>60573449234323.977</v>
      </c>
      <c r="V2" s="16">
        <f>'BIFUbC-petroleum-diesel pre-CHP'!V2+CHP!V67</f>
        <v>57451183623645.766</v>
      </c>
      <c r="W2" s="16">
        <f>'BIFUbC-petroleum-diesel pre-CHP'!W2+CHP!W67</f>
        <v>56768792671205.188</v>
      </c>
      <c r="X2" s="16">
        <f>'BIFUbC-petroleum-diesel pre-CHP'!X2+CHP!X67</f>
        <v>56086401718764.695</v>
      </c>
      <c r="Y2" s="16">
        <f>'BIFUbC-petroleum-diesel pre-CHP'!Y2+CHP!Y67</f>
        <v>55404010766324.375</v>
      </c>
      <c r="Z2" s="16">
        <f>'BIFUbC-petroleum-diesel pre-CHP'!Z2+CHP!Z67</f>
        <v>54721619813883.898</v>
      </c>
      <c r="AA2" s="16">
        <f>'BIFUbC-petroleum-diesel pre-CHP'!AA2+CHP!AA67</f>
        <v>54039228861443.414</v>
      </c>
      <c r="AB2" s="16">
        <f>'BIFUbC-petroleum-diesel pre-CHP'!AB2+CHP!AB67</f>
        <v>53356837909002.938</v>
      </c>
      <c r="AC2" s="16">
        <f>'BIFUbC-petroleum-diesel pre-CHP'!AC2+CHP!AC67</f>
        <v>52674446956562.453</v>
      </c>
      <c r="AD2" s="16">
        <f>'BIFUbC-petroleum-diesel pre-CHP'!AD2+CHP!AD67</f>
        <v>51992056004121.977</v>
      </c>
      <c r="AE2" s="16">
        <f>'BIFUbC-petroleum-diesel pre-CHP'!AE2+CHP!AE67</f>
        <v>51309665051681.5</v>
      </c>
      <c r="AF2" s="16">
        <f>'BIFUbC-petroleum-diesel pre-CHP'!AF2+CHP!AF67</f>
        <v>50627274099241.109</v>
      </c>
    </row>
    <row r="3" spans="1:35">
      <c r="A3" t="s">
        <v>28</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32</v>
      </c>
      <c r="B4" s="16">
        <f>'BIFUbC-petroleum-diesel pre-CHP'!B4+CHP!B69</f>
        <v>0</v>
      </c>
      <c r="C4" s="16">
        <f>'BIFUbC-petroleum-diesel pre-CHP'!C4+CHP!C69</f>
        <v>0</v>
      </c>
      <c r="D4" s="16">
        <f>'BIFUbC-petroleum-diesel pre-CHP'!D4+CHP!D69</f>
        <v>1</v>
      </c>
      <c r="E4" s="16">
        <f>'BIFUbC-petroleum-diesel pre-CHP'!E4+CHP!E69</f>
        <v>2</v>
      </c>
      <c r="F4" s="16">
        <f>'BIFUbC-petroleum-diesel pre-CHP'!F4+CHP!F69</f>
        <v>3</v>
      </c>
      <c r="G4" s="16">
        <f>'BIFUbC-petroleum-diesel pre-CHP'!G4+CHP!G69</f>
        <v>4</v>
      </c>
      <c r="H4" s="16">
        <f>'BIFUbC-petroleum-diesel pre-CHP'!H4+CHP!H69</f>
        <v>5</v>
      </c>
      <c r="I4" s="16">
        <f>'BIFUbC-petroleum-diesel pre-CHP'!I4+CHP!I69</f>
        <v>6</v>
      </c>
      <c r="J4" s="16">
        <f>'BIFUbC-petroleum-diesel pre-CHP'!J4+CHP!J69</f>
        <v>7</v>
      </c>
      <c r="K4" s="16">
        <f>'BIFUbC-petroleum-diesel pre-CHP'!K4+CHP!K69</f>
        <v>8</v>
      </c>
      <c r="L4" s="16">
        <f>'BIFUbC-petroleum-diesel pre-CHP'!L4+CHP!L69</f>
        <v>9</v>
      </c>
      <c r="M4" s="16">
        <f>'BIFUbC-petroleum-diesel pre-CHP'!M4+CHP!M69</f>
        <v>10</v>
      </c>
      <c r="N4" s="16">
        <f>'BIFUbC-petroleum-diesel pre-CHP'!N4+CHP!N69</f>
        <v>11</v>
      </c>
      <c r="O4" s="16">
        <f>'BIFUbC-petroleum-diesel pre-CHP'!O4+CHP!O69</f>
        <v>12</v>
      </c>
      <c r="P4" s="16">
        <f>'BIFUbC-petroleum-diesel pre-CHP'!P4+CHP!P69</f>
        <v>13</v>
      </c>
      <c r="Q4" s="16">
        <f>'BIFUbC-petroleum-diesel pre-CHP'!Q4+CHP!Q69</f>
        <v>14</v>
      </c>
      <c r="R4" s="16">
        <f>'BIFUbC-petroleum-diesel pre-CHP'!R4+CHP!R69</f>
        <v>15</v>
      </c>
      <c r="S4" s="16">
        <f>'BIFUbC-petroleum-diesel pre-CHP'!S4+CHP!S69</f>
        <v>16</v>
      </c>
      <c r="T4" s="16">
        <f>'BIFUbC-petroleum-diesel pre-CHP'!T4+CHP!T69</f>
        <v>17</v>
      </c>
      <c r="U4" s="16">
        <f>'BIFUbC-petroleum-diesel pre-CHP'!U4+CHP!U69</f>
        <v>18</v>
      </c>
      <c r="V4" s="16">
        <f>'BIFUbC-petroleum-diesel pre-CHP'!V4+CHP!V69</f>
        <v>19</v>
      </c>
      <c r="W4" s="16">
        <f>'BIFUbC-petroleum-diesel pre-CHP'!W4+CHP!W69</f>
        <v>20</v>
      </c>
      <c r="X4" s="16">
        <f>'BIFUbC-petroleum-diesel pre-CHP'!X4+CHP!X69</f>
        <v>21</v>
      </c>
      <c r="Y4" s="16">
        <f>'BIFUbC-petroleum-diesel pre-CHP'!Y4+CHP!Y69</f>
        <v>22</v>
      </c>
      <c r="Z4" s="16">
        <f>'BIFUbC-petroleum-diesel pre-CHP'!Z4+CHP!Z69</f>
        <v>23</v>
      </c>
      <c r="AA4" s="16">
        <f>'BIFUbC-petroleum-diesel pre-CHP'!AA4+CHP!AA69</f>
        <v>24</v>
      </c>
      <c r="AB4" s="16">
        <f>'BIFUbC-petroleum-diesel pre-CHP'!AB4+CHP!AB69</f>
        <v>25</v>
      </c>
      <c r="AC4" s="16">
        <f>'BIFUbC-petroleum-diesel pre-CHP'!AC4+CHP!AC69</f>
        <v>26</v>
      </c>
      <c r="AD4" s="16">
        <f>'BIFUbC-petroleum-diesel pre-CHP'!AD4+CHP!AD69</f>
        <v>27</v>
      </c>
      <c r="AE4" s="16">
        <f>'BIFUbC-petroleum-diesel pre-CHP'!AE4+CHP!AE69</f>
        <v>28</v>
      </c>
      <c r="AF4" s="16">
        <f>'BIFUbC-petroleum-diesel pre-CHP'!AF4+CHP!AF69</f>
        <v>29</v>
      </c>
    </row>
    <row r="5" spans="1:35">
      <c r="A5" t="s">
        <v>34</v>
      </c>
      <c r="B5" s="16">
        <f>'BIFUbC-petroleum-diesel pre-CHP'!B5+CHP!B70</f>
        <v>3272747110519.9604</v>
      </c>
      <c r="C5" s="16">
        <f>'BIFUbC-petroleum-diesel pre-CHP'!C5+CHP!C70</f>
        <v>3237320623423.5586</v>
      </c>
      <c r="D5" s="16">
        <f>'BIFUbC-petroleum-diesel pre-CHP'!D5+CHP!D70</f>
        <v>3201894136327.1572</v>
      </c>
      <c r="E5" s="16">
        <f>'BIFUbC-petroleum-diesel pre-CHP'!E5+CHP!E70</f>
        <v>3166467649230.7559</v>
      </c>
      <c r="F5" s="16">
        <f>'BIFUbC-petroleum-diesel pre-CHP'!F5+CHP!F70</f>
        <v>3079146428361.4102</v>
      </c>
      <c r="G5" s="16">
        <f>'BIFUbC-petroleum-diesel pre-CHP'!G5+CHP!G70</f>
        <v>2991825207492.0811</v>
      </c>
      <c r="H5" s="16">
        <f>'BIFUbC-petroleum-diesel pre-CHP'!H5+CHP!H70</f>
        <v>2904503986622.7168</v>
      </c>
      <c r="I5" s="16">
        <f>'BIFUbC-petroleum-diesel pre-CHP'!I5+CHP!I70</f>
        <v>2817182765753.3872</v>
      </c>
      <c r="J5" s="16">
        <f>'BIFUbC-petroleum-diesel pre-CHP'!J5+CHP!J70</f>
        <v>2729861544884.0234</v>
      </c>
      <c r="K5" s="16">
        <f>'BIFUbC-petroleum-diesel pre-CHP'!K5+CHP!K70</f>
        <v>2642540324014.6934</v>
      </c>
      <c r="L5" s="16">
        <f>'BIFUbC-petroleum-diesel pre-CHP'!L5+CHP!L70</f>
        <v>2555219103145.3262</v>
      </c>
      <c r="M5" s="16">
        <f>'BIFUbC-petroleum-diesel pre-CHP'!M5+CHP!M70</f>
        <v>2476594034399.2856</v>
      </c>
      <c r="N5" s="16">
        <f>'BIFUbC-petroleum-diesel pre-CHP'!N5+CHP!N70</f>
        <v>2397968965653.2441</v>
      </c>
      <c r="O5" s="16">
        <f>'BIFUbC-petroleum-diesel pre-CHP'!O5+CHP!O70</f>
        <v>2319343896907.2031</v>
      </c>
      <c r="P5" s="16">
        <f>'BIFUbC-petroleum-diesel pre-CHP'!P5+CHP!P70</f>
        <v>2240718828161.1611</v>
      </c>
      <c r="Q5" s="16">
        <f>'BIFUbC-petroleum-diesel pre-CHP'!Q5+CHP!Q70</f>
        <v>2162093759415.0859</v>
      </c>
      <c r="R5" s="16">
        <f>'BIFUbC-petroleum-diesel pre-CHP'!R5+CHP!R70</f>
        <v>2083468690669.0444</v>
      </c>
      <c r="S5" s="16">
        <f>'BIFUbC-petroleum-diesel pre-CHP'!S5+CHP!S70</f>
        <v>2004843621923.0029</v>
      </c>
      <c r="T5" s="16">
        <f>'BIFUbC-petroleum-diesel pre-CHP'!T5+CHP!T70</f>
        <v>1926218553176.9617</v>
      </c>
      <c r="U5" s="16">
        <f>'BIFUbC-petroleum-diesel pre-CHP'!U5+CHP!U70</f>
        <v>1847593484430.8862</v>
      </c>
      <c r="V5" s="16">
        <f>'BIFUbC-petroleum-diesel pre-CHP'!V5+CHP!V70</f>
        <v>1768968415684.8262</v>
      </c>
      <c r="W5" s="16">
        <f>'BIFUbC-petroleum-diesel pre-CHP'!W5+CHP!W70</f>
        <v>1749890676780.1299</v>
      </c>
      <c r="X5" s="16">
        <f>'BIFUbC-petroleum-diesel pre-CHP'!X5+CHP!X70</f>
        <v>1730812937875.436</v>
      </c>
      <c r="Y5" s="16">
        <f>'BIFUbC-petroleum-diesel pre-CHP'!Y5+CHP!Y70</f>
        <v>1711735198970.7461</v>
      </c>
      <c r="Z5" s="16">
        <f>'BIFUbC-petroleum-diesel pre-CHP'!Z5+CHP!Z70</f>
        <v>1692657460066.0522</v>
      </c>
      <c r="AA5" s="16">
        <f>'BIFUbC-petroleum-diesel pre-CHP'!AA5+CHP!AA70</f>
        <v>1673579721161.3582</v>
      </c>
      <c r="AB5" s="16">
        <f>'BIFUbC-petroleum-diesel pre-CHP'!AB5+CHP!AB70</f>
        <v>1654501982256.6641</v>
      </c>
      <c r="AC5" s="16">
        <f>'BIFUbC-petroleum-diesel pre-CHP'!AC5+CHP!AC70</f>
        <v>1635424243351.9702</v>
      </c>
      <c r="AD5" s="16">
        <f>'BIFUbC-petroleum-diesel pre-CHP'!AD5+CHP!AD70</f>
        <v>1616346504447.2761</v>
      </c>
      <c r="AE5" s="16">
        <f>'BIFUbC-petroleum-diesel pre-CHP'!AE5+CHP!AE70</f>
        <v>1597268765542.5825</v>
      </c>
      <c r="AF5" s="16">
        <f>'BIFUbC-petroleum-diesel pre-CHP'!AF5+CHP!AF70</f>
        <v>1578191026637.8906</v>
      </c>
    </row>
    <row r="6" spans="1:35">
      <c r="A6" t="s">
        <v>36</v>
      </c>
      <c r="B6" s="16">
        <f>'BIFUbC-petroleum-diesel pre-CHP'!B6+CHP!B71</f>
        <v>6181583068531.251</v>
      </c>
      <c r="C6" s="16">
        <f>'BIFUbC-petroleum-diesel pre-CHP'!C6+CHP!C71</f>
        <v>6183785360468.6992</v>
      </c>
      <c r="D6" s="16">
        <f>'BIFUbC-petroleum-diesel pre-CHP'!D6+CHP!D71</f>
        <v>6185987652406.1475</v>
      </c>
      <c r="E6" s="16">
        <f>'BIFUbC-petroleum-diesel pre-CHP'!E6+CHP!E71</f>
        <v>6188189944343.5977</v>
      </c>
      <c r="F6" s="16">
        <f>'BIFUbC-petroleum-diesel pre-CHP'!F6+CHP!F71</f>
        <v>6143280591866.459</v>
      </c>
      <c r="G6" s="16">
        <f>'BIFUbC-petroleum-diesel pre-CHP'!G6+CHP!G71</f>
        <v>6098371239389.3184</v>
      </c>
      <c r="H6" s="16">
        <f>'BIFUbC-petroleum-diesel pre-CHP'!H6+CHP!H71</f>
        <v>6053461886912.1387</v>
      </c>
      <c r="I6" s="16">
        <f>'BIFUbC-petroleum-diesel pre-CHP'!I6+CHP!I71</f>
        <v>6008552534434.9971</v>
      </c>
      <c r="J6" s="16">
        <f>'BIFUbC-petroleum-diesel pre-CHP'!J6+CHP!J71</f>
        <v>5963643181957.8184</v>
      </c>
      <c r="K6" s="16">
        <f>'BIFUbC-petroleum-diesel pre-CHP'!K6+CHP!K71</f>
        <v>5918733829480.6768</v>
      </c>
      <c r="L6" s="16">
        <f>'BIFUbC-petroleum-diesel pre-CHP'!L6+CHP!L71</f>
        <v>5873824477003.4727</v>
      </c>
      <c r="M6" s="16">
        <f>'BIFUbC-petroleum-diesel pre-CHP'!M6+CHP!M71</f>
        <v>5810425767774.4727</v>
      </c>
      <c r="N6" s="16">
        <f>'BIFUbC-petroleum-diesel pre-CHP'!N6+CHP!N71</f>
        <v>5747027058545.4736</v>
      </c>
      <c r="O6" s="16">
        <f>'BIFUbC-petroleum-diesel pre-CHP'!O6+CHP!O71</f>
        <v>5683628349316.4746</v>
      </c>
      <c r="P6" s="16">
        <f>'BIFUbC-petroleum-diesel pre-CHP'!P6+CHP!P71</f>
        <v>5620229640087.4746</v>
      </c>
      <c r="Q6" s="16">
        <f>'BIFUbC-petroleum-diesel pre-CHP'!Q6+CHP!Q71</f>
        <v>5556830930858.4375</v>
      </c>
      <c r="R6" s="16">
        <f>'BIFUbC-petroleum-diesel pre-CHP'!R6+CHP!R71</f>
        <v>5493432221629.4375</v>
      </c>
      <c r="S6" s="16">
        <f>'BIFUbC-petroleum-diesel pre-CHP'!S6+CHP!S71</f>
        <v>5430033512400.4375</v>
      </c>
      <c r="T6" s="16">
        <f>'BIFUbC-petroleum-diesel pre-CHP'!T6+CHP!T71</f>
        <v>5366634803171.4385</v>
      </c>
      <c r="U6" s="16">
        <f>'BIFUbC-petroleum-diesel pre-CHP'!U6+CHP!U71</f>
        <v>5303236093942.4004</v>
      </c>
      <c r="V6" s="16">
        <f>'BIFUbC-petroleum-diesel pre-CHP'!V6+CHP!V71</f>
        <v>5239837384713.3809</v>
      </c>
      <c r="W6" s="16">
        <f>'BIFUbC-petroleum-diesel pre-CHP'!W6+CHP!W71</f>
        <v>5202042723358.2363</v>
      </c>
      <c r="X6" s="16">
        <f>'BIFUbC-petroleum-diesel pre-CHP'!X6+CHP!X71</f>
        <v>5164248062003.0977</v>
      </c>
      <c r="Y6" s="16">
        <f>'BIFUbC-petroleum-diesel pre-CHP'!Y6+CHP!Y71</f>
        <v>5126453400647.9619</v>
      </c>
      <c r="Z6" s="16">
        <f>'BIFUbC-petroleum-diesel pre-CHP'!Z6+CHP!Z71</f>
        <v>5088658739292.8223</v>
      </c>
      <c r="AA6" s="16">
        <f>'BIFUbC-petroleum-diesel pre-CHP'!AA6+CHP!AA71</f>
        <v>5050864077937.6836</v>
      </c>
      <c r="AB6" s="16">
        <f>'BIFUbC-petroleum-diesel pre-CHP'!AB6+CHP!AB71</f>
        <v>5013069416582.5439</v>
      </c>
      <c r="AC6" s="16">
        <f>'BIFUbC-petroleum-diesel pre-CHP'!AC6+CHP!AC71</f>
        <v>4975274755227.4033</v>
      </c>
      <c r="AD6" s="16">
        <f>'BIFUbC-petroleum-diesel pre-CHP'!AD6+CHP!AD71</f>
        <v>4937480093872.2637</v>
      </c>
      <c r="AE6" s="16">
        <f>'BIFUbC-petroleum-diesel pre-CHP'!AE6+CHP!AE71</f>
        <v>4899685432517.124</v>
      </c>
      <c r="AF6" s="16">
        <f>'BIFUbC-petroleum-diesel pre-CHP'!AF6+CHP!AF71</f>
        <v>4861890771161.9854</v>
      </c>
    </row>
    <row r="7" spans="1:35">
      <c r="A7" t="s">
        <v>38</v>
      </c>
      <c r="B7" s="16">
        <f>'BIFUbC-petroleum-diesel pre-CHP'!B7+CHP!B72</f>
        <v>2696777382247.6523</v>
      </c>
      <c r="C7" s="16">
        <f>'BIFUbC-petroleum-diesel pre-CHP'!C7+CHP!C72</f>
        <v>2725340307862.1006</v>
      </c>
      <c r="D7" s="16">
        <f>'BIFUbC-petroleum-diesel pre-CHP'!D7+CHP!D72</f>
        <v>2753903233476.5483</v>
      </c>
      <c r="E7" s="16">
        <f>'BIFUbC-petroleum-diesel pre-CHP'!E7+CHP!E72</f>
        <v>2782466159090.9971</v>
      </c>
      <c r="F7" s="16">
        <f>'BIFUbC-petroleum-diesel pre-CHP'!F7+CHP!F72</f>
        <v>2810806525696.9971</v>
      </c>
      <c r="G7" s="16">
        <f>'BIFUbC-petroleum-diesel pre-CHP'!G7+CHP!G72</f>
        <v>2839146892302.9839</v>
      </c>
      <c r="H7" s="16">
        <f>'BIFUbC-petroleum-diesel pre-CHP'!H7+CHP!H72</f>
        <v>2867487258908.9634</v>
      </c>
      <c r="I7" s="16">
        <f>'BIFUbC-petroleum-diesel pre-CHP'!I7+CHP!I72</f>
        <v>2895827625514.9497</v>
      </c>
      <c r="J7" s="16">
        <f>'BIFUbC-petroleum-diesel pre-CHP'!J7+CHP!J72</f>
        <v>2924167992120.9287</v>
      </c>
      <c r="K7" s="16">
        <f>'BIFUbC-petroleum-diesel pre-CHP'!K7+CHP!K72</f>
        <v>2952508358726.9155</v>
      </c>
      <c r="L7" s="16">
        <f>'BIFUbC-petroleum-diesel pre-CHP'!L7+CHP!L72</f>
        <v>2980848725332.877</v>
      </c>
      <c r="M7" s="16">
        <f>'BIFUbC-petroleum-diesel pre-CHP'!M7+CHP!M72</f>
        <v>2987179405641.8628</v>
      </c>
      <c r="N7" s="16">
        <f>'BIFUbC-petroleum-diesel pre-CHP'!N7+CHP!N72</f>
        <v>2993510085950.8486</v>
      </c>
      <c r="O7" s="16">
        <f>'BIFUbC-petroleum-diesel pre-CHP'!O7+CHP!O72</f>
        <v>2999840766259.834</v>
      </c>
      <c r="P7" s="16">
        <f>'BIFUbC-petroleum-diesel pre-CHP'!P7+CHP!P72</f>
        <v>3006171446568.8203</v>
      </c>
      <c r="Q7" s="16">
        <f>'BIFUbC-petroleum-diesel pre-CHP'!Q7+CHP!Q72</f>
        <v>3012502126877.7993</v>
      </c>
      <c r="R7" s="16">
        <f>'BIFUbC-petroleum-diesel pre-CHP'!R7+CHP!R72</f>
        <v>3018832807186.7852</v>
      </c>
      <c r="S7" s="16">
        <f>'BIFUbC-petroleum-diesel pre-CHP'!S7+CHP!S72</f>
        <v>3025163487495.771</v>
      </c>
      <c r="T7" s="16">
        <f>'BIFUbC-petroleum-diesel pre-CHP'!T7+CHP!T72</f>
        <v>3031494167804.7563</v>
      </c>
      <c r="U7" s="16">
        <f>'BIFUbC-petroleum-diesel pre-CHP'!U7+CHP!U72</f>
        <v>3037824848113.7354</v>
      </c>
      <c r="V7" s="16">
        <f>'BIFUbC-petroleum-diesel pre-CHP'!V7+CHP!V72</f>
        <v>3044155528422.7178</v>
      </c>
      <c r="W7" s="16">
        <f>'BIFUbC-petroleum-diesel pre-CHP'!W7+CHP!W72</f>
        <v>3026964148672.9185</v>
      </c>
      <c r="X7" s="16">
        <f>'BIFUbC-petroleum-diesel pre-CHP'!X7+CHP!X72</f>
        <v>3009772768923.1196</v>
      </c>
      <c r="Y7" s="16">
        <f>'BIFUbC-petroleum-diesel pre-CHP'!Y7+CHP!Y72</f>
        <v>2992581389173.3228</v>
      </c>
      <c r="Z7" s="16">
        <f>'BIFUbC-petroleum-diesel pre-CHP'!Z7+CHP!Z72</f>
        <v>2975390009423.5239</v>
      </c>
      <c r="AA7" s="16">
        <f>'BIFUbC-petroleum-diesel pre-CHP'!AA7+CHP!AA72</f>
        <v>2958198629673.7251</v>
      </c>
      <c r="AB7" s="16">
        <f>'BIFUbC-petroleum-diesel pre-CHP'!AB7+CHP!AB72</f>
        <v>2941007249923.9272</v>
      </c>
      <c r="AC7" s="16">
        <f>'BIFUbC-petroleum-diesel pre-CHP'!AC7+CHP!AC72</f>
        <v>2923815870174.1289</v>
      </c>
      <c r="AD7" s="16">
        <f>'BIFUbC-petroleum-diesel pre-CHP'!AD7+CHP!AD72</f>
        <v>2906624490424.3301</v>
      </c>
      <c r="AE7" s="16">
        <f>'BIFUbC-petroleum-diesel pre-CHP'!AE7+CHP!AE72</f>
        <v>2889433110674.5317</v>
      </c>
      <c r="AF7" s="16">
        <f>'BIFUbC-petroleum-diesel pre-CHP'!AF7+CHP!AF72</f>
        <v>2872241730924.7324</v>
      </c>
    </row>
    <row r="8" spans="1:35">
      <c r="A8" t="s">
        <v>40</v>
      </c>
      <c r="B8" s="16">
        <f>'BIFUbC-petroleum-diesel pre-CHP'!B8+CHP!B73</f>
        <v>445764924947.82092</v>
      </c>
      <c r="C8" s="16">
        <f>'BIFUbC-petroleum-diesel pre-CHP'!C8+CHP!C73</f>
        <v>450657701517.39026</v>
      </c>
      <c r="D8" s="16">
        <f>'BIFUbC-petroleum-diesel pre-CHP'!D8+CHP!D73</f>
        <v>455550478086.95959</v>
      </c>
      <c r="E8" s="16">
        <f>'BIFUbC-petroleum-diesel pre-CHP'!E8+CHP!E73</f>
        <v>460443254656.52899</v>
      </c>
      <c r="F8" s="16">
        <f>'BIFUbC-petroleum-diesel pre-CHP'!F8+CHP!F73</f>
        <v>465425529198.3985</v>
      </c>
      <c r="G8" s="16">
        <f>'BIFUbC-petroleum-diesel pre-CHP'!G8+CHP!G73</f>
        <v>470407803740.26575</v>
      </c>
      <c r="H8" s="16">
        <f>'BIFUbC-petroleum-diesel pre-CHP'!H8+CHP!H73</f>
        <v>475390078282.13171</v>
      </c>
      <c r="I8" s="16">
        <f>'BIFUbC-petroleum-diesel pre-CHP'!I8+CHP!I73</f>
        <v>480372352823.9989</v>
      </c>
      <c r="J8" s="16">
        <f>'BIFUbC-petroleum-diesel pre-CHP'!J8+CHP!J73</f>
        <v>485354627365.86493</v>
      </c>
      <c r="K8" s="16">
        <f>'BIFUbC-petroleum-diesel pre-CHP'!K8+CHP!K73</f>
        <v>490336901907.73206</v>
      </c>
      <c r="L8" s="16">
        <f>'BIFUbC-petroleum-diesel pre-CHP'!L8+CHP!L73</f>
        <v>495319176449.59509</v>
      </c>
      <c r="M8" s="16">
        <f>'BIFUbC-petroleum-diesel pre-CHP'!M8+CHP!M73</f>
        <v>496576738020.43152</v>
      </c>
      <c r="N8" s="16">
        <f>'BIFUbC-petroleum-diesel pre-CHP'!N8+CHP!N73</f>
        <v>497834299591.26807</v>
      </c>
      <c r="O8" s="16">
        <f>'BIFUbC-petroleum-diesel pre-CHP'!O8+CHP!O73</f>
        <v>499091861162.10449</v>
      </c>
      <c r="P8" s="16">
        <f>'BIFUbC-petroleum-diesel pre-CHP'!P8+CHP!P73</f>
        <v>500349422732.94098</v>
      </c>
      <c r="Q8" s="16">
        <f>'BIFUbC-petroleum-diesel pre-CHP'!Q8+CHP!Q73</f>
        <v>501606984303.77637</v>
      </c>
      <c r="R8" s="16">
        <f>'BIFUbC-petroleum-diesel pre-CHP'!R8+CHP!R73</f>
        <v>502864545874.61285</v>
      </c>
      <c r="S8" s="16">
        <f>'BIFUbC-petroleum-diesel pre-CHP'!S8+CHP!S73</f>
        <v>504122107445.44934</v>
      </c>
      <c r="T8" s="16">
        <f>'BIFUbC-petroleum-diesel pre-CHP'!T8+CHP!T73</f>
        <v>505379669016.28589</v>
      </c>
      <c r="U8" s="16">
        <f>'BIFUbC-petroleum-diesel pre-CHP'!U8+CHP!U73</f>
        <v>506637230587.12134</v>
      </c>
      <c r="V8" s="16">
        <f>'BIFUbC-petroleum-diesel pre-CHP'!V8+CHP!V73</f>
        <v>507894792157.95728</v>
      </c>
      <c r="W8" s="16">
        <f>'BIFUbC-petroleum-diesel pre-CHP'!W8+CHP!W73</f>
        <v>505048768659.44714</v>
      </c>
      <c r="X8" s="16">
        <f>'BIFUbC-petroleum-diesel pre-CHP'!X8+CHP!X73</f>
        <v>502202745160.93713</v>
      </c>
      <c r="Y8" s="16">
        <f>'BIFUbC-petroleum-diesel pre-CHP'!Y8+CHP!Y73</f>
        <v>499356721662.42731</v>
      </c>
      <c r="Z8" s="16">
        <f>'BIFUbC-petroleum-diesel pre-CHP'!Z8+CHP!Z73</f>
        <v>496510698163.91724</v>
      </c>
      <c r="AA8" s="16">
        <f>'BIFUbC-petroleum-diesel pre-CHP'!AA8+CHP!AA73</f>
        <v>493664674665.40723</v>
      </c>
      <c r="AB8" s="16">
        <f>'BIFUbC-petroleum-diesel pre-CHP'!AB8+CHP!AB73</f>
        <v>490818651166.89722</v>
      </c>
      <c r="AC8" s="16">
        <f>'BIFUbC-petroleum-diesel pre-CHP'!AC8+CHP!AC73</f>
        <v>487972627668.38721</v>
      </c>
      <c r="AD8" s="16">
        <f>'BIFUbC-petroleum-diesel pre-CHP'!AD8+CHP!AD73</f>
        <v>485126604169.87726</v>
      </c>
      <c r="AE8" s="16">
        <f>'BIFUbC-petroleum-diesel pre-CHP'!AE8+CHP!AE73</f>
        <v>482280580671.36719</v>
      </c>
      <c r="AF8" s="16">
        <f>'BIFUbC-petroleum-diesel pre-CHP'!AF8+CHP!AF73</f>
        <v>479434557172.85718</v>
      </c>
    </row>
    <row r="9" spans="1:35">
      <c r="A9" t="s">
        <v>42</v>
      </c>
      <c r="B9" s="16">
        <f>'BIFUbC-petroleum-diesel pre-CHP'!B9+CHP!B74</f>
        <v>2291528210946.9863</v>
      </c>
      <c r="C9" s="16">
        <f>'BIFUbC-petroleum-diesel pre-CHP'!C9+CHP!C74</f>
        <v>2322937326932.6992</v>
      </c>
      <c r="D9" s="16">
        <f>'BIFUbC-petroleum-diesel pre-CHP'!D9+CHP!D74</f>
        <v>2354346442918.4121</v>
      </c>
      <c r="E9" s="16">
        <f>'BIFUbC-petroleum-diesel pre-CHP'!E9+CHP!E74</f>
        <v>2385755558904.125</v>
      </c>
      <c r="F9" s="16">
        <f>'BIFUbC-petroleum-diesel pre-CHP'!F9+CHP!F74</f>
        <v>2422233340065.9131</v>
      </c>
      <c r="G9" s="16">
        <f>'BIFUbC-petroleum-diesel pre-CHP'!G9+CHP!G74</f>
        <v>2458711121227.6855</v>
      </c>
      <c r="H9" s="16">
        <f>'BIFUbC-petroleum-diesel pre-CHP'!H9+CHP!H74</f>
        <v>2495188902389.4556</v>
      </c>
      <c r="I9" s="16">
        <f>'BIFUbC-petroleum-diesel pre-CHP'!I9+CHP!I74</f>
        <v>2531666683551.2275</v>
      </c>
      <c r="J9" s="16">
        <f>'BIFUbC-petroleum-diesel pre-CHP'!J9+CHP!J74</f>
        <v>2568144464712.9971</v>
      </c>
      <c r="K9" s="16">
        <f>'BIFUbC-petroleum-diesel pre-CHP'!K9+CHP!K74</f>
        <v>2604622245874.77</v>
      </c>
      <c r="L9" s="16">
        <f>'BIFUbC-petroleum-diesel pre-CHP'!L9+CHP!L74</f>
        <v>2641100027036.5215</v>
      </c>
      <c r="M9" s="16">
        <f>'BIFUbC-petroleum-diesel pre-CHP'!M9+CHP!M74</f>
        <v>2655269521430.0459</v>
      </c>
      <c r="N9" s="16">
        <f>'BIFUbC-petroleum-diesel pre-CHP'!N9+CHP!N74</f>
        <v>2669439015823.5698</v>
      </c>
      <c r="O9" s="16">
        <f>'BIFUbC-petroleum-diesel pre-CHP'!O9+CHP!O74</f>
        <v>2683608510217.0928</v>
      </c>
      <c r="P9" s="16">
        <f>'BIFUbC-petroleum-diesel pre-CHP'!P9+CHP!P74</f>
        <v>2697778004610.6172</v>
      </c>
      <c r="Q9" s="16">
        <f>'BIFUbC-petroleum-diesel pre-CHP'!Q9+CHP!Q74</f>
        <v>2711947499004.1372</v>
      </c>
      <c r="R9" s="16">
        <f>'BIFUbC-petroleum-diesel pre-CHP'!R9+CHP!R74</f>
        <v>2726116993397.6606</v>
      </c>
      <c r="S9" s="16">
        <f>'BIFUbC-petroleum-diesel pre-CHP'!S9+CHP!S74</f>
        <v>2740286487791.1846</v>
      </c>
      <c r="T9" s="16">
        <f>'BIFUbC-petroleum-diesel pre-CHP'!T9+CHP!T74</f>
        <v>2754455982184.7085</v>
      </c>
      <c r="U9" s="16">
        <f>'BIFUbC-petroleum-diesel pre-CHP'!U9+CHP!U74</f>
        <v>2768625476578.2285</v>
      </c>
      <c r="V9" s="16">
        <f>'BIFUbC-petroleum-diesel pre-CHP'!V9+CHP!V74</f>
        <v>2782794970971.751</v>
      </c>
      <c r="W9" s="16">
        <f>'BIFUbC-petroleum-diesel pre-CHP'!W9+CHP!W74</f>
        <v>2768005139354.4453</v>
      </c>
      <c r="X9" s="16">
        <f>'BIFUbC-petroleum-diesel pre-CHP'!X9+CHP!X74</f>
        <v>2753215307737.1401</v>
      </c>
      <c r="Y9" s="16">
        <f>'BIFUbC-petroleum-diesel pre-CHP'!Y9+CHP!Y74</f>
        <v>2738425476119.8359</v>
      </c>
      <c r="Z9" s="16">
        <f>'BIFUbC-petroleum-diesel pre-CHP'!Z9+CHP!Z74</f>
        <v>2723635644502.5303</v>
      </c>
      <c r="AA9" s="16">
        <f>'BIFUbC-petroleum-diesel pre-CHP'!AA9+CHP!AA74</f>
        <v>2708845812885.2256</v>
      </c>
      <c r="AB9" s="16">
        <f>'BIFUbC-petroleum-diesel pre-CHP'!AB9+CHP!AB74</f>
        <v>2694055981267.9204</v>
      </c>
      <c r="AC9" s="16">
        <f>'BIFUbC-petroleum-diesel pre-CHP'!AC9+CHP!AC74</f>
        <v>2679266149650.6152</v>
      </c>
      <c r="AD9" s="16">
        <f>'BIFUbC-petroleum-diesel pre-CHP'!AD9+CHP!AD74</f>
        <v>2664476318033.3105</v>
      </c>
      <c r="AE9" s="16">
        <f>'BIFUbC-petroleum-diesel pre-CHP'!AE9+CHP!AE74</f>
        <v>2649686486416.0059</v>
      </c>
      <c r="AF9" s="16">
        <f>'BIFUbC-petroleum-diesel pre-CHP'!AF9+CHP!AF74</f>
        <v>2634896654798.6992</v>
      </c>
    </row>
    <row r="10" spans="1:35">
      <c r="A10" t="s">
        <v>44</v>
      </c>
      <c r="B10" s="16">
        <f>'BIFUbC-petroleum-diesel pre-CHP'!B10+CHP!B75</f>
        <v>0</v>
      </c>
      <c r="C10" s="16">
        <f>'BIFUbC-petroleum-diesel pre-CHP'!C10+CHP!C75</f>
        <v>0</v>
      </c>
      <c r="D10" s="16">
        <f>'BIFUbC-petroleum-diesel pre-CHP'!D10+CHP!D75</f>
        <v>1</v>
      </c>
      <c r="E10" s="16">
        <f>'BIFUbC-petroleum-diesel pre-CHP'!E10+CHP!E75</f>
        <v>2</v>
      </c>
      <c r="F10" s="16">
        <f>'BIFUbC-petroleum-diesel pre-CHP'!F10+CHP!F75</f>
        <v>3</v>
      </c>
      <c r="G10" s="16">
        <f>'BIFUbC-petroleum-diesel pre-CHP'!G10+CHP!G75</f>
        <v>4</v>
      </c>
      <c r="H10" s="16">
        <f>'BIFUbC-petroleum-diesel pre-CHP'!H10+CHP!H75</f>
        <v>5</v>
      </c>
      <c r="I10" s="16">
        <f>'BIFUbC-petroleum-diesel pre-CHP'!I10+CHP!I75</f>
        <v>6</v>
      </c>
      <c r="J10" s="16">
        <f>'BIFUbC-petroleum-diesel pre-CHP'!J10+CHP!J75</f>
        <v>7</v>
      </c>
      <c r="K10" s="16">
        <f>'BIFUbC-petroleum-diesel pre-CHP'!K10+CHP!K75</f>
        <v>8</v>
      </c>
      <c r="L10" s="16">
        <f>'BIFUbC-petroleum-diesel pre-CHP'!L10+CHP!L75</f>
        <v>9</v>
      </c>
      <c r="M10" s="16">
        <f>'BIFUbC-petroleum-diesel pre-CHP'!M10+CHP!M75</f>
        <v>10</v>
      </c>
      <c r="N10" s="16">
        <f>'BIFUbC-petroleum-diesel pre-CHP'!N10+CHP!N75</f>
        <v>11</v>
      </c>
      <c r="O10" s="16">
        <f>'BIFUbC-petroleum-diesel pre-CHP'!O10+CHP!O75</f>
        <v>12</v>
      </c>
      <c r="P10" s="16">
        <f>'BIFUbC-petroleum-diesel pre-CHP'!P10+CHP!P75</f>
        <v>13</v>
      </c>
      <c r="Q10" s="16">
        <f>'BIFUbC-petroleum-diesel pre-CHP'!Q10+CHP!Q75</f>
        <v>14</v>
      </c>
      <c r="R10" s="16">
        <f>'BIFUbC-petroleum-diesel pre-CHP'!R10+CHP!R75</f>
        <v>15</v>
      </c>
      <c r="S10" s="16">
        <f>'BIFUbC-petroleum-diesel pre-CHP'!S10+CHP!S75</f>
        <v>16</v>
      </c>
      <c r="T10" s="16">
        <f>'BIFUbC-petroleum-diesel pre-CHP'!T10+CHP!T75</f>
        <v>17</v>
      </c>
      <c r="U10" s="16">
        <f>'BIFUbC-petroleum-diesel pre-CHP'!U10+CHP!U75</f>
        <v>18</v>
      </c>
      <c r="V10" s="16">
        <f>'BIFUbC-petroleum-diesel pre-CHP'!V10+CHP!V75</f>
        <v>19</v>
      </c>
      <c r="W10" s="16">
        <f>'BIFUbC-petroleum-diesel pre-CHP'!W10+CHP!W75</f>
        <v>20</v>
      </c>
      <c r="X10" s="16">
        <f>'BIFUbC-petroleum-diesel pre-CHP'!X10+CHP!X75</f>
        <v>21</v>
      </c>
      <c r="Y10" s="16">
        <f>'BIFUbC-petroleum-diesel pre-CHP'!Y10+CHP!Y75</f>
        <v>22</v>
      </c>
      <c r="Z10" s="16">
        <f>'BIFUbC-petroleum-diesel pre-CHP'!Z10+CHP!Z75</f>
        <v>23</v>
      </c>
      <c r="AA10" s="16">
        <f>'BIFUbC-petroleum-diesel pre-CHP'!AA10+CHP!AA75</f>
        <v>24</v>
      </c>
      <c r="AB10" s="16">
        <f>'BIFUbC-petroleum-diesel pre-CHP'!AB10+CHP!AB75</f>
        <v>25</v>
      </c>
      <c r="AC10" s="16">
        <f>'BIFUbC-petroleum-diesel pre-CHP'!AC10+CHP!AC75</f>
        <v>26</v>
      </c>
      <c r="AD10" s="16">
        <f>'BIFUbC-petroleum-diesel pre-CHP'!AD10+CHP!AD75</f>
        <v>27</v>
      </c>
      <c r="AE10" s="16">
        <f>'BIFUbC-petroleum-diesel pre-CHP'!AE10+CHP!AE75</f>
        <v>28</v>
      </c>
      <c r="AF10" s="16">
        <f>'BIFUbC-petroleum-diesel pre-CHP'!AF10+CHP!AF75</f>
        <v>29</v>
      </c>
    </row>
    <row r="11" spans="1:35" s="351" customFormat="1">
      <c r="A11" s="441" t="s">
        <v>47</v>
      </c>
      <c r="B11" s="442">
        <f>'BIFUbC-petroleum-diesel pre-CHP'!B11+CHP!B76</f>
        <v>67401663554298.227</v>
      </c>
      <c r="C11" s="442">
        <f>'BIFUbC-petroleum-diesel pre-CHP'!C11+CHP!C76</f>
        <v>68749301432474.789</v>
      </c>
      <c r="D11" s="442">
        <f>'BIFUbC-petroleum-diesel pre-CHP'!D11+CHP!D76</f>
        <v>70096939310651.367</v>
      </c>
      <c r="E11" s="442">
        <f>'BIFUbC-petroleum-diesel pre-CHP'!E11+CHP!E76</f>
        <v>71444577188827.906</v>
      </c>
      <c r="F11" s="442">
        <f>'BIFUbC-petroleum-diesel pre-CHP'!F11+CHP!F76</f>
        <v>72844673764749.313</v>
      </c>
      <c r="G11" s="442">
        <f>'BIFUbC-petroleum-diesel pre-CHP'!G11+CHP!G76</f>
        <v>74244770340670.641</v>
      </c>
      <c r="H11" s="442">
        <f>'BIFUbC-petroleum-diesel pre-CHP'!H11+CHP!H76</f>
        <v>75644866916592.469</v>
      </c>
      <c r="I11" s="442">
        <f>'BIFUbC-petroleum-diesel pre-CHP'!I11+CHP!I76</f>
        <v>77044963492513.797</v>
      </c>
      <c r="J11" s="442">
        <f>'BIFUbC-petroleum-diesel pre-CHP'!J11+CHP!J76</f>
        <v>78445060068435.125</v>
      </c>
      <c r="K11" s="442">
        <f>'BIFUbC-petroleum-diesel pre-CHP'!K11+CHP!K76</f>
        <v>79845156644356.969</v>
      </c>
      <c r="L11" s="442">
        <f>'BIFUbC-petroleum-diesel pre-CHP'!L11+CHP!L76</f>
        <v>81245253220278.563</v>
      </c>
      <c r="M11" s="442">
        <f>'BIFUbC-petroleum-diesel pre-CHP'!M11+CHP!M76</f>
        <v>82112268143180.172</v>
      </c>
      <c r="N11" s="442">
        <f>'BIFUbC-petroleum-diesel pre-CHP'!N11+CHP!N76</f>
        <v>82979283066081.797</v>
      </c>
      <c r="O11" s="442">
        <f>'BIFUbC-petroleum-diesel pre-CHP'!O11+CHP!O76</f>
        <v>83846297988983.656</v>
      </c>
      <c r="P11" s="442">
        <f>'BIFUbC-petroleum-diesel pre-CHP'!P11+CHP!P76</f>
        <v>84713312911885.281</v>
      </c>
      <c r="Q11" s="442">
        <f>'BIFUbC-petroleum-diesel pre-CHP'!Q11+CHP!Q76</f>
        <v>85580327834787.156</v>
      </c>
      <c r="R11" s="442">
        <f>'BIFUbC-petroleum-diesel pre-CHP'!R11+CHP!R76</f>
        <v>86447342757688.781</v>
      </c>
      <c r="S11" s="442">
        <f>'BIFUbC-petroleum-diesel pre-CHP'!S11+CHP!S76</f>
        <v>87314357680590.656</v>
      </c>
      <c r="T11" s="442">
        <f>'BIFUbC-petroleum-diesel pre-CHP'!T11+CHP!T76</f>
        <v>88181372603492.281</v>
      </c>
      <c r="U11" s="442">
        <f>'BIFUbC-petroleum-diesel pre-CHP'!U11+CHP!U76</f>
        <v>89048387526394.141</v>
      </c>
      <c r="V11" s="442">
        <f>'BIFUbC-petroleum-diesel pre-CHP'!V11+CHP!V76</f>
        <v>89915402449296.031</v>
      </c>
      <c r="W11" s="442">
        <f>'BIFUbC-petroleum-diesel pre-CHP'!W11+CHP!W76</f>
        <v>90262410634502.375</v>
      </c>
      <c r="X11" s="442">
        <f>'BIFUbC-petroleum-diesel pre-CHP'!X11+CHP!X76</f>
        <v>90609418819708.719</v>
      </c>
      <c r="Y11" s="442">
        <f>'BIFUbC-petroleum-diesel pre-CHP'!Y11+CHP!Y76</f>
        <v>90956427004915.047</v>
      </c>
      <c r="Z11" s="442">
        <f>'BIFUbC-petroleum-diesel pre-CHP'!Z11+CHP!Z76</f>
        <v>91303435190121.391</v>
      </c>
      <c r="AA11" s="442">
        <f>'BIFUbC-petroleum-diesel pre-CHP'!AA11+CHP!AA76</f>
        <v>91650443375327.734</v>
      </c>
      <c r="AB11" s="442">
        <f>'BIFUbC-petroleum-diesel pre-CHP'!AB11+CHP!AB76</f>
        <v>91997451560534.063</v>
      </c>
      <c r="AC11" s="442">
        <f>'BIFUbC-petroleum-diesel pre-CHP'!AC11+CHP!AC76</f>
        <v>92344459745740.406</v>
      </c>
      <c r="AD11" s="442">
        <f>'BIFUbC-petroleum-diesel pre-CHP'!AD11+CHP!AD76</f>
        <v>92691467930946.75</v>
      </c>
      <c r="AE11" s="442">
        <f>'BIFUbC-petroleum-diesel pre-CHP'!AE11+CHP!AE76</f>
        <v>93038476116153.094</v>
      </c>
      <c r="AF11" s="442">
        <f>'BIFUbC-petroleum-diesel pre-CHP'!AF11+CHP!AF76</f>
        <v>93385484301359.422</v>
      </c>
    </row>
    <row r="12" spans="1:35" s="351" customFormat="1">
      <c r="A12" s="441" t="s">
        <v>51</v>
      </c>
      <c r="B12" s="442">
        <f>'BIFUbC-petroleum-diesel pre-CHP'!B12+CHP!B77</f>
        <v>36599849531191.508</v>
      </c>
      <c r="C12" s="442">
        <f>'BIFUbC-petroleum-diesel pre-CHP'!C12+CHP!C77</f>
        <v>37342966965398.375</v>
      </c>
      <c r="D12" s="442">
        <f>'BIFUbC-petroleum-diesel pre-CHP'!D12+CHP!D77</f>
        <v>38086084399605.242</v>
      </c>
      <c r="E12" s="442">
        <f>'BIFUbC-petroleum-diesel pre-CHP'!E12+CHP!E77</f>
        <v>38829201833812.102</v>
      </c>
      <c r="F12" s="442">
        <f>'BIFUbC-petroleum-diesel pre-CHP'!F12+CHP!F77</f>
        <v>39625972123149.531</v>
      </c>
      <c r="G12" s="442">
        <f>'BIFUbC-petroleum-diesel pre-CHP'!G12+CHP!G77</f>
        <v>40422742412486.93</v>
      </c>
      <c r="H12" s="442">
        <f>'BIFUbC-petroleum-diesel pre-CHP'!H12+CHP!H77</f>
        <v>41219512701824.594</v>
      </c>
      <c r="I12" s="442">
        <f>'BIFUbC-petroleum-diesel pre-CHP'!I12+CHP!I77</f>
        <v>42016282991161.992</v>
      </c>
      <c r="J12" s="442">
        <f>'BIFUbC-petroleum-diesel pre-CHP'!J12+CHP!J77</f>
        <v>42813053280499.383</v>
      </c>
      <c r="K12" s="442">
        <f>'BIFUbC-petroleum-diesel pre-CHP'!K12+CHP!K77</f>
        <v>43609823569837.055</v>
      </c>
      <c r="L12" s="442">
        <f>'BIFUbC-petroleum-diesel pre-CHP'!L12+CHP!L77</f>
        <v>44406593859174.586</v>
      </c>
      <c r="M12" s="442">
        <f>'BIFUbC-petroleum-diesel pre-CHP'!M12+CHP!M77</f>
        <v>44908698889688.555</v>
      </c>
      <c r="N12" s="442">
        <f>'BIFUbC-petroleum-diesel pre-CHP'!N12+CHP!N77</f>
        <v>45410803920202.531</v>
      </c>
      <c r="O12" s="442">
        <f>'BIFUbC-petroleum-diesel pre-CHP'!O12+CHP!O77</f>
        <v>45912908950716.633</v>
      </c>
      <c r="P12" s="442">
        <f>'BIFUbC-petroleum-diesel pre-CHP'!P12+CHP!P77</f>
        <v>46415013981230.609</v>
      </c>
      <c r="Q12" s="442">
        <f>'BIFUbC-petroleum-diesel pre-CHP'!Q12+CHP!Q77</f>
        <v>46917119011744.719</v>
      </c>
      <c r="R12" s="442">
        <f>'BIFUbC-petroleum-diesel pre-CHP'!R12+CHP!R77</f>
        <v>47419224042258.695</v>
      </c>
      <c r="S12" s="442">
        <f>'BIFUbC-petroleum-diesel pre-CHP'!S12+CHP!S77</f>
        <v>47921329072772.797</v>
      </c>
      <c r="T12" s="442">
        <f>'BIFUbC-petroleum-diesel pre-CHP'!T12+CHP!T77</f>
        <v>48423434103286.781</v>
      </c>
      <c r="U12" s="442">
        <f>'BIFUbC-petroleum-diesel pre-CHP'!U12+CHP!U77</f>
        <v>48925539133800.883</v>
      </c>
      <c r="V12" s="442">
        <f>'BIFUbC-petroleum-diesel pre-CHP'!V12+CHP!V77</f>
        <v>49427644164314.984</v>
      </c>
      <c r="W12" s="442">
        <f>'BIFUbC-petroleum-diesel pre-CHP'!W12+CHP!W77</f>
        <v>49645466522868.484</v>
      </c>
      <c r="X12" s="442">
        <f>'BIFUbC-petroleum-diesel pre-CHP'!X12+CHP!X77</f>
        <v>49863288881421.977</v>
      </c>
      <c r="Y12" s="442">
        <f>'BIFUbC-petroleum-diesel pre-CHP'!Y12+CHP!Y77</f>
        <v>50081111239975.469</v>
      </c>
      <c r="Z12" s="442">
        <f>'BIFUbC-petroleum-diesel pre-CHP'!Z12+CHP!Z77</f>
        <v>50298933598528.961</v>
      </c>
      <c r="AA12" s="442">
        <f>'BIFUbC-petroleum-diesel pre-CHP'!AA12+CHP!AA77</f>
        <v>50516755957082.453</v>
      </c>
      <c r="AB12" s="442">
        <f>'BIFUbC-petroleum-diesel pre-CHP'!AB12+CHP!AB77</f>
        <v>50734578315635.953</v>
      </c>
      <c r="AC12" s="442">
        <f>'BIFUbC-petroleum-diesel pre-CHP'!AC12+CHP!AC77</f>
        <v>50952400674189.438</v>
      </c>
      <c r="AD12" s="442">
        <f>'BIFUbC-petroleum-diesel pre-CHP'!AD12+CHP!AD77</f>
        <v>51170223032742.938</v>
      </c>
      <c r="AE12" s="442">
        <f>'BIFUbC-petroleum-diesel pre-CHP'!AE12+CHP!AE77</f>
        <v>51388045391296.43</v>
      </c>
      <c r="AF12" s="442">
        <f>'BIFUbC-petroleum-diesel pre-CHP'!AF12+CHP!AF77</f>
        <v>51605867749849.922</v>
      </c>
    </row>
    <row r="13" spans="1:35">
      <c r="A13" t="s">
        <v>53</v>
      </c>
      <c r="B13" s="16">
        <f>'BIFUbC-petroleum-diesel pre-CHP'!B13+CHP!B78</f>
        <v>775988506255.21265</v>
      </c>
      <c r="C13" s="16">
        <f>'BIFUbC-petroleum-diesel pre-CHP'!C13+CHP!C78</f>
        <v>786479893994.61133</v>
      </c>
      <c r="D13" s="16">
        <f>'BIFUbC-petroleum-diesel pre-CHP'!D13+CHP!D78</f>
        <v>796971281734.00977</v>
      </c>
      <c r="E13" s="16">
        <f>'BIFUbC-petroleum-diesel pre-CHP'!E13+CHP!E78</f>
        <v>807462669473.40845</v>
      </c>
      <c r="F13" s="16">
        <f>'BIFUbC-petroleum-diesel pre-CHP'!F13+CHP!F78</f>
        <v>819563828857.80798</v>
      </c>
      <c r="G13" s="16">
        <f>'BIFUbC-petroleum-diesel pre-CHP'!G13+CHP!G78</f>
        <v>831664988242.20264</v>
      </c>
      <c r="H13" s="16">
        <f>'BIFUbC-petroleum-diesel pre-CHP'!H13+CHP!H78</f>
        <v>843766147626.59583</v>
      </c>
      <c r="I13" s="16">
        <f>'BIFUbC-petroleum-diesel pre-CHP'!I13+CHP!I78</f>
        <v>855867307010.99048</v>
      </c>
      <c r="J13" s="16">
        <f>'BIFUbC-petroleum-diesel pre-CHP'!J13+CHP!J78</f>
        <v>867968466395.38367</v>
      </c>
      <c r="K13" s="16">
        <f>'BIFUbC-petroleum-diesel pre-CHP'!K13+CHP!K78</f>
        <v>880069625779.77832</v>
      </c>
      <c r="L13" s="16">
        <f>'BIFUbC-petroleum-diesel pre-CHP'!L13+CHP!L78</f>
        <v>892170785164.16589</v>
      </c>
      <c r="M13" s="16">
        <f>'BIFUbC-petroleum-diesel pre-CHP'!M13+CHP!M78</f>
        <v>896790753285.97083</v>
      </c>
      <c r="N13" s="16">
        <f>'BIFUbC-petroleum-diesel pre-CHP'!N13+CHP!N78</f>
        <v>901410721407.77588</v>
      </c>
      <c r="O13" s="16">
        <f>'BIFUbC-petroleum-diesel pre-CHP'!O13+CHP!O78</f>
        <v>906030689529.58105</v>
      </c>
      <c r="P13" s="16">
        <f>'BIFUbC-petroleum-diesel pre-CHP'!P13+CHP!P78</f>
        <v>910650657651.38611</v>
      </c>
      <c r="Q13" s="16">
        <f>'BIFUbC-petroleum-diesel pre-CHP'!Q13+CHP!Q78</f>
        <v>915270625773.19006</v>
      </c>
      <c r="R13" s="16">
        <f>'BIFUbC-petroleum-diesel pre-CHP'!R13+CHP!R78</f>
        <v>919890593894.99512</v>
      </c>
      <c r="S13" s="16">
        <f>'BIFUbC-petroleum-diesel pre-CHP'!S13+CHP!S78</f>
        <v>924510562016.80029</v>
      </c>
      <c r="T13" s="16">
        <f>'BIFUbC-petroleum-diesel pre-CHP'!T13+CHP!T78</f>
        <v>929130530138.60547</v>
      </c>
      <c r="U13" s="16">
        <f>'BIFUbC-petroleum-diesel pre-CHP'!U13+CHP!U78</f>
        <v>933750498260.4093</v>
      </c>
      <c r="V13" s="16">
        <f>'BIFUbC-petroleum-diesel pre-CHP'!V13+CHP!V78</f>
        <v>938370466382.21399</v>
      </c>
      <c r="W13" s="16">
        <f>'BIFUbC-petroleum-diesel pre-CHP'!W13+CHP!W78</f>
        <v>933365820294.73315</v>
      </c>
      <c r="X13" s="16">
        <f>'BIFUbC-petroleum-diesel pre-CHP'!X13+CHP!X78</f>
        <v>928361174207.25244</v>
      </c>
      <c r="Y13" s="16">
        <f>'BIFUbC-petroleum-diesel pre-CHP'!Y13+CHP!Y78</f>
        <v>923356528119.77185</v>
      </c>
      <c r="Z13" s="16">
        <f>'BIFUbC-petroleum-diesel pre-CHP'!Z13+CHP!Z78</f>
        <v>918351882032.29126</v>
      </c>
      <c r="AA13" s="16">
        <f>'BIFUbC-petroleum-diesel pre-CHP'!AA13+CHP!AA78</f>
        <v>913347235944.81067</v>
      </c>
      <c r="AB13" s="16">
        <f>'BIFUbC-petroleum-diesel pre-CHP'!AB13+CHP!AB78</f>
        <v>908342589857.33008</v>
      </c>
      <c r="AC13" s="16">
        <f>'BIFUbC-petroleum-diesel pre-CHP'!AC13+CHP!AC78</f>
        <v>903337943769.84937</v>
      </c>
      <c r="AD13" s="16">
        <f>'BIFUbC-petroleum-diesel pre-CHP'!AD13+CHP!AD78</f>
        <v>898333297682.36877</v>
      </c>
      <c r="AE13" s="16">
        <f>'BIFUbC-petroleum-diesel pre-CHP'!AE13+CHP!AE78</f>
        <v>893328651594.88818</v>
      </c>
      <c r="AF13" s="16">
        <f>'BIFUbC-petroleum-diesel pre-CHP'!AF13+CHP!AF78</f>
        <v>888324005507.40723</v>
      </c>
    </row>
    <row r="14" spans="1:35">
      <c r="A14" t="s">
        <v>56</v>
      </c>
      <c r="B14" s="16">
        <f>'BIFUbC-petroleum-diesel pre-CHP'!B14+CHP!B79</f>
        <v>14021856412562.654</v>
      </c>
      <c r="C14" s="16">
        <f>'BIFUbC-petroleum-diesel pre-CHP'!C14+CHP!C79</f>
        <v>13882760684534.834</v>
      </c>
      <c r="D14" s="16">
        <f>'BIFUbC-petroleum-diesel pre-CHP'!D14+CHP!D79</f>
        <v>13743664956507.012</v>
      </c>
      <c r="E14" s="16">
        <f>'BIFUbC-petroleum-diesel pre-CHP'!E14+CHP!E79</f>
        <v>13604569228479.191</v>
      </c>
      <c r="F14" s="16">
        <f>'BIFUbC-petroleum-diesel pre-CHP'!F14+CHP!F79</f>
        <v>13252478439954.977</v>
      </c>
      <c r="G14" s="16">
        <f>'BIFUbC-petroleum-diesel pre-CHP'!G14+CHP!G79</f>
        <v>12900387651430.824</v>
      </c>
      <c r="H14" s="16">
        <f>'BIFUbC-petroleum-diesel pre-CHP'!H14+CHP!H79</f>
        <v>12548296862906.525</v>
      </c>
      <c r="I14" s="16">
        <f>'BIFUbC-petroleum-diesel pre-CHP'!I14+CHP!I79</f>
        <v>12196206074382.371</v>
      </c>
      <c r="J14" s="16">
        <f>'BIFUbC-petroleum-diesel pre-CHP'!J14+CHP!J79</f>
        <v>11844115285858.078</v>
      </c>
      <c r="K14" s="16">
        <f>'BIFUbC-petroleum-diesel pre-CHP'!K14+CHP!K79</f>
        <v>11492024497333.922</v>
      </c>
      <c r="L14" s="16">
        <f>'BIFUbC-petroleum-diesel pre-CHP'!L14+CHP!L79</f>
        <v>11139933708809.607</v>
      </c>
      <c r="M14" s="16">
        <f>'BIFUbC-petroleum-diesel pre-CHP'!M14+CHP!M79</f>
        <v>10818692215916.277</v>
      </c>
      <c r="N14" s="16">
        <f>'BIFUbC-petroleum-diesel pre-CHP'!N14+CHP!N79</f>
        <v>10497450723022.943</v>
      </c>
      <c r="O14" s="16">
        <f>'BIFUbC-petroleum-diesel pre-CHP'!O14+CHP!O79</f>
        <v>10176209230129.609</v>
      </c>
      <c r="P14" s="16">
        <f>'BIFUbC-petroleum-diesel pre-CHP'!P14+CHP!P79</f>
        <v>9854967737236.2754</v>
      </c>
      <c r="Q14" s="16">
        <f>'BIFUbC-petroleum-diesel pre-CHP'!Q14+CHP!Q79</f>
        <v>9533726244342.7988</v>
      </c>
      <c r="R14" s="16">
        <f>'BIFUbC-petroleum-diesel pre-CHP'!R14+CHP!R79</f>
        <v>9212484751449.4648</v>
      </c>
      <c r="S14" s="16">
        <f>'BIFUbC-petroleum-diesel pre-CHP'!S14+CHP!S79</f>
        <v>8891243258556.1309</v>
      </c>
      <c r="T14" s="16">
        <f>'BIFUbC-petroleum-diesel pre-CHP'!T14+CHP!T79</f>
        <v>8570001765662.7969</v>
      </c>
      <c r="U14" s="16">
        <f>'BIFUbC-petroleum-diesel pre-CHP'!U14+CHP!U79</f>
        <v>8248760272769.3232</v>
      </c>
      <c r="V14" s="16">
        <f>'BIFUbC-petroleum-diesel pre-CHP'!V14+CHP!V79</f>
        <v>7927518779875.9121</v>
      </c>
      <c r="W14" s="16">
        <f>'BIFUbC-petroleum-diesel pre-CHP'!W14+CHP!W79</f>
        <v>7845458387854.457</v>
      </c>
      <c r="X14" s="16">
        <f>'BIFUbC-petroleum-diesel pre-CHP'!X14+CHP!X79</f>
        <v>7763397995833.0117</v>
      </c>
      <c r="Y14" s="16">
        <f>'BIFUbC-petroleum-diesel pre-CHP'!Y14+CHP!Y79</f>
        <v>7681337603811.584</v>
      </c>
      <c r="Z14" s="16">
        <f>'BIFUbC-petroleum-diesel pre-CHP'!Z14+CHP!Z79</f>
        <v>7599277211790.1396</v>
      </c>
      <c r="AA14" s="16">
        <f>'BIFUbC-petroleum-diesel pre-CHP'!AA14+CHP!AA79</f>
        <v>7517216819768.6943</v>
      </c>
      <c r="AB14" s="16">
        <f>'BIFUbC-petroleum-diesel pre-CHP'!AB14+CHP!AB79</f>
        <v>7435156427747.25</v>
      </c>
      <c r="AC14" s="16">
        <f>'BIFUbC-petroleum-diesel pre-CHP'!AC14+CHP!AC79</f>
        <v>7353096035725.8057</v>
      </c>
      <c r="AD14" s="16">
        <f>'BIFUbC-petroleum-diesel pre-CHP'!AD14+CHP!AD79</f>
        <v>7271035643704.3613</v>
      </c>
      <c r="AE14" s="16">
        <f>'BIFUbC-petroleum-diesel pre-CHP'!AE14+CHP!AE79</f>
        <v>7188975251682.917</v>
      </c>
      <c r="AF14" s="16">
        <f>'BIFUbC-petroleum-diesel pre-CHP'!AF14+CHP!AF79</f>
        <v>7106914859661.4805</v>
      </c>
    </row>
    <row r="15" spans="1:35">
      <c r="A15" t="s">
        <v>58</v>
      </c>
      <c r="B15" s="16">
        <f>'BIFUbC-petroleum-diesel pre-CHP'!B15+CHP!B80</f>
        <v>5353083918307.6074</v>
      </c>
      <c r="C15" s="16">
        <f>'BIFUbC-petroleum-diesel pre-CHP'!C15+CHP!C80</f>
        <v>5320056035564.2227</v>
      </c>
      <c r="D15" s="16">
        <f>'BIFUbC-petroleum-diesel pre-CHP'!D15+CHP!D80</f>
        <v>5287028152820.8379</v>
      </c>
      <c r="E15" s="16">
        <f>'BIFUbC-petroleum-diesel pre-CHP'!E15+CHP!E80</f>
        <v>5254000270077.4531</v>
      </c>
      <c r="F15" s="16">
        <f>'BIFUbC-petroleum-diesel pre-CHP'!F15+CHP!F80</f>
        <v>5421672184280.7051</v>
      </c>
      <c r="G15" s="16">
        <f>'BIFUbC-petroleum-diesel pre-CHP'!G15+CHP!G80</f>
        <v>5589344098483.957</v>
      </c>
      <c r="H15" s="16">
        <f>'BIFUbC-petroleum-diesel pre-CHP'!H15+CHP!H80</f>
        <v>5757016012687.208</v>
      </c>
      <c r="I15" s="16">
        <f>'BIFUbC-petroleum-diesel pre-CHP'!I15+CHP!I80</f>
        <v>5924687926890.4609</v>
      </c>
      <c r="J15" s="16">
        <f>'BIFUbC-petroleum-diesel pre-CHP'!J15+CHP!J80</f>
        <v>6092359841093.7119</v>
      </c>
      <c r="K15" s="16">
        <f>'BIFUbC-petroleum-diesel pre-CHP'!K15+CHP!K80</f>
        <v>6260031755296.9629</v>
      </c>
      <c r="L15" s="16">
        <f>'BIFUbC-petroleum-diesel pre-CHP'!L15+CHP!L80</f>
        <v>6427703669500.2158</v>
      </c>
      <c r="M15" s="16">
        <f>'BIFUbC-petroleum-diesel pre-CHP'!M15+CHP!M80</f>
        <v>6433172389037.875</v>
      </c>
      <c r="N15" s="16">
        <f>'BIFUbC-petroleum-diesel pre-CHP'!N15+CHP!N80</f>
        <v>6438641108575.5352</v>
      </c>
      <c r="O15" s="16">
        <f>'BIFUbC-petroleum-diesel pre-CHP'!O15+CHP!O80</f>
        <v>6444109828113.1953</v>
      </c>
      <c r="P15" s="16">
        <f>'BIFUbC-petroleum-diesel pre-CHP'!P15+CHP!P80</f>
        <v>6449578547650.8535</v>
      </c>
      <c r="Q15" s="16">
        <f>'BIFUbC-petroleum-diesel pre-CHP'!Q15+CHP!Q80</f>
        <v>6455047267188.5137</v>
      </c>
      <c r="R15" s="16">
        <f>'BIFUbC-petroleum-diesel pre-CHP'!R15+CHP!R80</f>
        <v>6460515986726.1729</v>
      </c>
      <c r="S15" s="16">
        <f>'BIFUbC-petroleum-diesel pre-CHP'!S15+CHP!S80</f>
        <v>6465984706263.833</v>
      </c>
      <c r="T15" s="16">
        <f>'BIFUbC-petroleum-diesel pre-CHP'!T15+CHP!T80</f>
        <v>6471453425801.4941</v>
      </c>
      <c r="U15" s="16">
        <f>'BIFUbC-petroleum-diesel pre-CHP'!U15+CHP!U80</f>
        <v>6476922145339.1533</v>
      </c>
      <c r="V15" s="16">
        <f>'BIFUbC-petroleum-diesel pre-CHP'!V15+CHP!V80</f>
        <v>6482390864876.8135</v>
      </c>
      <c r="W15" s="16">
        <f>'BIFUbC-petroleum-diesel pre-CHP'!W15+CHP!W80</f>
        <v>6469258521817.8535</v>
      </c>
      <c r="X15" s="16">
        <f>'BIFUbC-petroleum-diesel pre-CHP'!X15+CHP!X80</f>
        <v>6456126178758.8965</v>
      </c>
      <c r="Y15" s="16">
        <f>'BIFUbC-petroleum-diesel pre-CHP'!Y15+CHP!Y80</f>
        <v>6442993835699.9375</v>
      </c>
      <c r="Z15" s="16">
        <f>'BIFUbC-petroleum-diesel pre-CHP'!Z15+CHP!Z80</f>
        <v>6429861492640.9795</v>
      </c>
      <c r="AA15" s="16">
        <f>'BIFUbC-petroleum-diesel pre-CHP'!AA15+CHP!AA80</f>
        <v>6416729149582.0215</v>
      </c>
      <c r="AB15" s="16">
        <f>'BIFUbC-petroleum-diesel pre-CHP'!AB15+CHP!AB80</f>
        <v>6403596806523.0635</v>
      </c>
      <c r="AC15" s="16">
        <f>'BIFUbC-petroleum-diesel pre-CHP'!AC15+CHP!AC80</f>
        <v>6390464463464.1055</v>
      </c>
      <c r="AD15" s="16">
        <f>'BIFUbC-petroleum-diesel pre-CHP'!AD15+CHP!AD80</f>
        <v>6377332120405.1465</v>
      </c>
      <c r="AE15" s="16">
        <f>'BIFUbC-petroleum-diesel pre-CHP'!AE15+CHP!AE80</f>
        <v>6364199777346.1885</v>
      </c>
      <c r="AF15" s="16">
        <f>'BIFUbC-petroleum-diesel pre-CHP'!AF15+CHP!AF80</f>
        <v>6351067434287.2305</v>
      </c>
    </row>
    <row r="16" spans="1:35">
      <c r="A16" t="s">
        <v>61</v>
      </c>
      <c r="B16" s="16">
        <f>'BIFUbC-petroleum-diesel pre-CHP'!B16+CHP!B81</f>
        <v>1090215847760.3054</v>
      </c>
      <c r="C16" s="16">
        <f>'BIFUbC-petroleum-diesel pre-CHP'!C16+CHP!C81</f>
        <v>1084672728446.8789</v>
      </c>
      <c r="D16" s="16">
        <f>'BIFUbC-petroleum-diesel pre-CHP'!D16+CHP!D81</f>
        <v>1079129609133.4526</v>
      </c>
      <c r="E16" s="16">
        <f>'BIFUbC-petroleum-diesel pre-CHP'!E16+CHP!E81</f>
        <v>1073586489820.0264</v>
      </c>
      <c r="F16" s="16">
        <f>'BIFUbC-petroleum-diesel pre-CHP'!F16+CHP!F81</f>
        <v>1119484239589.021</v>
      </c>
      <c r="G16" s="16">
        <f>'BIFUbC-petroleum-diesel pre-CHP'!G16+CHP!G81</f>
        <v>1165381989358.0156</v>
      </c>
      <c r="H16" s="16">
        <f>'BIFUbC-petroleum-diesel pre-CHP'!H16+CHP!H81</f>
        <v>1211279739127.0105</v>
      </c>
      <c r="I16" s="16">
        <f>'BIFUbC-petroleum-diesel pre-CHP'!I16+CHP!I81</f>
        <v>1257177488896.0049</v>
      </c>
      <c r="J16" s="16">
        <f>'BIFUbC-petroleum-diesel pre-CHP'!J16+CHP!J81</f>
        <v>1303075238664.9995</v>
      </c>
      <c r="K16" s="16">
        <f>'BIFUbC-petroleum-diesel pre-CHP'!K16+CHP!K81</f>
        <v>1348972988433.9941</v>
      </c>
      <c r="L16" s="16">
        <f>'BIFUbC-petroleum-diesel pre-CHP'!L16+CHP!L81</f>
        <v>1394870738202.989</v>
      </c>
      <c r="M16" s="16">
        <f>'BIFUbC-petroleum-diesel pre-CHP'!M16+CHP!M81</f>
        <v>1394902641019.8071</v>
      </c>
      <c r="N16" s="16">
        <f>'BIFUbC-petroleum-diesel pre-CHP'!N16+CHP!N81</f>
        <v>1394934543836.6255</v>
      </c>
      <c r="O16" s="16">
        <f>'BIFUbC-petroleum-diesel pre-CHP'!O16+CHP!O81</f>
        <v>1394966446653.4438</v>
      </c>
      <c r="P16" s="16">
        <f>'BIFUbC-petroleum-diesel pre-CHP'!P16+CHP!P81</f>
        <v>1394998349470.262</v>
      </c>
      <c r="Q16" s="16">
        <f>'BIFUbC-petroleum-diesel pre-CHP'!Q16+CHP!Q81</f>
        <v>1395030252287.0803</v>
      </c>
      <c r="R16" s="16">
        <f>'BIFUbC-petroleum-diesel pre-CHP'!R16+CHP!R81</f>
        <v>1395062155103.8987</v>
      </c>
      <c r="S16" s="16">
        <f>'BIFUbC-petroleum-diesel pre-CHP'!S16+CHP!S81</f>
        <v>1395094057920.7168</v>
      </c>
      <c r="T16" s="16">
        <f>'BIFUbC-petroleum-diesel pre-CHP'!T16+CHP!T81</f>
        <v>1395125960737.5352</v>
      </c>
      <c r="U16" s="16">
        <f>'BIFUbC-petroleum-diesel pre-CHP'!U16+CHP!U81</f>
        <v>1395157863554.3535</v>
      </c>
      <c r="V16" s="16">
        <f>'BIFUbC-petroleum-diesel pre-CHP'!V16+CHP!V81</f>
        <v>1395189766371.1719</v>
      </c>
      <c r="W16" s="16">
        <f>'BIFUbC-petroleum-diesel pre-CHP'!W16+CHP!W81</f>
        <v>1382389959588.6306</v>
      </c>
      <c r="X16" s="16">
        <f>'BIFUbC-petroleum-diesel pre-CHP'!X16+CHP!X81</f>
        <v>1369590152806.0896</v>
      </c>
      <c r="Y16" s="16">
        <f>'BIFUbC-petroleum-diesel pre-CHP'!Y16+CHP!Y81</f>
        <v>1356790346023.5488</v>
      </c>
      <c r="Z16" s="16">
        <f>'BIFUbC-petroleum-diesel pre-CHP'!Z16+CHP!Z81</f>
        <v>1343990539241.0078</v>
      </c>
      <c r="AA16" s="16">
        <f>'BIFUbC-petroleum-diesel pre-CHP'!AA16+CHP!AA81</f>
        <v>1331190732458.4668</v>
      </c>
      <c r="AB16" s="16">
        <f>'BIFUbC-petroleum-diesel pre-CHP'!AB16+CHP!AB81</f>
        <v>1318390925675.9258</v>
      </c>
      <c r="AC16" s="16">
        <f>'BIFUbC-petroleum-diesel pre-CHP'!AC16+CHP!AC81</f>
        <v>1305591118893.3845</v>
      </c>
      <c r="AD16" s="16">
        <f>'BIFUbC-petroleum-diesel pre-CHP'!AD16+CHP!AD81</f>
        <v>1292791312110.8438</v>
      </c>
      <c r="AE16" s="16">
        <f>'BIFUbC-petroleum-diesel pre-CHP'!AE16+CHP!AE81</f>
        <v>1279991505328.3027</v>
      </c>
      <c r="AF16" s="16">
        <f>'BIFUbC-petroleum-diesel pre-CHP'!AF16+CHP!AF81</f>
        <v>1267191698545.7615</v>
      </c>
    </row>
    <row r="17" spans="1:33">
      <c r="A17" t="s">
        <v>65</v>
      </c>
      <c r="B17" s="16">
        <f>'BIFUbC-petroleum-diesel pre-CHP'!B17+CHP!B82</f>
        <v>4053375714910.8604</v>
      </c>
      <c r="C17" s="16">
        <f>'BIFUbC-petroleum-diesel pre-CHP'!C17+CHP!C82</f>
        <v>3956011278119.7607</v>
      </c>
      <c r="D17" s="16">
        <f>'BIFUbC-petroleum-diesel pre-CHP'!D17+CHP!D82</f>
        <v>3858646841328.6611</v>
      </c>
      <c r="E17" s="16">
        <f>'BIFUbC-petroleum-diesel pre-CHP'!E17+CHP!E82</f>
        <v>3761282404537.561</v>
      </c>
      <c r="F17" s="16">
        <f>'BIFUbC-petroleum-diesel pre-CHP'!F17+CHP!F82</f>
        <v>3944259105989.2178</v>
      </c>
      <c r="G17" s="16">
        <f>'BIFUbC-petroleum-diesel pre-CHP'!G17+CHP!G82</f>
        <v>4127235807440.8745</v>
      </c>
      <c r="H17" s="16">
        <f>'BIFUbC-petroleum-diesel pre-CHP'!H17+CHP!H82</f>
        <v>4310212508892.5308</v>
      </c>
      <c r="I17" s="16">
        <f>'BIFUbC-petroleum-diesel pre-CHP'!I17+CHP!I82</f>
        <v>4493189210344.1875</v>
      </c>
      <c r="J17" s="16">
        <f>'BIFUbC-petroleum-diesel pre-CHP'!J17+CHP!J82</f>
        <v>4676165911795.8438</v>
      </c>
      <c r="K17" s="16">
        <f>'BIFUbC-petroleum-diesel pre-CHP'!K17+CHP!K82</f>
        <v>4859142613247.501</v>
      </c>
      <c r="L17" s="16">
        <f>'BIFUbC-petroleum-diesel pre-CHP'!L17+CHP!L82</f>
        <v>5042119314699.1572</v>
      </c>
      <c r="M17" s="16">
        <f>'BIFUbC-petroleum-diesel pre-CHP'!M17+CHP!M82</f>
        <v>5011317362904.3926</v>
      </c>
      <c r="N17" s="16">
        <f>'BIFUbC-petroleum-diesel pre-CHP'!N17+CHP!N82</f>
        <v>4980515411109.6289</v>
      </c>
      <c r="O17" s="16">
        <f>'BIFUbC-petroleum-diesel pre-CHP'!O17+CHP!O82</f>
        <v>4949713459314.8643</v>
      </c>
      <c r="P17" s="16">
        <f>'BIFUbC-petroleum-diesel pre-CHP'!P17+CHP!P82</f>
        <v>4918911507520.0996</v>
      </c>
      <c r="Q17" s="16">
        <f>'BIFUbC-petroleum-diesel pre-CHP'!Q17+CHP!Q82</f>
        <v>4888109555725.3359</v>
      </c>
      <c r="R17" s="16">
        <f>'BIFUbC-petroleum-diesel pre-CHP'!R17+CHP!R82</f>
        <v>4857307603930.5723</v>
      </c>
      <c r="S17" s="16">
        <f>'BIFUbC-petroleum-diesel pre-CHP'!S17+CHP!S82</f>
        <v>4826505652135.8066</v>
      </c>
      <c r="T17" s="16">
        <f>'BIFUbC-petroleum-diesel pre-CHP'!T17+CHP!T82</f>
        <v>4795703700341.043</v>
      </c>
      <c r="U17" s="16">
        <f>'BIFUbC-petroleum-diesel pre-CHP'!U17+CHP!U82</f>
        <v>4764901748546.2783</v>
      </c>
      <c r="V17" s="16">
        <f>'BIFUbC-petroleum-diesel pre-CHP'!V17+CHP!V82</f>
        <v>4734099796751.5137</v>
      </c>
      <c r="W17" s="16">
        <f>'BIFUbC-petroleum-diesel pre-CHP'!W17+CHP!W82</f>
        <v>4654739137167.2295</v>
      </c>
      <c r="X17" s="16">
        <f>'BIFUbC-petroleum-diesel pre-CHP'!X17+CHP!X82</f>
        <v>4575378477582.9434</v>
      </c>
      <c r="Y17" s="16">
        <f>'BIFUbC-petroleum-diesel pre-CHP'!Y17+CHP!Y82</f>
        <v>4496017817998.6592</v>
      </c>
      <c r="Z17" s="16">
        <f>'BIFUbC-petroleum-diesel pre-CHP'!Z17+CHP!Z82</f>
        <v>4416657158414.374</v>
      </c>
      <c r="AA17" s="16">
        <f>'BIFUbC-petroleum-diesel pre-CHP'!AA17+CHP!AA82</f>
        <v>4337296498830.0889</v>
      </c>
      <c r="AB17" s="16">
        <f>'BIFUbC-petroleum-diesel pre-CHP'!AB17+CHP!AB82</f>
        <v>4257935839245.8037</v>
      </c>
      <c r="AC17" s="16">
        <f>'BIFUbC-petroleum-diesel pre-CHP'!AC17+CHP!AC82</f>
        <v>4178575179661.5186</v>
      </c>
      <c r="AD17" s="16">
        <f>'BIFUbC-petroleum-diesel pre-CHP'!AD17+CHP!AD82</f>
        <v>4099214520077.2334</v>
      </c>
      <c r="AE17" s="16">
        <f>'BIFUbC-petroleum-diesel pre-CHP'!AE17+CHP!AE82</f>
        <v>4019853860492.9482</v>
      </c>
      <c r="AF17" s="16">
        <f>'BIFUbC-petroleum-diesel pre-CHP'!AF17+CHP!AF82</f>
        <v>3940493200908.6631</v>
      </c>
    </row>
    <row r="18" spans="1:33">
      <c r="A18" t="s">
        <v>67</v>
      </c>
      <c r="B18" s="16">
        <f>'BIFUbC-petroleum-diesel pre-CHP'!B18+CHP!B83</f>
        <v>12266984130615.949</v>
      </c>
      <c r="C18" s="16">
        <f>'BIFUbC-petroleum-diesel pre-CHP'!C18+CHP!C83</f>
        <v>12686552733304.635</v>
      </c>
      <c r="D18" s="16">
        <f>'BIFUbC-petroleum-diesel pre-CHP'!D18+CHP!D83</f>
        <v>13106121335993.322</v>
      </c>
      <c r="E18" s="16">
        <f>'BIFUbC-petroleum-diesel pre-CHP'!E18+CHP!E83</f>
        <v>13525689938682.01</v>
      </c>
      <c r="F18" s="16">
        <f>'BIFUbC-petroleum-diesel pre-CHP'!F18+CHP!F83</f>
        <v>13746916843814.99</v>
      </c>
      <c r="G18" s="16">
        <f>'BIFUbC-petroleum-diesel pre-CHP'!G18+CHP!G83</f>
        <v>13968143748947.971</v>
      </c>
      <c r="H18" s="16">
        <f>'BIFUbC-petroleum-diesel pre-CHP'!H18+CHP!H83</f>
        <v>14189370654080.955</v>
      </c>
      <c r="I18" s="16">
        <f>'BIFUbC-petroleum-diesel pre-CHP'!I18+CHP!I83</f>
        <v>14410597559213.936</v>
      </c>
      <c r="J18" s="16">
        <f>'BIFUbC-petroleum-diesel pre-CHP'!J18+CHP!J83</f>
        <v>14631824464346.918</v>
      </c>
      <c r="K18" s="16">
        <f>'BIFUbC-petroleum-diesel pre-CHP'!K18+CHP!K83</f>
        <v>14853051369479.896</v>
      </c>
      <c r="L18" s="16">
        <f>'BIFUbC-petroleum-diesel pre-CHP'!L18+CHP!L83</f>
        <v>15074278274612.879</v>
      </c>
      <c r="M18" s="16">
        <f>'BIFUbC-petroleum-diesel pre-CHP'!M18+CHP!M83</f>
        <v>15148636350168.855</v>
      </c>
      <c r="N18" s="16">
        <f>'BIFUbC-petroleum-diesel pre-CHP'!N18+CHP!N83</f>
        <v>15222994425724.83</v>
      </c>
      <c r="O18" s="16">
        <f>'BIFUbC-petroleum-diesel pre-CHP'!O18+CHP!O83</f>
        <v>15297352501280.803</v>
      </c>
      <c r="P18" s="16">
        <f>'BIFUbC-petroleum-diesel pre-CHP'!P18+CHP!P83</f>
        <v>15371710576836.779</v>
      </c>
      <c r="Q18" s="16">
        <f>'BIFUbC-petroleum-diesel pre-CHP'!Q18+CHP!Q83</f>
        <v>15446068652392.754</v>
      </c>
      <c r="R18" s="16">
        <f>'BIFUbC-petroleum-diesel pre-CHP'!R18+CHP!R83</f>
        <v>15520426727948.73</v>
      </c>
      <c r="S18" s="16">
        <f>'BIFUbC-petroleum-diesel pre-CHP'!S18+CHP!S83</f>
        <v>15594784803504.705</v>
      </c>
      <c r="T18" s="16">
        <f>'BIFUbC-petroleum-diesel pre-CHP'!T18+CHP!T83</f>
        <v>15669142879060.684</v>
      </c>
      <c r="U18" s="16">
        <f>'BIFUbC-petroleum-diesel pre-CHP'!U18+CHP!U83</f>
        <v>15743500954616.656</v>
      </c>
      <c r="V18" s="16">
        <f>'BIFUbC-petroleum-diesel pre-CHP'!V18+CHP!V83</f>
        <v>15817859030172.631</v>
      </c>
      <c r="W18" s="16">
        <f>'BIFUbC-petroleum-diesel pre-CHP'!W18+CHP!W83</f>
        <v>15760291957339.752</v>
      </c>
      <c r="X18" s="16">
        <f>'BIFUbC-petroleum-diesel pre-CHP'!X18+CHP!X83</f>
        <v>15702724884506.873</v>
      </c>
      <c r="Y18" s="16">
        <f>'BIFUbC-petroleum-diesel pre-CHP'!Y18+CHP!Y83</f>
        <v>15645157811673.994</v>
      </c>
      <c r="Z18" s="16">
        <f>'BIFUbC-petroleum-diesel pre-CHP'!Z18+CHP!Z83</f>
        <v>15587590738841.113</v>
      </c>
      <c r="AA18" s="16">
        <f>'BIFUbC-petroleum-diesel pre-CHP'!AA18+CHP!AA83</f>
        <v>15530023666008.236</v>
      </c>
      <c r="AB18" s="16">
        <f>'BIFUbC-petroleum-diesel pre-CHP'!AB18+CHP!AB83</f>
        <v>15472456593175.355</v>
      </c>
      <c r="AC18" s="16">
        <f>'BIFUbC-petroleum-diesel pre-CHP'!AC18+CHP!AC83</f>
        <v>15414889520342.477</v>
      </c>
      <c r="AD18" s="16">
        <f>'BIFUbC-petroleum-diesel pre-CHP'!AD18+CHP!AD83</f>
        <v>15357322447509.598</v>
      </c>
      <c r="AE18" s="16">
        <f>'BIFUbC-petroleum-diesel pre-CHP'!AE18+CHP!AE83</f>
        <v>15299755374676.719</v>
      </c>
      <c r="AF18" s="16">
        <f>'BIFUbC-petroleum-diesel pre-CHP'!AF18+CHP!AF83</f>
        <v>15242188301843.84</v>
      </c>
    </row>
    <row r="19" spans="1:33">
      <c r="A19" t="s">
        <v>71</v>
      </c>
      <c r="B19" s="16">
        <f>'BIFUbC-petroleum-diesel pre-CHP'!B19+CHP!B84</f>
        <v>2226210327204.5259</v>
      </c>
      <c r="C19" s="16">
        <f>'BIFUbC-petroleum-diesel pre-CHP'!C19+CHP!C84</f>
        <v>2303775904424.2021</v>
      </c>
      <c r="D19" s="16">
        <f>'BIFUbC-petroleum-diesel pre-CHP'!D19+CHP!D84</f>
        <v>2381341481643.8794</v>
      </c>
      <c r="E19" s="16">
        <f>'BIFUbC-petroleum-diesel pre-CHP'!E19+CHP!E84</f>
        <v>2458907058863.5562</v>
      </c>
      <c r="F19" s="16">
        <f>'BIFUbC-petroleum-diesel pre-CHP'!F19+CHP!F84</f>
        <v>2501206732483.6577</v>
      </c>
      <c r="G19" s="16">
        <f>'BIFUbC-petroleum-diesel pre-CHP'!G19+CHP!G84</f>
        <v>2543506406103.7593</v>
      </c>
      <c r="H19" s="16">
        <f>'BIFUbC-petroleum-diesel pre-CHP'!H19+CHP!H84</f>
        <v>2585806079723.8599</v>
      </c>
      <c r="I19" s="16">
        <f>'BIFUbC-petroleum-diesel pre-CHP'!I19+CHP!I84</f>
        <v>2628105753343.9619</v>
      </c>
      <c r="J19" s="16">
        <f>'BIFUbC-petroleum-diesel pre-CHP'!J19+CHP!J84</f>
        <v>2670405426964.0635</v>
      </c>
      <c r="K19" s="16">
        <f>'BIFUbC-petroleum-diesel pre-CHP'!K19+CHP!K84</f>
        <v>2712705100584.1646</v>
      </c>
      <c r="L19" s="16">
        <f>'BIFUbC-petroleum-diesel pre-CHP'!L19+CHP!L84</f>
        <v>2755004774204.2661</v>
      </c>
      <c r="M19" s="16">
        <f>'BIFUbC-petroleum-diesel pre-CHP'!M19+CHP!M84</f>
        <v>2769202744128.5308</v>
      </c>
      <c r="N19" s="16">
        <f>'BIFUbC-petroleum-diesel pre-CHP'!N19+CHP!N84</f>
        <v>2783400714052.7954</v>
      </c>
      <c r="O19" s="16">
        <f>'BIFUbC-petroleum-diesel pre-CHP'!O19+CHP!O84</f>
        <v>2797598683977.0596</v>
      </c>
      <c r="P19" s="16">
        <f>'BIFUbC-petroleum-diesel pre-CHP'!P19+CHP!P84</f>
        <v>2811796653901.3247</v>
      </c>
      <c r="Q19" s="16">
        <f>'BIFUbC-petroleum-diesel pre-CHP'!Q19+CHP!Q84</f>
        <v>2825994623825.5898</v>
      </c>
      <c r="R19" s="16">
        <f>'BIFUbC-petroleum-diesel pre-CHP'!R19+CHP!R84</f>
        <v>2840192593749.8545</v>
      </c>
      <c r="S19" s="16">
        <f>'BIFUbC-petroleum-diesel pre-CHP'!S19+CHP!S84</f>
        <v>2854390563674.1191</v>
      </c>
      <c r="T19" s="16">
        <f>'BIFUbC-petroleum-diesel pre-CHP'!T19+CHP!T84</f>
        <v>2868588533598.3838</v>
      </c>
      <c r="U19" s="16">
        <f>'BIFUbC-petroleum-diesel pre-CHP'!U19+CHP!U84</f>
        <v>2882786503522.6479</v>
      </c>
      <c r="V19" s="16">
        <f>'BIFUbC-petroleum-diesel pre-CHP'!V19+CHP!V84</f>
        <v>2896984473446.9121</v>
      </c>
      <c r="W19" s="16">
        <f>'BIFUbC-petroleum-diesel pre-CHP'!W19+CHP!W84</f>
        <v>2887320111504.2813</v>
      </c>
      <c r="X19" s="16">
        <f>'BIFUbC-petroleum-diesel pre-CHP'!X19+CHP!X84</f>
        <v>2877655749561.6499</v>
      </c>
      <c r="Y19" s="16">
        <f>'BIFUbC-petroleum-diesel pre-CHP'!Y19+CHP!Y84</f>
        <v>2867991387619.0181</v>
      </c>
      <c r="Z19" s="16">
        <f>'BIFUbC-petroleum-diesel pre-CHP'!Z19+CHP!Z84</f>
        <v>2858327025676.3872</v>
      </c>
      <c r="AA19" s="16">
        <f>'BIFUbC-petroleum-diesel pre-CHP'!AA19+CHP!AA84</f>
        <v>2848662663733.7559</v>
      </c>
      <c r="AB19" s="16">
        <f>'BIFUbC-petroleum-diesel pre-CHP'!AB19+CHP!AB84</f>
        <v>2838998301791.125</v>
      </c>
      <c r="AC19" s="16">
        <f>'BIFUbC-petroleum-diesel pre-CHP'!AC19+CHP!AC84</f>
        <v>2829333939848.4927</v>
      </c>
      <c r="AD19" s="16">
        <f>'BIFUbC-petroleum-diesel pre-CHP'!AD19+CHP!AD84</f>
        <v>2819669577905.8618</v>
      </c>
      <c r="AE19" s="16">
        <f>'BIFUbC-petroleum-diesel pre-CHP'!AE19+CHP!AE84</f>
        <v>2810005215963.2305</v>
      </c>
      <c r="AF19" s="16">
        <f>'BIFUbC-petroleum-diesel pre-CHP'!AF19+CHP!AF84</f>
        <v>2800340854020.5991</v>
      </c>
    </row>
    <row r="20" spans="1:33">
      <c r="A20" t="s">
        <v>73</v>
      </c>
      <c r="B20" s="16">
        <f>'BIFUbC-petroleum-diesel pre-CHP'!B20+CHP!B85</f>
        <v>3740989155824.3193</v>
      </c>
      <c r="C20" s="16">
        <f>'BIFUbC-petroleum-diesel pre-CHP'!C20+CHP!C85</f>
        <v>3875358566752.5244</v>
      </c>
      <c r="D20" s="16">
        <f>'BIFUbC-petroleum-diesel pre-CHP'!D20+CHP!D85</f>
        <v>4009727977680.7285</v>
      </c>
      <c r="E20" s="16">
        <f>'BIFUbC-petroleum-diesel pre-CHP'!E20+CHP!E85</f>
        <v>4144097388608.9331</v>
      </c>
      <c r="F20" s="16">
        <f>'BIFUbC-petroleum-diesel pre-CHP'!F20+CHP!F85</f>
        <v>4221268715071.9302</v>
      </c>
      <c r="G20" s="16">
        <f>'BIFUbC-petroleum-diesel pre-CHP'!G20+CHP!G85</f>
        <v>4298440041534.9258</v>
      </c>
      <c r="H20" s="16">
        <f>'BIFUbC-petroleum-diesel pre-CHP'!H20+CHP!H85</f>
        <v>4375611367997.9219</v>
      </c>
      <c r="I20" s="16">
        <f>'BIFUbC-petroleum-diesel pre-CHP'!I20+CHP!I85</f>
        <v>4452782694460.918</v>
      </c>
      <c r="J20" s="16">
        <f>'BIFUbC-petroleum-diesel pre-CHP'!J20+CHP!J85</f>
        <v>4529954020923.9131</v>
      </c>
      <c r="K20" s="16">
        <f>'BIFUbC-petroleum-diesel pre-CHP'!K20+CHP!K85</f>
        <v>4607125347386.9092</v>
      </c>
      <c r="L20" s="16">
        <f>'BIFUbC-petroleum-diesel pre-CHP'!L20+CHP!L85</f>
        <v>4684296673849.9063</v>
      </c>
      <c r="M20" s="16">
        <f>'BIFUbC-petroleum-diesel pre-CHP'!M20+CHP!M85</f>
        <v>4710146565383.1553</v>
      </c>
      <c r="N20" s="16">
        <f>'BIFUbC-petroleum-diesel pre-CHP'!N20+CHP!N85</f>
        <v>4735996456916.4043</v>
      </c>
      <c r="O20" s="16">
        <f>'BIFUbC-petroleum-diesel pre-CHP'!O20+CHP!O85</f>
        <v>4761846348449.6543</v>
      </c>
      <c r="P20" s="16">
        <f>'BIFUbC-petroleum-diesel pre-CHP'!P20+CHP!P85</f>
        <v>4787696239982.9043</v>
      </c>
      <c r="Q20" s="16">
        <f>'BIFUbC-petroleum-diesel pre-CHP'!Q20+CHP!Q85</f>
        <v>4813546131516.1543</v>
      </c>
      <c r="R20" s="16">
        <f>'BIFUbC-petroleum-diesel pre-CHP'!R20+CHP!R85</f>
        <v>4839396023049.4053</v>
      </c>
      <c r="S20" s="16">
        <f>'BIFUbC-petroleum-diesel pre-CHP'!S20+CHP!S85</f>
        <v>4865245914582.6543</v>
      </c>
      <c r="T20" s="16">
        <f>'BIFUbC-petroleum-diesel pre-CHP'!T20+CHP!T85</f>
        <v>4891095806115.9033</v>
      </c>
      <c r="U20" s="16">
        <f>'BIFUbC-petroleum-diesel pre-CHP'!U20+CHP!U85</f>
        <v>4916945697649.1533</v>
      </c>
      <c r="V20" s="16">
        <f>'BIFUbC-petroleum-diesel pre-CHP'!V20+CHP!V85</f>
        <v>4942795589182.4023</v>
      </c>
      <c r="W20" s="16">
        <f>'BIFUbC-petroleum-diesel pre-CHP'!W20+CHP!W85</f>
        <v>4928771326311.3525</v>
      </c>
      <c r="X20" s="16">
        <f>'BIFUbC-petroleum-diesel pre-CHP'!X20+CHP!X85</f>
        <v>4914747063440.3027</v>
      </c>
      <c r="Y20" s="16">
        <f>'BIFUbC-petroleum-diesel pre-CHP'!Y20+CHP!Y85</f>
        <v>4900722800569.2529</v>
      </c>
      <c r="Z20" s="16">
        <f>'BIFUbC-petroleum-diesel pre-CHP'!Z20+CHP!Z85</f>
        <v>4886698537698.2021</v>
      </c>
      <c r="AA20" s="16">
        <f>'BIFUbC-petroleum-diesel pre-CHP'!AA20+CHP!AA85</f>
        <v>4872674274827.1514</v>
      </c>
      <c r="AB20" s="16">
        <f>'BIFUbC-petroleum-diesel pre-CHP'!AB20+CHP!AB85</f>
        <v>4858650011956.1016</v>
      </c>
      <c r="AC20" s="16">
        <f>'BIFUbC-petroleum-diesel pre-CHP'!AC20+CHP!AC85</f>
        <v>4844625749085.0518</v>
      </c>
      <c r="AD20" s="16">
        <f>'BIFUbC-petroleum-diesel pre-CHP'!AD20+CHP!AD85</f>
        <v>4830601486214.001</v>
      </c>
      <c r="AE20" s="16">
        <f>'BIFUbC-petroleum-diesel pre-CHP'!AE20+CHP!AE85</f>
        <v>4816577223342.9512</v>
      </c>
      <c r="AF20" s="16">
        <f>'BIFUbC-petroleum-diesel pre-CHP'!AF20+CHP!AF85</f>
        <v>4802552960471.9014</v>
      </c>
    </row>
    <row r="21" spans="1:33">
      <c r="A21" t="s">
        <v>75</v>
      </c>
      <c r="B21" s="16">
        <f>'BIFUbC-petroleum-diesel pre-CHP'!B21+CHP!B86</f>
        <v>7150894107197.2217</v>
      </c>
      <c r="C21" s="16">
        <f>'BIFUbC-petroleum-diesel pre-CHP'!C21+CHP!C86</f>
        <v>7453436619921.8701</v>
      </c>
      <c r="D21" s="16">
        <f>'BIFUbC-petroleum-diesel pre-CHP'!D21+CHP!D86</f>
        <v>7755979132646.5186</v>
      </c>
      <c r="E21" s="16">
        <f>'BIFUbC-petroleum-diesel pre-CHP'!E21+CHP!E86</f>
        <v>8058521645371.167</v>
      </c>
      <c r="F21" s="16">
        <f>'BIFUbC-petroleum-diesel pre-CHP'!F21+CHP!F86</f>
        <v>8275154587592.5195</v>
      </c>
      <c r="G21" s="16">
        <f>'BIFUbC-petroleum-diesel pre-CHP'!G21+CHP!G86</f>
        <v>8491787529813.8711</v>
      </c>
      <c r="H21" s="16">
        <f>'BIFUbC-petroleum-diesel pre-CHP'!H21+CHP!H86</f>
        <v>8708420472035.2236</v>
      </c>
      <c r="I21" s="16">
        <f>'BIFUbC-petroleum-diesel pre-CHP'!I21+CHP!I86</f>
        <v>8925053414256.5742</v>
      </c>
      <c r="J21" s="16">
        <f>'BIFUbC-petroleum-diesel pre-CHP'!J21+CHP!J86</f>
        <v>9141686356477.9297</v>
      </c>
      <c r="K21" s="16">
        <f>'BIFUbC-petroleum-diesel pre-CHP'!K21+CHP!K86</f>
        <v>9358319298699.2813</v>
      </c>
      <c r="L21" s="16">
        <f>'BIFUbC-petroleum-diesel pre-CHP'!L21+CHP!L86</f>
        <v>9574952240920.6328</v>
      </c>
      <c r="M21" s="16">
        <f>'BIFUbC-petroleum-diesel pre-CHP'!M21+CHP!M86</f>
        <v>9646965054766.5293</v>
      </c>
      <c r="N21" s="16">
        <f>'BIFUbC-petroleum-diesel pre-CHP'!N21+CHP!N86</f>
        <v>9718977868612.4238</v>
      </c>
      <c r="O21" s="16">
        <f>'BIFUbC-petroleum-diesel pre-CHP'!O21+CHP!O86</f>
        <v>9790990682458.3203</v>
      </c>
      <c r="P21" s="16">
        <f>'BIFUbC-petroleum-diesel pre-CHP'!P21+CHP!P86</f>
        <v>9863003496304.2148</v>
      </c>
      <c r="Q21" s="16">
        <f>'BIFUbC-petroleum-diesel pre-CHP'!Q21+CHP!Q86</f>
        <v>9935016310150.1133</v>
      </c>
      <c r="R21" s="16">
        <f>'BIFUbC-petroleum-diesel pre-CHP'!R21+CHP!R86</f>
        <v>10007029123996.008</v>
      </c>
      <c r="S21" s="16">
        <f>'BIFUbC-petroleum-diesel pre-CHP'!S21+CHP!S86</f>
        <v>10079041937841.904</v>
      </c>
      <c r="T21" s="16">
        <f>'BIFUbC-petroleum-diesel pre-CHP'!T21+CHP!T86</f>
        <v>10151054751687.801</v>
      </c>
      <c r="U21" s="16">
        <f>'BIFUbC-petroleum-diesel pre-CHP'!U21+CHP!U86</f>
        <v>10223067565533.695</v>
      </c>
      <c r="V21" s="16">
        <f>'BIFUbC-petroleum-diesel pre-CHP'!V21+CHP!V86</f>
        <v>10295080379379.59</v>
      </c>
      <c r="W21" s="16">
        <f>'BIFUbC-petroleum-diesel pre-CHP'!W21+CHP!W86</f>
        <v>10293425459483.424</v>
      </c>
      <c r="X21" s="16">
        <f>'BIFUbC-petroleum-diesel pre-CHP'!X21+CHP!X86</f>
        <v>10291770539587.258</v>
      </c>
      <c r="Y21" s="16">
        <f>'BIFUbC-petroleum-diesel pre-CHP'!Y21+CHP!Y86</f>
        <v>10290115619691.09</v>
      </c>
      <c r="Z21" s="16">
        <f>'BIFUbC-petroleum-diesel pre-CHP'!Z21+CHP!Z86</f>
        <v>10288460699794.922</v>
      </c>
      <c r="AA21" s="16">
        <f>'BIFUbC-petroleum-diesel pre-CHP'!AA21+CHP!AA86</f>
        <v>10286805779898.754</v>
      </c>
      <c r="AB21" s="16">
        <f>'BIFUbC-petroleum-diesel pre-CHP'!AB21+CHP!AB86</f>
        <v>10285150860002.588</v>
      </c>
      <c r="AC21" s="16">
        <f>'BIFUbC-petroleum-diesel pre-CHP'!AC21+CHP!AC86</f>
        <v>10283495940106.42</v>
      </c>
      <c r="AD21" s="16">
        <f>'BIFUbC-petroleum-diesel pre-CHP'!AD21+CHP!AD86</f>
        <v>10281841020210.254</v>
      </c>
      <c r="AE21" s="16">
        <f>'BIFUbC-petroleum-diesel pre-CHP'!AE21+CHP!AE86</f>
        <v>10280186100314.084</v>
      </c>
      <c r="AF21" s="16">
        <f>'BIFUbC-petroleum-diesel pre-CHP'!AF21+CHP!AF86</f>
        <v>10278531180417.92</v>
      </c>
    </row>
    <row r="22" spans="1:33">
      <c r="A22" t="s">
        <v>78</v>
      </c>
      <c r="B22" s="16">
        <f>'BIFUbC-petroleum-diesel pre-CHP'!B22+CHP!B87</f>
        <v>4505136534273.3262</v>
      </c>
      <c r="C22" s="16">
        <f>'BIFUbC-petroleum-diesel pre-CHP'!C22+CHP!C87</f>
        <v>4716308361197.2227</v>
      </c>
      <c r="D22" s="16">
        <f>'BIFUbC-petroleum-diesel pre-CHP'!D22+CHP!D87</f>
        <v>4927480188121.1172</v>
      </c>
      <c r="E22" s="16">
        <f>'BIFUbC-petroleum-diesel pre-CHP'!E22+CHP!E87</f>
        <v>5138652015045.0137</v>
      </c>
      <c r="F22" s="16">
        <f>'BIFUbC-petroleum-diesel pre-CHP'!F22+CHP!F87</f>
        <v>5306242948987.1865</v>
      </c>
      <c r="G22" s="16">
        <f>'BIFUbC-petroleum-diesel pre-CHP'!G22+CHP!G87</f>
        <v>5473833882929.3594</v>
      </c>
      <c r="H22" s="16">
        <f>'BIFUbC-petroleum-diesel pre-CHP'!H22+CHP!H87</f>
        <v>5641424816871.5313</v>
      </c>
      <c r="I22" s="16">
        <f>'BIFUbC-petroleum-diesel pre-CHP'!I22+CHP!I87</f>
        <v>5809015750813.7041</v>
      </c>
      <c r="J22" s="16">
        <f>'BIFUbC-petroleum-diesel pre-CHP'!J22+CHP!J87</f>
        <v>5976606684755.877</v>
      </c>
      <c r="K22" s="16">
        <f>'BIFUbC-petroleum-diesel pre-CHP'!K22+CHP!K87</f>
        <v>6144197618698.0498</v>
      </c>
      <c r="L22" s="16">
        <f>'BIFUbC-petroleum-diesel pre-CHP'!L22+CHP!L87</f>
        <v>6311788552640.2227</v>
      </c>
      <c r="M22" s="16">
        <f>'BIFUbC-petroleum-diesel pre-CHP'!M22+CHP!M87</f>
        <v>6367329655615.5098</v>
      </c>
      <c r="N22" s="16">
        <f>'BIFUbC-petroleum-diesel pre-CHP'!N22+CHP!N87</f>
        <v>6422870758590.7959</v>
      </c>
      <c r="O22" s="16">
        <f>'BIFUbC-petroleum-diesel pre-CHP'!O22+CHP!O87</f>
        <v>6478411861566.082</v>
      </c>
      <c r="P22" s="16">
        <f>'BIFUbC-petroleum-diesel pre-CHP'!P22+CHP!P87</f>
        <v>6533952964541.3691</v>
      </c>
      <c r="Q22" s="16">
        <f>'BIFUbC-petroleum-diesel pre-CHP'!Q22+CHP!Q87</f>
        <v>6589494067516.6543</v>
      </c>
      <c r="R22" s="16">
        <f>'BIFUbC-petroleum-diesel pre-CHP'!R22+CHP!R87</f>
        <v>6645035170491.9414</v>
      </c>
      <c r="S22" s="16">
        <f>'BIFUbC-petroleum-diesel pre-CHP'!S22+CHP!S87</f>
        <v>6700576273467.2275</v>
      </c>
      <c r="T22" s="16">
        <f>'BIFUbC-petroleum-diesel pre-CHP'!T22+CHP!T87</f>
        <v>6756117376442.5137</v>
      </c>
      <c r="U22" s="16">
        <f>'BIFUbC-petroleum-diesel pre-CHP'!U22+CHP!U87</f>
        <v>6811658479417.7998</v>
      </c>
      <c r="V22" s="16">
        <f>'BIFUbC-petroleum-diesel pre-CHP'!V22+CHP!V87</f>
        <v>6867199582393.0859</v>
      </c>
      <c r="W22" s="16">
        <f>'BIFUbC-petroleum-diesel pre-CHP'!W22+CHP!W87</f>
        <v>6877477715736.6416</v>
      </c>
      <c r="X22" s="16">
        <f>'BIFUbC-petroleum-diesel pre-CHP'!X22+CHP!X87</f>
        <v>6887755849080.1992</v>
      </c>
      <c r="Y22" s="16">
        <f>'BIFUbC-petroleum-diesel pre-CHP'!Y22+CHP!Y87</f>
        <v>6898033982423.7559</v>
      </c>
      <c r="Z22" s="16">
        <f>'BIFUbC-petroleum-diesel pre-CHP'!Z22+CHP!Z87</f>
        <v>6908312115767.3125</v>
      </c>
      <c r="AA22" s="16">
        <f>'BIFUbC-petroleum-diesel pre-CHP'!AA22+CHP!AA87</f>
        <v>6918590249110.8682</v>
      </c>
      <c r="AB22" s="16">
        <f>'BIFUbC-petroleum-diesel pre-CHP'!AB22+CHP!AB87</f>
        <v>6928868382454.4258</v>
      </c>
      <c r="AC22" s="16">
        <f>'BIFUbC-petroleum-diesel pre-CHP'!AC22+CHP!AC87</f>
        <v>6939146515797.9824</v>
      </c>
      <c r="AD22" s="16">
        <f>'BIFUbC-petroleum-diesel pre-CHP'!AD22+CHP!AD87</f>
        <v>6949424649141.5381</v>
      </c>
      <c r="AE22" s="16">
        <f>'BIFUbC-petroleum-diesel pre-CHP'!AE22+CHP!AE87</f>
        <v>6959702782485.0947</v>
      </c>
      <c r="AF22" s="16">
        <f>'BIFUbC-petroleum-diesel pre-CHP'!AF22+CHP!AF87</f>
        <v>6969980915828.6514</v>
      </c>
    </row>
    <row r="23" spans="1:33">
      <c r="A23" t="s">
        <v>80</v>
      </c>
      <c r="B23" s="16">
        <f>'BIFUbC-petroleum-diesel pre-CHP'!B23+CHP!B88</f>
        <v>18966560202249.867</v>
      </c>
      <c r="C23" s="16">
        <f>'BIFUbC-petroleum-diesel pre-CHP'!C23+CHP!C88</f>
        <v>18734089040643.133</v>
      </c>
      <c r="D23" s="16">
        <f>'BIFUbC-petroleum-diesel pre-CHP'!D23+CHP!D88</f>
        <v>18501617879036.398</v>
      </c>
      <c r="E23" s="16">
        <f>'BIFUbC-petroleum-diesel pre-CHP'!E23+CHP!E88</f>
        <v>18269146717429.668</v>
      </c>
      <c r="F23" s="16">
        <f>'BIFUbC-petroleum-diesel pre-CHP'!F23+CHP!F88</f>
        <v>17715922260612.707</v>
      </c>
      <c r="G23" s="16">
        <f>'BIFUbC-petroleum-diesel pre-CHP'!G23+CHP!G88</f>
        <v>17162697803795.844</v>
      </c>
      <c r="H23" s="16">
        <f>'BIFUbC-petroleum-diesel pre-CHP'!H23+CHP!H88</f>
        <v>16609473346978.77</v>
      </c>
      <c r="I23" s="16">
        <f>'BIFUbC-petroleum-diesel pre-CHP'!I23+CHP!I88</f>
        <v>16056248890161.908</v>
      </c>
      <c r="J23" s="16">
        <f>'BIFUbC-petroleum-diesel pre-CHP'!J23+CHP!J88</f>
        <v>15503024433344.836</v>
      </c>
      <c r="K23" s="16">
        <f>'BIFUbC-petroleum-diesel pre-CHP'!K23+CHP!K88</f>
        <v>14949799976527.973</v>
      </c>
      <c r="L23" s="16">
        <f>'BIFUbC-petroleum-diesel pre-CHP'!L23+CHP!L88</f>
        <v>14396575519710.889</v>
      </c>
      <c r="M23" s="16">
        <f>'BIFUbC-petroleum-diesel pre-CHP'!M23+CHP!M88</f>
        <v>13907470050696.467</v>
      </c>
      <c r="N23" s="16">
        <f>'BIFUbC-petroleum-diesel pre-CHP'!N23+CHP!N88</f>
        <v>13418364581682.041</v>
      </c>
      <c r="O23" s="16">
        <f>'BIFUbC-petroleum-diesel pre-CHP'!O23+CHP!O88</f>
        <v>12929259112667.615</v>
      </c>
      <c r="P23" s="16">
        <f>'BIFUbC-petroleum-diesel pre-CHP'!P23+CHP!P88</f>
        <v>12440153643653.188</v>
      </c>
      <c r="Q23" s="16">
        <f>'BIFUbC-petroleum-diesel pre-CHP'!Q23+CHP!Q88</f>
        <v>11951048174638.555</v>
      </c>
      <c r="R23" s="16">
        <f>'BIFUbC-petroleum-diesel pre-CHP'!R23+CHP!R88</f>
        <v>11461942705624.129</v>
      </c>
      <c r="S23" s="16">
        <f>'BIFUbC-petroleum-diesel pre-CHP'!S23+CHP!S88</f>
        <v>10972837236609.703</v>
      </c>
      <c r="T23" s="16">
        <f>'BIFUbC-petroleum-diesel pre-CHP'!T23+CHP!T88</f>
        <v>10483731767595.277</v>
      </c>
      <c r="U23" s="16">
        <f>'BIFUbC-petroleum-diesel pre-CHP'!U23+CHP!U88</f>
        <v>9994626298580.6445</v>
      </c>
      <c r="V23" s="16">
        <f>'BIFUbC-petroleum-diesel pre-CHP'!V23+CHP!V88</f>
        <v>9505520829566.1055</v>
      </c>
      <c r="W23" s="16">
        <f>'BIFUbC-petroleum-diesel pre-CHP'!W23+CHP!W88</f>
        <v>9395651476605.9766</v>
      </c>
      <c r="X23" s="16">
        <f>'BIFUbC-petroleum-diesel pre-CHP'!X23+CHP!X88</f>
        <v>9285782123645.8633</v>
      </c>
      <c r="Y23" s="16">
        <f>'BIFUbC-petroleum-diesel pre-CHP'!Y23+CHP!Y88</f>
        <v>9175912770685.7734</v>
      </c>
      <c r="Z23" s="16">
        <f>'BIFUbC-petroleum-diesel pre-CHP'!Z23+CHP!Z88</f>
        <v>9066043417725.6602</v>
      </c>
      <c r="AA23" s="16">
        <f>'BIFUbC-petroleum-diesel pre-CHP'!AA23+CHP!AA88</f>
        <v>8956174064765.5469</v>
      </c>
      <c r="AB23" s="16">
        <f>'BIFUbC-petroleum-diesel pre-CHP'!AB23+CHP!AB88</f>
        <v>8846304711805.4336</v>
      </c>
      <c r="AC23" s="16">
        <f>'BIFUbC-petroleum-diesel pre-CHP'!AC23+CHP!AC88</f>
        <v>8736435358845.3184</v>
      </c>
      <c r="AD23" s="16">
        <f>'BIFUbC-petroleum-diesel pre-CHP'!AD23+CHP!AD88</f>
        <v>8626566005885.2051</v>
      </c>
      <c r="AE23" s="16">
        <f>'BIFUbC-petroleum-diesel pre-CHP'!AE23+CHP!AE88</f>
        <v>8516696652925.0908</v>
      </c>
      <c r="AF23" s="16">
        <f>'BIFUbC-petroleum-diesel pre-CHP'!AF23+CHP!AF88</f>
        <v>8406827299964.9912</v>
      </c>
    </row>
    <row r="24" spans="1:33">
      <c r="A24" t="s">
        <v>82</v>
      </c>
      <c r="B24" s="16">
        <f>'BIFUbC-petroleum-diesel pre-CHP'!B24+CHP!B89</f>
        <v>0</v>
      </c>
      <c r="C24" s="16">
        <f>'BIFUbC-petroleum-diesel pre-CHP'!C24+CHP!C89</f>
        <v>0</v>
      </c>
      <c r="D24" s="16">
        <f>'BIFUbC-petroleum-diesel pre-CHP'!D24+CHP!D89</f>
        <v>1</v>
      </c>
      <c r="E24" s="16">
        <f>'BIFUbC-petroleum-diesel pre-CHP'!E24+CHP!E89</f>
        <v>2</v>
      </c>
      <c r="F24" s="16">
        <f>'BIFUbC-petroleum-diesel pre-CHP'!F24+CHP!F89</f>
        <v>3</v>
      </c>
      <c r="G24" s="16">
        <f>'BIFUbC-petroleum-diesel pre-CHP'!G24+CHP!G89</f>
        <v>4</v>
      </c>
      <c r="H24" s="16">
        <f>'BIFUbC-petroleum-diesel pre-CHP'!H24+CHP!H89</f>
        <v>5</v>
      </c>
      <c r="I24" s="16">
        <f>'BIFUbC-petroleum-diesel pre-CHP'!I24+CHP!I89</f>
        <v>6</v>
      </c>
      <c r="J24" s="16">
        <f>'BIFUbC-petroleum-diesel pre-CHP'!J24+CHP!J89</f>
        <v>7</v>
      </c>
      <c r="K24" s="16">
        <f>'BIFUbC-petroleum-diesel pre-CHP'!K24+CHP!K89</f>
        <v>8</v>
      </c>
      <c r="L24" s="16">
        <f>'BIFUbC-petroleum-diesel pre-CHP'!L24+CHP!L89</f>
        <v>9</v>
      </c>
      <c r="M24" s="16">
        <f>'BIFUbC-petroleum-diesel pre-CHP'!M24+CHP!M89</f>
        <v>10</v>
      </c>
      <c r="N24" s="16">
        <f>'BIFUbC-petroleum-diesel pre-CHP'!N24+CHP!N89</f>
        <v>11</v>
      </c>
      <c r="O24" s="16">
        <f>'BIFUbC-petroleum-diesel pre-CHP'!O24+CHP!O89</f>
        <v>12</v>
      </c>
      <c r="P24" s="16">
        <f>'BIFUbC-petroleum-diesel pre-CHP'!P24+CHP!P89</f>
        <v>13</v>
      </c>
      <c r="Q24" s="16">
        <f>'BIFUbC-petroleum-diesel pre-CHP'!Q24+CHP!Q89</f>
        <v>14</v>
      </c>
      <c r="R24" s="16">
        <f>'BIFUbC-petroleum-diesel pre-CHP'!R24+CHP!R89</f>
        <v>15</v>
      </c>
      <c r="S24" s="16">
        <f>'BIFUbC-petroleum-diesel pre-CHP'!S24+CHP!S89</f>
        <v>16</v>
      </c>
      <c r="T24" s="16">
        <f>'BIFUbC-petroleum-diesel pre-CHP'!T24+CHP!T89</f>
        <v>17</v>
      </c>
      <c r="U24" s="16">
        <f>'BIFUbC-petroleum-diesel pre-CHP'!U24+CHP!U89</f>
        <v>18</v>
      </c>
      <c r="V24" s="16">
        <f>'BIFUbC-petroleum-diesel pre-CHP'!V24+CHP!V89</f>
        <v>19</v>
      </c>
      <c r="W24" s="16">
        <f>'BIFUbC-petroleum-diesel pre-CHP'!W24+CHP!W89</f>
        <v>20</v>
      </c>
      <c r="X24" s="16">
        <f>'BIFUbC-petroleum-diesel pre-CHP'!X24+CHP!X89</f>
        <v>21</v>
      </c>
      <c r="Y24" s="16">
        <f>'BIFUbC-petroleum-diesel pre-CHP'!Y24+CHP!Y89</f>
        <v>22</v>
      </c>
      <c r="Z24" s="16">
        <f>'BIFUbC-petroleum-diesel pre-CHP'!Z24+CHP!Z89</f>
        <v>23</v>
      </c>
      <c r="AA24" s="16">
        <f>'BIFUbC-petroleum-diesel pre-CHP'!AA24+CHP!AA89</f>
        <v>24</v>
      </c>
      <c r="AB24" s="16">
        <f>'BIFUbC-petroleum-diesel pre-CHP'!AB24+CHP!AB89</f>
        <v>25</v>
      </c>
      <c r="AC24" s="16">
        <f>'BIFUbC-petroleum-diesel pre-CHP'!AC24+CHP!AC89</f>
        <v>26</v>
      </c>
      <c r="AD24" s="16">
        <f>'BIFUbC-petroleum-diesel pre-CHP'!AD24+CHP!AD89</f>
        <v>27</v>
      </c>
      <c r="AE24" s="16">
        <f>'BIFUbC-petroleum-diesel pre-CHP'!AE24+CHP!AE89</f>
        <v>28</v>
      </c>
      <c r="AF24" s="16">
        <f>'BIFUbC-petroleum-diesel pre-CHP'!AF24+CHP!AF89</f>
        <v>29</v>
      </c>
    </row>
    <row r="25" spans="1:33">
      <c r="A25" t="s">
        <v>85</v>
      </c>
      <c r="B25" s="16">
        <f>'BIFUbC-petroleum-diesel pre-CHP'!B25+CHP!B90</f>
        <v>607450206717.54712</v>
      </c>
      <c r="C25" s="16">
        <f>'BIFUbC-petroleum-diesel pre-CHP'!C25+CHP!C90</f>
        <v>608057656924.26465</v>
      </c>
      <c r="D25" s="16">
        <f>'BIFUbC-petroleum-diesel pre-CHP'!D25+CHP!D90</f>
        <v>608665714581.18884</v>
      </c>
      <c r="E25" s="16">
        <f>'BIFUbC-petroleum-diesel pre-CHP'!E25+CHP!E90</f>
        <v>609274380295.77002</v>
      </c>
      <c r="F25" s="16">
        <f>'BIFUbC-petroleum-diesel pre-CHP'!F25+CHP!F90</f>
        <v>609883654676.06567</v>
      </c>
      <c r="G25" s="16">
        <f>'BIFUbC-petroleum-diesel pre-CHP'!G25+CHP!G90</f>
        <v>610493538330.7417</v>
      </c>
      <c r="H25" s="16">
        <f>'BIFUbC-petroleum-diesel pre-CHP'!H25+CHP!H90</f>
        <v>611104031869.07239</v>
      </c>
      <c r="I25" s="16">
        <f>'BIFUbC-petroleum-diesel pre-CHP'!I25+CHP!I90</f>
        <v>611715135900.94141</v>
      </c>
      <c r="J25" s="16">
        <f>'BIFUbC-petroleum-diesel pre-CHP'!J25+CHP!J90</f>
        <v>612326851036.84229</v>
      </c>
      <c r="K25" s="16">
        <f>'BIFUbC-petroleum-diesel pre-CHP'!K25+CHP!K90</f>
        <v>612939177887.87915</v>
      </c>
      <c r="L25" s="16">
        <f>'BIFUbC-petroleum-diesel pre-CHP'!L25+CHP!L90</f>
        <v>613552117065.76697</v>
      </c>
      <c r="M25" s="16">
        <f>'BIFUbC-petroleum-diesel pre-CHP'!M25+CHP!M90</f>
        <v>614165669182.83264</v>
      </c>
      <c r="N25" s="16">
        <f>'BIFUbC-petroleum-diesel pre-CHP'!N25+CHP!N90</f>
        <v>614779834852.01538</v>
      </c>
      <c r="O25" s="16">
        <f>'BIFUbC-petroleum-diesel pre-CHP'!O25+CHP!O90</f>
        <v>615394614686.86731</v>
      </c>
      <c r="P25" s="16">
        <f>'BIFUbC-petroleum-diesel pre-CHP'!P25+CHP!P90</f>
        <v>616010009301.5542</v>
      </c>
      <c r="Q25" s="16">
        <f>'BIFUbC-petroleum-diesel pre-CHP'!Q25+CHP!Q90</f>
        <v>616626019310.85559</v>
      </c>
      <c r="R25" s="16">
        <f>'BIFUbC-petroleum-diesel pre-CHP'!R25+CHP!R90</f>
        <v>617242645330.16638</v>
      </c>
      <c r="S25" s="16">
        <f>'BIFUbC-petroleum-diesel pre-CHP'!S25+CHP!S90</f>
        <v>617859887975.49646</v>
      </c>
      <c r="T25" s="16">
        <f>'BIFUbC-petroleum-diesel pre-CHP'!T25+CHP!T90</f>
        <v>618477747863.4718</v>
      </c>
      <c r="U25" s="16">
        <f>'BIFUbC-petroleum-diesel pre-CHP'!U25+CHP!U90</f>
        <v>619096225611.33521</v>
      </c>
      <c r="V25" s="16">
        <f>'BIFUbC-petroleum-diesel pre-CHP'!V25+CHP!V90</f>
        <v>619715321836.94641</v>
      </c>
      <c r="W25" s="16">
        <f>'BIFUbC-petroleum-diesel pre-CHP'!W25+CHP!W90</f>
        <v>616616745227.76172</v>
      </c>
      <c r="X25" s="16">
        <f>'BIFUbC-petroleum-diesel pre-CHP'!X25+CHP!X90</f>
        <v>613533661501.62292</v>
      </c>
      <c r="Y25" s="16">
        <f>'BIFUbC-petroleum-diesel pre-CHP'!Y25+CHP!Y90</f>
        <v>610465993194.11475</v>
      </c>
      <c r="Z25" s="16">
        <f>'BIFUbC-petroleum-diesel pre-CHP'!Z25+CHP!Z90</f>
        <v>607413663228.14417</v>
      </c>
      <c r="AA25" s="16">
        <f>'BIFUbC-petroleum-diesel pre-CHP'!AA25+CHP!AA90</f>
        <v>604376594912.00342</v>
      </c>
      <c r="AB25" s="16">
        <f>'BIFUbC-petroleum-diesel pre-CHP'!AB25+CHP!AB90</f>
        <v>601354711937.44336</v>
      </c>
      <c r="AC25" s="16">
        <f>'BIFUbC-petroleum-diesel pre-CHP'!AC25+CHP!AC90</f>
        <v>598347938377.75623</v>
      </c>
      <c r="AD25" s="16">
        <f>'BIFUbC-petroleum-diesel pre-CHP'!AD25+CHP!AD90</f>
        <v>595356198685.86743</v>
      </c>
      <c r="AE25" s="16">
        <f>'BIFUbC-petroleum-diesel pre-CHP'!AE25+CHP!AE90</f>
        <v>592379417692.43811</v>
      </c>
      <c r="AF25" s="16">
        <f>'BIFUbC-petroleum-diesel pre-CHP'!AF25+CHP!AF90</f>
        <v>589417520603.97583</v>
      </c>
    </row>
    <row r="26" spans="1:33">
      <c r="A26" t="s">
        <v>89</v>
      </c>
      <c r="B26" s="16">
        <f>'BIFUbC-petroleum-diesel pre-CHP'!B26+CHP!B91</f>
        <v>64611535559578.672</v>
      </c>
      <c r="C26" s="16">
        <f>'BIFUbC-petroleum-diesel pre-CHP'!C26+CHP!C91</f>
        <v>63725195376419.938</v>
      </c>
      <c r="D26" s="16">
        <f>'BIFUbC-petroleum-diesel pre-CHP'!D26+CHP!D91</f>
        <v>62838855193261.203</v>
      </c>
      <c r="E26" s="16">
        <f>'BIFUbC-petroleum-diesel pre-CHP'!E26+CHP!E91</f>
        <v>61952515010102.477</v>
      </c>
      <c r="F26" s="16">
        <f>'BIFUbC-petroleum-diesel pre-CHP'!F26+CHP!F91</f>
        <v>59903963033684.453</v>
      </c>
      <c r="G26" s="16">
        <f>'BIFUbC-petroleum-diesel pre-CHP'!G26+CHP!G91</f>
        <v>57855411057266.813</v>
      </c>
      <c r="H26" s="16">
        <f>'BIFUbC-petroleum-diesel pre-CHP'!H26+CHP!H91</f>
        <v>55806859080848.43</v>
      </c>
      <c r="I26" s="16">
        <f>'BIFUbC-petroleum-diesel pre-CHP'!I26+CHP!I91</f>
        <v>53758307104430.797</v>
      </c>
      <c r="J26" s="16">
        <f>'BIFUbC-petroleum-diesel pre-CHP'!J26+CHP!J91</f>
        <v>51709755128012.422</v>
      </c>
      <c r="K26" s="16">
        <f>'BIFUbC-petroleum-diesel pre-CHP'!K26+CHP!K91</f>
        <v>49661203151594.781</v>
      </c>
      <c r="L26" s="16">
        <f>'BIFUbC-petroleum-diesel pre-CHP'!L26+CHP!L91</f>
        <v>47612651175176.375</v>
      </c>
      <c r="M26" s="16">
        <f>'BIFUbC-petroleum-diesel pre-CHP'!M26+CHP!M91</f>
        <v>45830215937493.836</v>
      </c>
      <c r="N26" s="16">
        <f>'BIFUbC-petroleum-diesel pre-CHP'!N26+CHP!N91</f>
        <v>44047780699811.273</v>
      </c>
      <c r="O26" s="16">
        <f>'BIFUbC-petroleum-diesel pre-CHP'!O26+CHP!O91</f>
        <v>42265345462128.719</v>
      </c>
      <c r="P26" s="16">
        <f>'BIFUbC-petroleum-diesel pre-CHP'!P26+CHP!P91</f>
        <v>40482910224446.148</v>
      </c>
      <c r="Q26" s="16">
        <f>'BIFUbC-petroleum-diesel pre-CHP'!Q26+CHP!Q91</f>
        <v>38700474986762.852</v>
      </c>
      <c r="R26" s="16">
        <f>'BIFUbC-petroleum-diesel pre-CHP'!R26+CHP!R91</f>
        <v>36918039749080.297</v>
      </c>
      <c r="S26" s="16">
        <f>'BIFUbC-petroleum-diesel pre-CHP'!S26+CHP!S91</f>
        <v>35135604511397.73</v>
      </c>
      <c r="T26" s="16">
        <f>'BIFUbC-petroleum-diesel pre-CHP'!T26+CHP!T91</f>
        <v>33353169273715.168</v>
      </c>
      <c r="U26" s="16">
        <f>'BIFUbC-petroleum-diesel pre-CHP'!U26+CHP!U91</f>
        <v>31570734036031.867</v>
      </c>
      <c r="V26" s="16">
        <f>'BIFUbC-petroleum-diesel pre-CHP'!V26+CHP!V91</f>
        <v>29788298798348.902</v>
      </c>
      <c r="W26" s="16">
        <f>'BIFUbC-petroleum-diesel pre-CHP'!W26+CHP!W91</f>
        <v>29416422199077.523</v>
      </c>
      <c r="X26" s="16">
        <f>'BIFUbC-petroleum-diesel pre-CHP'!X26+CHP!X91</f>
        <v>29044545599806.203</v>
      </c>
      <c r="Y26" s="16">
        <f>'BIFUbC-petroleum-diesel pre-CHP'!Y26+CHP!Y91</f>
        <v>28672669000534.969</v>
      </c>
      <c r="Z26" s="16">
        <f>'BIFUbC-petroleum-diesel pre-CHP'!Z26+CHP!Z91</f>
        <v>28300792401263.641</v>
      </c>
      <c r="AA26" s="16">
        <f>'BIFUbC-petroleum-diesel pre-CHP'!AA26+CHP!AA91</f>
        <v>27928915801992.32</v>
      </c>
      <c r="AB26" s="16">
        <f>'BIFUbC-petroleum-diesel pre-CHP'!AB26+CHP!AB91</f>
        <v>27557039202721</v>
      </c>
      <c r="AC26" s="16">
        <f>'BIFUbC-petroleum-diesel pre-CHP'!AC26+CHP!AC91</f>
        <v>27185162603449.676</v>
      </c>
      <c r="AD26" s="16">
        <f>'BIFUbC-petroleum-diesel pre-CHP'!AD26+CHP!AD91</f>
        <v>26813286004178.352</v>
      </c>
      <c r="AE26" s="16">
        <f>'BIFUbC-petroleum-diesel pre-CHP'!AE26+CHP!AE91</f>
        <v>26441409404907.027</v>
      </c>
      <c r="AF26" s="16">
        <f>'BIFUbC-petroleum-diesel pre-CHP'!AF26+CHP!AF91</f>
        <v>26069532805635.758</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workbookViewId="0"/>
  </sheetViews>
  <sheetFormatPr defaultRowHeight="14.5"/>
  <cols>
    <col min="1" max="1" width="39.6328125" customWidth="1"/>
    <col min="2" max="2" width="17.6328125" style="16" customWidth="1"/>
    <col min="3" max="3" width="9.453125" customWidth="1"/>
    <col min="4" max="35" width="9.4531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25</v>
      </c>
      <c r="B2" s="16">
        <f>'KEEI BAU - Industry'!P41*'Others Split'!$E$6</f>
        <v>56028262612795.492</v>
      </c>
      <c r="C2" s="16">
        <f>'KEEI BAU - Industry'!Q41*'Others Split'!$E$6</f>
        <v>57028918285421.625</v>
      </c>
      <c r="D2" s="16">
        <f>'KEEI BAU - Industry'!R41*'Others Split'!$E$6</f>
        <v>58029573958047.758</v>
      </c>
      <c r="E2" s="16">
        <f>'KEEI BAU - Industry'!S41*'Others Split'!$E$6</f>
        <v>59030229630673.914</v>
      </c>
      <c r="F2" s="16">
        <f>'KEEI BAU - Industry'!T41*'Others Split'!$E$6</f>
        <v>60326208270235.266</v>
      </c>
      <c r="G2" s="16">
        <f>'KEEI BAU - Industry'!U41*'Others Split'!$E$6</f>
        <v>61622186909796.148</v>
      </c>
      <c r="H2" s="16">
        <f>'KEEI BAU - Industry'!V41*'Others Split'!$E$6</f>
        <v>62918165549357.031</v>
      </c>
      <c r="I2" s="16">
        <f>'KEEI BAU - Industry'!W41*'Others Split'!$E$6</f>
        <v>64214144188917.906</v>
      </c>
      <c r="J2" s="16">
        <f>'KEEI BAU - Industry'!X41*'Others Split'!$E$6</f>
        <v>65510122828478.789</v>
      </c>
      <c r="K2" s="16">
        <f>'KEEI BAU - Industry'!Y41*'Others Split'!$E$6</f>
        <v>66806101468039.672</v>
      </c>
      <c r="L2" s="16">
        <f>'KEEI BAU - Industry'!Z41*'Others Split'!$E$6</f>
        <v>68102080107600.078</v>
      </c>
      <c r="M2" s="16">
        <f>'KEEI BAU - Industry'!AA41*'Others Split'!$E$6</f>
        <v>68735067745379.148</v>
      </c>
      <c r="N2" s="16">
        <f>'KEEI BAU - Industry'!AB41*'Others Split'!$E$6</f>
        <v>69368055383158.242</v>
      </c>
      <c r="O2" s="16">
        <f>'KEEI BAU - Industry'!AC41*'Others Split'!$E$6</f>
        <v>70001043020937.336</v>
      </c>
      <c r="P2" s="16">
        <f>'KEEI BAU - Industry'!AD41*'Others Split'!$E$6</f>
        <v>70634030658716.422</v>
      </c>
      <c r="Q2" s="16">
        <f>'KEEI BAU - Industry'!AE41*'Others Split'!$E$6</f>
        <v>71267018296495.516</v>
      </c>
      <c r="R2" s="16">
        <f>'KEEI BAU - Industry'!AF41*'Others Split'!$E$6</f>
        <v>71900005934274.609</v>
      </c>
      <c r="S2" s="16">
        <f>'KEEI BAU - Industry'!AG41*'Others Split'!$E$6</f>
        <v>72532993572053.703</v>
      </c>
      <c r="T2" s="16">
        <f>'KEEI BAU - Industry'!AH41*'Others Split'!$E$6</f>
        <v>73165981209832.797</v>
      </c>
      <c r="U2" s="16">
        <f>'KEEI BAU - Industry'!AI41*'Others Split'!$E$6</f>
        <v>73798968847611.891</v>
      </c>
      <c r="V2" s="16">
        <f>'KEEI BAU - Industry'!AJ41*'Others Split'!$E$6</f>
        <v>74431956485391</v>
      </c>
      <c r="W2" s="16">
        <f>'KEEI BAU - Industry'!AK41*'Others Split'!$E$6</f>
        <v>74064415276357.969</v>
      </c>
      <c r="X2" s="16">
        <f>'KEEI BAU - Industry'!AL41*'Others Split'!$E$6</f>
        <v>73696874067324.938</v>
      </c>
      <c r="Y2" s="16">
        <f>'KEEI BAU - Industry'!AM41*'Others Split'!$E$6</f>
        <v>73329332858291.922</v>
      </c>
      <c r="Z2" s="16">
        <f>'KEEI BAU - Industry'!AN41*'Others Split'!$E$6</f>
        <v>72961791649258.906</v>
      </c>
      <c r="AA2" s="16">
        <f>'KEEI BAU - Industry'!AO41*'Others Split'!$E$6</f>
        <v>72594250440225.875</v>
      </c>
      <c r="AB2" s="16">
        <f>'KEEI BAU - Industry'!AP41*'Others Split'!$E$6</f>
        <v>72226709231192.859</v>
      </c>
      <c r="AC2" s="16">
        <f>'KEEI BAU - Industry'!AQ41*'Others Split'!$E$6</f>
        <v>71859168022159.828</v>
      </c>
      <c r="AD2" s="16">
        <f>'KEEI BAU - Industry'!AR41*'Others Split'!$E$6</f>
        <v>71491626813126.813</v>
      </c>
      <c r="AE2" s="16">
        <f>'KEEI BAU - Industry'!AS41*'Others Split'!$E$6</f>
        <v>71124085604093.797</v>
      </c>
      <c r="AF2" s="16">
        <f>'KEEI BAU - Industry'!AT41*'Others Split'!$E$6</f>
        <v>70756544395060.734</v>
      </c>
      <c r="AG2" s="14"/>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Industry'!P$41*'Others Split'!$E$7</f>
        <v>4832387342790.374</v>
      </c>
      <c r="C5" s="16">
        <f>'KEEI BAU - Industry'!Q$41*'Others Split'!$E$7</f>
        <v>4918692996069.4678</v>
      </c>
      <c r="D5" s="16">
        <f>'KEEI BAU - Industry'!R$41*'Others Split'!$E$7</f>
        <v>5004998649348.5615</v>
      </c>
      <c r="E5" s="16">
        <f>'KEEI BAU - Industry'!S$41*'Others Split'!$E$7</f>
        <v>5091304302627.6563</v>
      </c>
      <c r="F5" s="16">
        <f>'KEEI BAU - Industry'!T$41*'Others Split'!$E$7</f>
        <v>5203081296635.5469</v>
      </c>
      <c r="G5" s="16">
        <f>'KEEI BAU - Industry'!U$41*'Others Split'!$E$7</f>
        <v>5314858290643.3975</v>
      </c>
      <c r="H5" s="16">
        <f>'KEEI BAU - Industry'!V$41*'Others Split'!$E$7</f>
        <v>5426635284651.2471</v>
      </c>
      <c r="I5" s="16">
        <f>'KEEI BAU - Industry'!W$41*'Others Split'!$E$7</f>
        <v>5538412278659.0967</v>
      </c>
      <c r="J5" s="16">
        <f>'KEEI BAU - Industry'!X$41*'Others Split'!$E$7</f>
        <v>5650189272666.9473</v>
      </c>
      <c r="K5" s="16">
        <f>'KEEI BAU - Industry'!Y$41*'Others Split'!$E$7</f>
        <v>5761966266674.7969</v>
      </c>
      <c r="L5" s="16">
        <f>'KEEI BAU - Industry'!Z$41*'Others Split'!$E$7</f>
        <v>5873743260682.6064</v>
      </c>
      <c r="M5" s="16">
        <f>'KEEI BAU - Industry'!AA$41*'Others Split'!$E$7</f>
        <v>5928337876083.8662</v>
      </c>
      <c r="N5" s="16">
        <f>'KEEI BAU - Industry'!AB$41*'Others Split'!$E$7</f>
        <v>5982932491485.1289</v>
      </c>
      <c r="O5" s="16">
        <f>'KEEI BAU - Industry'!AC$41*'Others Split'!$E$7</f>
        <v>6037527106886.3906</v>
      </c>
      <c r="P5" s="16">
        <f>'KEEI BAU - Industry'!AD$41*'Others Split'!$E$7</f>
        <v>6092121722287.6523</v>
      </c>
      <c r="Q5" s="16">
        <f>'KEEI BAU - Industry'!AE$41*'Others Split'!$E$7</f>
        <v>6146716337688.9141</v>
      </c>
      <c r="R5" s="16">
        <f>'KEEI BAU - Industry'!AF$41*'Others Split'!$E$7</f>
        <v>6201310953090.1758</v>
      </c>
      <c r="S5" s="16">
        <f>'KEEI BAU - Industry'!AG$41*'Others Split'!$E$7</f>
        <v>6255905568491.4375</v>
      </c>
      <c r="T5" s="16">
        <f>'KEEI BAU - Industry'!AH$41*'Others Split'!$E$7</f>
        <v>6310500183892.6992</v>
      </c>
      <c r="U5" s="16">
        <f>'KEEI BAU - Industry'!AI$41*'Others Split'!$E$7</f>
        <v>6365094799293.9609</v>
      </c>
      <c r="V5" s="16">
        <f>'KEEI BAU - Industry'!AJ$41*'Others Split'!$E$7</f>
        <v>6419689414695.2236</v>
      </c>
      <c r="W5" s="16">
        <f>'KEEI BAU - Industry'!AK$41*'Others Split'!$E$7</f>
        <v>6387989315429.9736</v>
      </c>
      <c r="X5" s="16">
        <f>'KEEI BAU - Industry'!AL$41*'Others Split'!$E$7</f>
        <v>6356289216164.7256</v>
      </c>
      <c r="Y5" s="16">
        <f>'KEEI BAU - Industry'!AM$41*'Others Split'!$E$7</f>
        <v>6324589116899.4766</v>
      </c>
      <c r="Z5" s="16">
        <f>'KEEI BAU - Industry'!AN$41*'Others Split'!$E$7</f>
        <v>6292889017634.2275</v>
      </c>
      <c r="AA5" s="16">
        <f>'KEEI BAU - Industry'!AO$41*'Others Split'!$E$7</f>
        <v>6261188918368.9785</v>
      </c>
      <c r="AB5" s="16">
        <f>'KEEI BAU - Industry'!AP$41*'Others Split'!$E$7</f>
        <v>6229488819103.7305</v>
      </c>
      <c r="AC5" s="16">
        <f>'KEEI BAU - Industry'!AQ$41*'Others Split'!$E$7</f>
        <v>6197788719838.4814</v>
      </c>
      <c r="AD5" s="16">
        <f>'KEEI BAU - Industry'!AR$41*'Others Split'!$E$7</f>
        <v>6166088620573.2324</v>
      </c>
      <c r="AE5" s="16">
        <f>'KEEI BAU - Industry'!AS$41*'Others Split'!$E$7</f>
        <v>6134388521307.9834</v>
      </c>
      <c r="AF5" s="16">
        <f>'KEEI BAU - Industry'!AT$41*'Others Split'!$E$7</f>
        <v>6102688422042.7324</v>
      </c>
    </row>
    <row r="6" spans="1:35">
      <c r="A6" t="s">
        <v>36</v>
      </c>
      <c r="B6" s="16">
        <f>'KEEI BAU - Industry'!P$41*'Others Split'!$E$8</f>
        <v>44388268989732.289</v>
      </c>
      <c r="C6" s="16">
        <f>'KEEI BAU - Industry'!Q$41*'Others Split'!$E$8</f>
        <v>45181036266304.711</v>
      </c>
      <c r="D6" s="16">
        <f>'KEEI BAU - Industry'!R$41*'Others Split'!$E$8</f>
        <v>45973803542877.133</v>
      </c>
      <c r="E6" s="16">
        <f>'KEEI BAU - Industry'!S$41*'Others Split'!$E$8</f>
        <v>46766570819449.57</v>
      </c>
      <c r="F6" s="16">
        <f>'KEEI BAU - Industry'!T$41*'Others Split'!$E$8</f>
        <v>47793307073174.828</v>
      </c>
      <c r="G6" s="16">
        <f>'KEEI BAU - Industry'!U$41*'Others Split'!$E$8</f>
        <v>48820043326899.719</v>
      </c>
      <c r="H6" s="16">
        <f>'KEEI BAU - Industry'!V$41*'Others Split'!$E$8</f>
        <v>49846779580624.602</v>
      </c>
      <c r="I6" s="16">
        <f>'KEEI BAU - Industry'!W$41*'Others Split'!$E$8</f>
        <v>50873515834349.484</v>
      </c>
      <c r="J6" s="16">
        <f>'KEEI BAU - Industry'!X$41*'Others Split'!$E$8</f>
        <v>51900252088074.375</v>
      </c>
      <c r="K6" s="16">
        <f>'KEEI BAU - Industry'!Y$41*'Others Split'!$E$8</f>
        <v>52926988341799.258</v>
      </c>
      <c r="L6" s="16">
        <f>'KEEI BAU - Industry'!Z$41*'Others Split'!$E$8</f>
        <v>53953724595523.766</v>
      </c>
      <c r="M6" s="16">
        <f>'KEEI BAU - Industry'!AA$41*'Others Split'!$E$8</f>
        <v>54455207672503.852</v>
      </c>
      <c r="N6" s="16">
        <f>'KEEI BAU - Industry'!AB$41*'Others Split'!$E$8</f>
        <v>54956690749483.945</v>
      </c>
      <c r="O6" s="16">
        <f>'KEEI BAU - Industry'!AC$41*'Others Split'!$E$8</f>
        <v>55458173826464.039</v>
      </c>
      <c r="P6" s="16">
        <f>'KEEI BAU - Industry'!AD$41*'Others Split'!$E$8</f>
        <v>55959656903444.141</v>
      </c>
      <c r="Q6" s="16">
        <f>'KEEI BAU - Industry'!AE$41*'Others Split'!$E$8</f>
        <v>56461139980424.234</v>
      </c>
      <c r="R6" s="16">
        <f>'KEEI BAU - Industry'!AF$41*'Others Split'!$E$8</f>
        <v>56962623057404.336</v>
      </c>
      <c r="S6" s="16">
        <f>'KEEI BAU - Industry'!AG$41*'Others Split'!$E$8</f>
        <v>57464106134384.43</v>
      </c>
      <c r="T6" s="16">
        <f>'KEEI BAU - Industry'!AH$41*'Others Split'!$E$8</f>
        <v>57965589211364.523</v>
      </c>
      <c r="U6" s="16">
        <f>'KEEI BAU - Industry'!AI$41*'Others Split'!$E$8</f>
        <v>58467072288344.625</v>
      </c>
      <c r="V6" s="16">
        <f>'KEEI BAU - Industry'!AJ$41*'Others Split'!$E$8</f>
        <v>58968555365324.734</v>
      </c>
      <c r="W6" s="16">
        <f>'KEEI BAU - Industry'!AK$41*'Others Split'!$E$8</f>
        <v>58677371643207.242</v>
      </c>
      <c r="X6" s="16">
        <f>'KEEI BAU - Industry'!AL$41*'Others Split'!$E$8</f>
        <v>58386187921089.766</v>
      </c>
      <c r="Y6" s="16">
        <f>'KEEI BAU - Industry'!AM$41*'Others Split'!$E$8</f>
        <v>58095004198972.289</v>
      </c>
      <c r="Z6" s="16">
        <f>'KEEI BAU - Industry'!AN$41*'Others Split'!$E$8</f>
        <v>57803820476854.82</v>
      </c>
      <c r="AA6" s="16">
        <f>'KEEI BAU - Industry'!AO$41*'Others Split'!$E$8</f>
        <v>57512636754737.344</v>
      </c>
      <c r="AB6" s="16">
        <f>'KEEI BAU - Industry'!AP$41*'Others Split'!$E$8</f>
        <v>57221453032619.867</v>
      </c>
      <c r="AC6" s="16">
        <f>'KEEI BAU - Industry'!AQ$41*'Others Split'!$E$8</f>
        <v>56930269310502.391</v>
      </c>
      <c r="AD6" s="16">
        <f>'KEEI BAU - Industry'!AR$41*'Others Split'!$E$8</f>
        <v>56639085588384.914</v>
      </c>
      <c r="AE6" s="16">
        <f>'KEEI BAU - Industry'!AS$41*'Others Split'!$E$8</f>
        <v>56347901866267.438</v>
      </c>
      <c r="AF6" s="16">
        <f>'KEEI BAU - Industry'!AT$41*'Others Split'!$E$8</f>
        <v>56056718144149.938</v>
      </c>
    </row>
    <row r="7" spans="1:35">
      <c r="A7" t="s">
        <v>38</v>
      </c>
      <c r="B7" s="16">
        <f>'KEEI BAU - Industry'!P$41*'Others Split'!$E$9</f>
        <v>33446576345463.047</v>
      </c>
      <c r="C7" s="16">
        <f>'KEEI BAU - Industry'!Q$41*'Others Split'!$E$9</f>
        <v>34043926768075.781</v>
      </c>
      <c r="D7" s="16">
        <f>'KEEI BAU - Industry'!R$41*'Others Split'!$E$9</f>
        <v>34641277190688.516</v>
      </c>
      <c r="E7" s="16">
        <f>'KEEI BAU - Industry'!S$41*'Others Split'!$E$9</f>
        <v>35238627613301.258</v>
      </c>
      <c r="F7" s="16">
        <f>'KEEI BAU - Industry'!T$41*'Others Split'!$E$9</f>
        <v>36012273742750.914</v>
      </c>
      <c r="G7" s="16">
        <f>'KEEI BAU - Industry'!U$41*'Others Split'!$E$9</f>
        <v>36785919872200.289</v>
      </c>
      <c r="H7" s="16">
        <f>'KEEI BAU - Industry'!V$41*'Others Split'!$E$9</f>
        <v>37559566001649.664</v>
      </c>
      <c r="I7" s="16">
        <f>'KEEI BAU - Industry'!W$41*'Others Split'!$E$9</f>
        <v>38333212131099.039</v>
      </c>
      <c r="J7" s="16">
        <f>'KEEI BAU - Industry'!X$41*'Others Split'!$E$9</f>
        <v>39106858260548.414</v>
      </c>
      <c r="K7" s="16">
        <f>'KEEI BAU - Industry'!Y$41*'Others Split'!$E$9</f>
        <v>39880504389997.789</v>
      </c>
      <c r="L7" s="16">
        <f>'KEEI BAU - Industry'!Z$41*'Others Split'!$E$9</f>
        <v>40654150519446.883</v>
      </c>
      <c r="M7" s="16">
        <f>'KEEI BAU - Industry'!AA$41*'Others Split'!$E$9</f>
        <v>41032018194891.758</v>
      </c>
      <c r="N7" s="16">
        <f>'KEEI BAU - Industry'!AB$41*'Others Split'!$E$9</f>
        <v>41409885870336.648</v>
      </c>
      <c r="O7" s="16">
        <f>'KEEI BAU - Industry'!AC$41*'Others Split'!$E$9</f>
        <v>41787753545781.531</v>
      </c>
      <c r="P7" s="16">
        <f>'KEEI BAU - Industry'!AD$41*'Others Split'!$E$9</f>
        <v>42165621221226.422</v>
      </c>
      <c r="Q7" s="16">
        <f>'KEEI BAU - Industry'!AE$41*'Others Split'!$E$9</f>
        <v>42543488896671.313</v>
      </c>
      <c r="R7" s="16">
        <f>'KEEI BAU - Industry'!AF$41*'Others Split'!$E$9</f>
        <v>42921356572116.195</v>
      </c>
      <c r="S7" s="16">
        <f>'KEEI BAU - Industry'!AG$41*'Others Split'!$E$9</f>
        <v>43299224247561.086</v>
      </c>
      <c r="T7" s="16">
        <f>'KEEI BAU - Industry'!AH$41*'Others Split'!$E$9</f>
        <v>43677091923005.969</v>
      </c>
      <c r="U7" s="16">
        <f>'KEEI BAU - Industry'!AI$41*'Others Split'!$E$9</f>
        <v>44054959598450.859</v>
      </c>
      <c r="V7" s="16">
        <f>'KEEI BAU - Industry'!AJ$41*'Others Split'!$E$9</f>
        <v>44432827273895.758</v>
      </c>
      <c r="W7" s="16">
        <f>'KEEI BAU - Industry'!AK$41*'Others Split'!$E$9</f>
        <v>44213420236540.648</v>
      </c>
      <c r="X7" s="16">
        <f>'KEEI BAU - Industry'!AL$41*'Others Split'!$E$9</f>
        <v>43994013199185.555</v>
      </c>
      <c r="Y7" s="16">
        <f>'KEEI BAU - Industry'!AM$41*'Others Split'!$E$9</f>
        <v>43774606161830.461</v>
      </c>
      <c r="Z7" s="16">
        <f>'KEEI BAU - Industry'!AN$41*'Others Split'!$E$9</f>
        <v>43555199124475.359</v>
      </c>
      <c r="AA7" s="16">
        <f>'KEEI BAU - Industry'!AO$41*'Others Split'!$E$9</f>
        <v>43335792087120.266</v>
      </c>
      <c r="AB7" s="16">
        <f>'KEEI BAU - Industry'!AP$41*'Others Split'!$E$9</f>
        <v>43116385049765.172</v>
      </c>
      <c r="AC7" s="16">
        <f>'KEEI BAU - Industry'!AQ$41*'Others Split'!$E$9</f>
        <v>42896978012410.078</v>
      </c>
      <c r="AD7" s="16">
        <f>'KEEI BAU - Industry'!AR$41*'Others Split'!$E$9</f>
        <v>42677570975054.977</v>
      </c>
      <c r="AE7" s="16">
        <f>'KEEI BAU - Industry'!AS$41*'Others Split'!$E$9</f>
        <v>42458163937699.883</v>
      </c>
      <c r="AF7" s="16">
        <f>'KEEI BAU - Industry'!AT$41*'Others Split'!$E$9</f>
        <v>42238756900344.766</v>
      </c>
    </row>
    <row r="8" spans="1:35">
      <c r="A8" t="s">
        <v>40</v>
      </c>
      <c r="B8" s="16">
        <f>'KEEI BAU - Industry'!P$41*'Others Split'!$E$10</f>
        <v>5616037055621.7305</v>
      </c>
      <c r="C8" s="16">
        <f>'KEEI BAU - Industry'!Q$41*'Others Split'!$E$10</f>
        <v>5716338565526.1816</v>
      </c>
      <c r="D8" s="16">
        <f>'KEEI BAU - Industry'!R$41*'Others Split'!$E$10</f>
        <v>5816640075430.6318</v>
      </c>
      <c r="E8" s="16">
        <f>'KEEI BAU - Industry'!S$41*'Others Split'!$E$10</f>
        <v>5916941585335.084</v>
      </c>
      <c r="F8" s="16">
        <f>'KEEI BAU - Industry'!T$41*'Others Split'!$E$10</f>
        <v>6046845025557.209</v>
      </c>
      <c r="G8" s="16">
        <f>'KEEI BAU - Industry'!U$41*'Others Split'!$E$10</f>
        <v>6176748465779.2871</v>
      </c>
      <c r="H8" s="16">
        <f>'KEEI BAU - Industry'!V$41*'Others Split'!$E$10</f>
        <v>6306651906001.3643</v>
      </c>
      <c r="I8" s="16">
        <f>'KEEI BAU - Industry'!W$41*'Others Split'!$E$10</f>
        <v>6436555346223.4414</v>
      </c>
      <c r="J8" s="16">
        <f>'KEEI BAU - Industry'!X$41*'Others Split'!$E$10</f>
        <v>6566458786445.5195</v>
      </c>
      <c r="K8" s="16">
        <f>'KEEI BAU - Industry'!Y$41*'Others Split'!$E$10</f>
        <v>6696362226667.5967</v>
      </c>
      <c r="L8" s="16">
        <f>'KEEI BAU - Industry'!Z$41*'Others Split'!$E$10</f>
        <v>6826265666889.627</v>
      </c>
      <c r="M8" s="16">
        <f>'KEEI BAU - Industry'!AA$41*'Others Split'!$E$10</f>
        <v>6889713681583.3027</v>
      </c>
      <c r="N8" s="16">
        <f>'KEEI BAU - Industry'!AB$41*'Others Split'!$E$10</f>
        <v>6953161696276.9795</v>
      </c>
      <c r="O8" s="16">
        <f>'KEEI BAU - Industry'!AC$41*'Others Split'!$E$10</f>
        <v>7016609710970.6572</v>
      </c>
      <c r="P8" s="16">
        <f>'KEEI BAU - Industry'!AD$41*'Others Split'!$E$10</f>
        <v>7080057725664.334</v>
      </c>
      <c r="Q8" s="16">
        <f>'KEEI BAU - Industry'!AE$41*'Others Split'!$E$10</f>
        <v>7143505740358.0107</v>
      </c>
      <c r="R8" s="16">
        <f>'KEEI BAU - Industry'!AF$41*'Others Split'!$E$10</f>
        <v>7206953755051.6885</v>
      </c>
      <c r="S8" s="16">
        <f>'KEEI BAU - Industry'!AG$41*'Others Split'!$E$10</f>
        <v>7270401769745.3652</v>
      </c>
      <c r="T8" s="16">
        <f>'KEEI BAU - Industry'!AH$41*'Others Split'!$E$10</f>
        <v>7333849784439.043</v>
      </c>
      <c r="U8" s="16">
        <f>'KEEI BAU - Industry'!AI$41*'Others Split'!$E$10</f>
        <v>7397297799132.7197</v>
      </c>
      <c r="V8" s="16">
        <f>'KEEI BAU - Industry'!AJ$41*'Others Split'!$E$10</f>
        <v>7460745813826.3984</v>
      </c>
      <c r="W8" s="16">
        <f>'KEEI BAU - Industry'!AK$41*'Others Split'!$E$10</f>
        <v>7423905031101.0361</v>
      </c>
      <c r="X8" s="16">
        <f>'KEEI BAU - Industry'!AL$41*'Others Split'!$E$10</f>
        <v>7387064248375.6748</v>
      </c>
      <c r="Y8" s="16">
        <f>'KEEI BAU - Industry'!AM$41*'Others Split'!$E$10</f>
        <v>7350223465650.3145</v>
      </c>
      <c r="Z8" s="16">
        <f>'KEEI BAU - Industry'!AN$41*'Others Split'!$E$10</f>
        <v>7313382682924.9531</v>
      </c>
      <c r="AA8" s="16">
        <f>'KEEI BAU - Industry'!AO$41*'Others Split'!$E$10</f>
        <v>7276541900199.5918</v>
      </c>
      <c r="AB8" s="16">
        <f>'KEEI BAU - Industry'!AP$41*'Others Split'!$E$10</f>
        <v>7239701117474.2314</v>
      </c>
      <c r="AC8" s="16">
        <f>'KEEI BAU - Industry'!AQ$41*'Others Split'!$E$10</f>
        <v>7202860334748.8701</v>
      </c>
      <c r="AD8" s="16">
        <f>'KEEI BAU - Industry'!AR$41*'Others Split'!$E$10</f>
        <v>7166019552023.5098</v>
      </c>
      <c r="AE8" s="16">
        <f>'KEEI BAU - Industry'!AS$41*'Others Split'!$E$10</f>
        <v>7129178769298.1484</v>
      </c>
      <c r="AF8" s="16">
        <f>'KEEI BAU - Industry'!AT$41*'Others Split'!$E$10</f>
        <v>7092337986572.7842</v>
      </c>
    </row>
    <row r="9" spans="1:35">
      <c r="A9" t="s">
        <v>42</v>
      </c>
      <c r="B9" s="16">
        <f>'KEEI BAU - Industry'!P$41*'Others Split'!$E$11</f>
        <v>32062285387447.375</v>
      </c>
      <c r="C9" s="16">
        <f>'KEEI BAU - Industry'!Q$41*'Others Split'!$E$11</f>
        <v>32634912598325.414</v>
      </c>
      <c r="D9" s="16">
        <f>'KEEI BAU - Industry'!R$41*'Others Split'!$E$11</f>
        <v>33207539809203.449</v>
      </c>
      <c r="E9" s="16">
        <f>'KEEI BAU - Industry'!S$41*'Others Split'!$E$11</f>
        <v>33780167020081.496</v>
      </c>
      <c r="F9" s="16">
        <f>'KEEI BAU - Industry'!T$41*'Others Split'!$E$11</f>
        <v>34521793389701.645</v>
      </c>
      <c r="G9" s="16">
        <f>'KEEI BAU - Industry'!U$41*'Others Split'!$E$11</f>
        <v>35263419759321.523</v>
      </c>
      <c r="H9" s="16">
        <f>'KEEI BAU - Industry'!V$41*'Others Split'!$E$11</f>
        <v>36005046128941.406</v>
      </c>
      <c r="I9" s="16">
        <f>'KEEI BAU - Industry'!W$41*'Others Split'!$E$11</f>
        <v>36746672498561.281</v>
      </c>
      <c r="J9" s="16">
        <f>'KEEI BAU - Industry'!X$41*'Others Split'!$E$11</f>
        <v>37488298868181.164</v>
      </c>
      <c r="K9" s="16">
        <f>'KEEI BAU - Industry'!Y$41*'Others Split'!$E$11</f>
        <v>38229925237801.047</v>
      </c>
      <c r="L9" s="16">
        <f>'KEEI BAU - Industry'!Z$41*'Others Split'!$E$11</f>
        <v>38971551607420.648</v>
      </c>
      <c r="M9" s="16">
        <f>'KEEI BAU - Industry'!AA$41*'Others Split'!$E$11</f>
        <v>39333780049688.359</v>
      </c>
      <c r="N9" s="16">
        <f>'KEEI BAU - Industry'!AB$41*'Others Split'!$E$11</f>
        <v>39696008491956.078</v>
      </c>
      <c r="O9" s="16">
        <f>'KEEI BAU - Industry'!AC$41*'Others Split'!$E$11</f>
        <v>40058236934223.789</v>
      </c>
      <c r="P9" s="16">
        <f>'KEEI BAU - Industry'!AD$41*'Others Split'!$E$11</f>
        <v>40420465376491.508</v>
      </c>
      <c r="Q9" s="16">
        <f>'KEEI BAU - Industry'!AE$41*'Others Split'!$E$11</f>
        <v>40782693818759.227</v>
      </c>
      <c r="R9" s="16">
        <f>'KEEI BAU - Industry'!AF$41*'Others Split'!$E$11</f>
        <v>41144922261026.938</v>
      </c>
      <c r="S9" s="16">
        <f>'KEEI BAU - Industry'!AG$41*'Others Split'!$E$11</f>
        <v>41507150703294.656</v>
      </c>
      <c r="T9" s="16">
        <f>'KEEI BAU - Industry'!AH$41*'Others Split'!$E$11</f>
        <v>41869379145562.375</v>
      </c>
      <c r="U9" s="16">
        <f>'KEEI BAU - Industry'!AI$41*'Others Split'!$E$11</f>
        <v>42231607587830.086</v>
      </c>
      <c r="V9" s="16">
        <f>'KEEI BAU - Industry'!AJ$41*'Others Split'!$E$11</f>
        <v>42593836030097.813</v>
      </c>
      <c r="W9" s="16">
        <f>'KEEI BAU - Industry'!AK$41*'Others Split'!$E$11</f>
        <v>42383509837813.32</v>
      </c>
      <c r="X9" s="16">
        <f>'KEEI BAU - Industry'!AL$41*'Others Split'!$E$11</f>
        <v>42173183645528.844</v>
      </c>
      <c r="Y9" s="16">
        <f>'KEEI BAU - Industry'!AM$41*'Others Split'!$E$11</f>
        <v>41962857453244.367</v>
      </c>
      <c r="Z9" s="16">
        <f>'KEEI BAU - Industry'!AN$41*'Others Split'!$E$11</f>
        <v>41752531260959.883</v>
      </c>
      <c r="AA9" s="16">
        <f>'KEEI BAU - Industry'!AO$41*'Others Split'!$E$11</f>
        <v>41542205068675.406</v>
      </c>
      <c r="AB9" s="16">
        <f>'KEEI BAU - Industry'!AP$41*'Others Split'!$E$11</f>
        <v>41331878876390.922</v>
      </c>
      <c r="AC9" s="16">
        <f>'KEEI BAU - Industry'!AQ$41*'Others Split'!$E$11</f>
        <v>41121552684106.445</v>
      </c>
      <c r="AD9" s="16">
        <f>'KEEI BAU - Industry'!AR$41*'Others Split'!$E$11</f>
        <v>40911226491821.961</v>
      </c>
      <c r="AE9" s="16">
        <f>'KEEI BAU - Industry'!AS$41*'Others Split'!$E$11</f>
        <v>40700900299537.484</v>
      </c>
      <c r="AF9" s="16">
        <f>'KEEI BAU - Industry'!AT$41*'Others Split'!$E$11</f>
        <v>40490574107252.984</v>
      </c>
      <c r="AG9" s="14"/>
    </row>
    <row r="10" spans="1:35">
      <c r="A10" t="s">
        <v>1022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1023</v>
      </c>
      <c r="B11" s="16">
        <f>'KEEI BAU - Industry'!P$13*'Petrochemicals Split'!$E$6</f>
        <v>93087861472087.031</v>
      </c>
      <c r="C11" s="16">
        <f>'KEEI BAU - Industry'!Q$13*'Petrochemicals Split'!$E$6</f>
        <v>95571435601904.047</v>
      </c>
      <c r="D11" s="16">
        <f>'KEEI BAU - Industry'!R$13*'Petrochemicals Split'!$E$6</f>
        <v>98055009731721.063</v>
      </c>
      <c r="E11" s="16">
        <f>'KEEI BAU - Industry'!S$13*'Petrochemicals Split'!$E$6</f>
        <v>100538583861538.64</v>
      </c>
      <c r="F11" s="16">
        <f>'KEEI BAU - Industry'!T$13*'Petrochemicals Split'!$E$6</f>
        <v>104476428469604.75</v>
      </c>
      <c r="G11" s="16">
        <f>'KEEI BAU - Industry'!U$13*'Petrochemicals Split'!$E$6</f>
        <v>108414273077670.86</v>
      </c>
      <c r="H11" s="16">
        <f>'KEEI BAU - Industry'!V$13*'Petrochemicals Split'!$E$6</f>
        <v>112352117685736.98</v>
      </c>
      <c r="I11" s="16">
        <f>'KEEI BAU - Industry'!W$13*'Petrochemicals Split'!$E$6</f>
        <v>116289962293803.09</v>
      </c>
      <c r="J11" s="16">
        <f>'KEEI BAU - Industry'!X$13*'Petrochemicals Split'!$E$6</f>
        <v>120227806901869.2</v>
      </c>
      <c r="K11" s="16">
        <f>'KEEI BAU - Industry'!Y$13*'Petrochemicals Split'!$E$6</f>
        <v>124165651509935.31</v>
      </c>
      <c r="L11" s="16">
        <f>'KEEI BAU - Industry'!Z$13*'Petrochemicals Split'!$E$6</f>
        <v>128103496118001.44</v>
      </c>
      <c r="M11" s="16">
        <f>'KEEI BAU - Industry'!AA$13*'Petrochemicals Split'!$E$6</f>
        <v>131019815667295.19</v>
      </c>
      <c r="N11" s="16">
        <f>'KEEI BAU - Industry'!AB$13*'Petrochemicals Split'!$E$6</f>
        <v>133936135216588.95</v>
      </c>
      <c r="O11" s="16">
        <f>'KEEI BAU - Industry'!AC$13*'Petrochemicals Split'!$E$6</f>
        <v>136852454765882.72</v>
      </c>
      <c r="P11" s="16">
        <f>'KEEI BAU - Industry'!AD$13*'Petrochemicals Split'!$E$6</f>
        <v>139768774315176.47</v>
      </c>
      <c r="Q11" s="16">
        <f>'KEEI BAU - Industry'!AE$13*'Petrochemicals Split'!$E$6</f>
        <v>142685093864470.22</v>
      </c>
      <c r="R11" s="16">
        <f>'KEEI BAU - Industry'!AF$13*'Petrochemicals Split'!$E$6</f>
        <v>145601413413764</v>
      </c>
      <c r="S11" s="16">
        <f>'KEEI BAU - Industry'!AG$13*'Petrochemicals Split'!$E$6</f>
        <v>148517732963057.75</v>
      </c>
      <c r="T11" s="16">
        <f>'KEEI BAU - Industry'!AH$13*'Petrochemicals Split'!$E$6</f>
        <v>151434052512351.5</v>
      </c>
      <c r="U11" s="16">
        <f>'KEEI BAU - Industry'!AI$13*'Petrochemicals Split'!$E$6</f>
        <v>154350372061645.28</v>
      </c>
      <c r="V11" s="16">
        <f>'KEEI BAU - Industry'!AJ$13*'Petrochemicals Split'!$E$6</f>
        <v>157266691610939.03</v>
      </c>
      <c r="W11" s="16">
        <f>'KEEI BAU - Industry'!AK$13*'Petrochemicals Split'!$E$6</f>
        <v>159359785821993.72</v>
      </c>
      <c r="X11" s="16">
        <f>'KEEI BAU - Industry'!AL$13*'Petrochemicals Split'!$E$6</f>
        <v>161452880033048.41</v>
      </c>
      <c r="Y11" s="16">
        <f>'KEEI BAU - Industry'!AM$13*'Petrochemicals Split'!$E$6</f>
        <v>163545974244103.06</v>
      </c>
      <c r="Z11" s="16">
        <f>'KEEI BAU - Industry'!AN$13*'Petrochemicals Split'!$E$6</f>
        <v>165639068455157.75</v>
      </c>
      <c r="AA11" s="16">
        <f>'KEEI BAU - Industry'!AO$13*'Petrochemicals Split'!$E$6</f>
        <v>167732162666212.44</v>
      </c>
      <c r="AB11" s="16">
        <f>'KEEI BAU - Industry'!AP$13*'Petrochemicals Split'!$E$6</f>
        <v>169825256877267.13</v>
      </c>
      <c r="AC11" s="16">
        <f>'KEEI BAU - Industry'!AQ$13*'Petrochemicals Split'!$E$6</f>
        <v>171918351088321.81</v>
      </c>
      <c r="AD11" s="16">
        <f>'KEEI BAU - Industry'!AR$13*'Petrochemicals Split'!$E$6</f>
        <v>174011445299376.47</v>
      </c>
      <c r="AE11" s="16">
        <f>'KEEI BAU - Industry'!AS$13*'Petrochemicals Split'!$E$6</f>
        <v>176104539510431.16</v>
      </c>
      <c r="AF11" s="16">
        <f>'KEEI BAU - Industry'!AT$13*'Petrochemicals Split'!$E$6</f>
        <v>178197633721485.84</v>
      </c>
    </row>
    <row r="12" spans="1:35">
      <c r="A12" t="s">
        <v>51</v>
      </c>
      <c r="B12" s="16">
        <f>'KEEI BAU - Industry'!P$13*'Petrochemicals Split'!$E$7</f>
        <v>75520222761241.984</v>
      </c>
      <c r="C12" s="16">
        <f>'KEEI BAU - Industry'!Q$13*'Petrochemicals Split'!$E$7</f>
        <v>77535094180154.969</v>
      </c>
      <c r="D12" s="16">
        <f>'KEEI BAU - Industry'!R$13*'Petrochemicals Split'!$E$7</f>
        <v>79549965599067.938</v>
      </c>
      <c r="E12" s="16">
        <f>'KEEI BAU - Industry'!S$13*'Petrochemicals Split'!$E$7</f>
        <v>81564837017981.375</v>
      </c>
      <c r="F12" s="16">
        <f>'KEEI BAU - Industry'!T$13*'Petrochemicals Split'!$E$7</f>
        <v>84759527467385.266</v>
      </c>
      <c r="G12" s="16">
        <f>'KEEI BAU - Industry'!U$13*'Petrochemicals Split'!$E$7</f>
        <v>87954217916789.141</v>
      </c>
      <c r="H12" s="16">
        <f>'KEEI BAU - Industry'!V$13*'Petrochemicals Split'!$E$7</f>
        <v>91148908366193.031</v>
      </c>
      <c r="I12" s="16">
        <f>'KEEI BAU - Industry'!W$13*'Petrochemicals Split'!$E$7</f>
        <v>94343598815596.922</v>
      </c>
      <c r="J12" s="16">
        <f>'KEEI BAU - Industry'!X$13*'Petrochemicals Split'!$E$7</f>
        <v>97538289265000.813</v>
      </c>
      <c r="K12" s="16">
        <f>'KEEI BAU - Industry'!Y$13*'Petrochemicals Split'!$E$7</f>
        <v>100732979714404.69</v>
      </c>
      <c r="L12" s="16">
        <f>'KEEI BAU - Industry'!Z$13*'Petrochemicals Split'!$E$7</f>
        <v>103927670163808.58</v>
      </c>
      <c r="M12" s="16">
        <f>'KEEI BAU - Industry'!AA$13*'Petrochemicals Split'!$E$7</f>
        <v>106293618833406.83</v>
      </c>
      <c r="N12" s="16">
        <f>'KEEI BAU - Industry'!AB$13*'Petrochemicals Split'!$E$7</f>
        <v>108659567503005.06</v>
      </c>
      <c r="O12" s="16">
        <f>'KEEI BAU - Industry'!AC$13*'Petrochemicals Split'!$E$7</f>
        <v>111025516172603.3</v>
      </c>
      <c r="P12" s="16">
        <f>'KEEI BAU - Industry'!AD$13*'Petrochemicals Split'!$E$7</f>
        <v>113391464842201.55</v>
      </c>
      <c r="Q12" s="16">
        <f>'KEEI BAU - Industry'!AE$13*'Petrochemicals Split'!$E$7</f>
        <v>115757413511799.78</v>
      </c>
      <c r="R12" s="16">
        <f>'KEEI BAU - Industry'!AF$13*'Petrochemicals Split'!$E$7</f>
        <v>118123362181398.02</v>
      </c>
      <c r="S12" s="16">
        <f>'KEEI BAU - Industry'!AG$13*'Petrochemicals Split'!$E$7</f>
        <v>120489310850996.27</v>
      </c>
      <c r="T12" s="16">
        <f>'KEEI BAU - Industry'!AH$13*'Petrochemicals Split'!$E$7</f>
        <v>122855259520594.5</v>
      </c>
      <c r="U12" s="16">
        <f>'KEEI BAU - Industry'!AI$13*'Petrochemicals Split'!$E$7</f>
        <v>125221208190192.73</v>
      </c>
      <c r="V12" s="16">
        <f>'KEEI BAU - Industry'!AJ$13*'Petrochemicals Split'!$E$7</f>
        <v>127587156859790.98</v>
      </c>
      <c r="W12" s="16">
        <f>'KEEI BAU - Industry'!AK$13*'Petrochemicals Split'!$E$7</f>
        <v>129285240139172.3</v>
      </c>
      <c r="X12" s="16">
        <f>'KEEI BAU - Industry'!AL$13*'Petrochemicals Split'!$E$7</f>
        <v>130983323418553.63</v>
      </c>
      <c r="Y12" s="16">
        <f>'KEEI BAU - Industry'!AM$13*'Petrochemicals Split'!$E$7</f>
        <v>132681406697934.94</v>
      </c>
      <c r="Z12" s="16">
        <f>'KEEI BAU - Industry'!AN$13*'Petrochemicals Split'!$E$7</f>
        <v>134379489977316.27</v>
      </c>
      <c r="AA12" s="16">
        <f>'KEEI BAU - Industry'!AO$13*'Petrochemicals Split'!$E$7</f>
        <v>136077573256697.58</v>
      </c>
      <c r="AB12" s="16">
        <f>'KEEI BAU - Industry'!AP$13*'Petrochemicals Split'!$E$7</f>
        <v>137775656536078.89</v>
      </c>
      <c r="AC12" s="16">
        <f>'KEEI BAU - Industry'!AQ$13*'Petrochemicals Split'!$E$7</f>
        <v>139473739815460.22</v>
      </c>
      <c r="AD12" s="16">
        <f>'KEEI BAU - Industry'!AR$13*'Petrochemicals Split'!$E$7</f>
        <v>141171823094841.53</v>
      </c>
      <c r="AE12" s="16">
        <f>'KEEI BAU - Industry'!AS$13*'Petrochemicals Split'!$E$7</f>
        <v>142869906374222.84</v>
      </c>
      <c r="AF12" s="16">
        <f>'KEEI BAU - Industry'!AT$13*'Petrochemicals Split'!$E$7</f>
        <v>144567989653604.19</v>
      </c>
    </row>
    <row r="13" spans="1:35">
      <c r="A13" t="s">
        <v>53</v>
      </c>
      <c r="B13" s="16">
        <f>'KEEI BAU - Industry'!P$41*'Others Split'!$E$12</f>
        <v>10783498049557.605</v>
      </c>
      <c r="C13" s="16">
        <f>'KEEI BAU - Industry'!Q$41*'Others Split'!$E$12</f>
        <v>10976089573742.73</v>
      </c>
      <c r="D13" s="16">
        <f>'KEEI BAU - Industry'!R$41*'Others Split'!$E$12</f>
        <v>11168681097927.854</v>
      </c>
      <c r="E13" s="16">
        <f>'KEEI BAU - Industry'!S$41*'Others Split'!$E$12</f>
        <v>11361272622112.98</v>
      </c>
      <c r="F13" s="16">
        <f>'KEEI BAU - Industry'!T$41*'Others Split'!$E$12</f>
        <v>11610703578567.207</v>
      </c>
      <c r="G13" s="16">
        <f>'KEEI BAU - Industry'!U$41*'Others Split'!$E$12</f>
        <v>11860134535021.344</v>
      </c>
      <c r="H13" s="16">
        <f>'KEEI BAU - Industry'!V$41*'Others Split'!$E$12</f>
        <v>12109565491475.479</v>
      </c>
      <c r="I13" s="16">
        <f>'KEEI BAU - Industry'!W$41*'Others Split'!$E$12</f>
        <v>12358996447929.615</v>
      </c>
      <c r="J13" s="16">
        <f>'KEEI BAU - Industry'!X$41*'Others Split'!$E$12</f>
        <v>12608427404383.75</v>
      </c>
      <c r="K13" s="16">
        <f>'KEEI BAU - Industry'!Y$41*'Others Split'!$E$12</f>
        <v>12857858360837.887</v>
      </c>
      <c r="L13" s="16">
        <f>'KEEI BAU - Industry'!Z$41*'Others Split'!$E$12</f>
        <v>13107289317291.932</v>
      </c>
      <c r="M13" s="16">
        <f>'KEEI BAU - Industry'!AA$41*'Others Split'!$E$12</f>
        <v>13229117491843</v>
      </c>
      <c r="N13" s="16">
        <f>'KEEI BAU - Industry'!AB$41*'Others Split'!$E$12</f>
        <v>13350945666394.07</v>
      </c>
      <c r="O13" s="16">
        <f>'KEEI BAU - Industry'!AC$41*'Others Split'!$E$12</f>
        <v>13472773840945.143</v>
      </c>
      <c r="P13" s="16">
        <f>'KEEI BAU - Industry'!AD$41*'Others Split'!$E$12</f>
        <v>13594602015496.213</v>
      </c>
      <c r="Q13" s="16">
        <f>'KEEI BAU - Industry'!AE$41*'Others Split'!$E$12</f>
        <v>13716430190047.285</v>
      </c>
      <c r="R13" s="16">
        <f>'KEEI BAU - Industry'!AF$41*'Others Split'!$E$12</f>
        <v>13838258364598.357</v>
      </c>
      <c r="S13" s="16">
        <f>'KEEI BAU - Industry'!AG$41*'Others Split'!$E$12</f>
        <v>13960086539149.428</v>
      </c>
      <c r="T13" s="16">
        <f>'KEEI BAU - Industry'!AH$41*'Others Split'!$E$12</f>
        <v>14081914713700.5</v>
      </c>
      <c r="U13" s="16">
        <f>'KEEI BAU - Industry'!AI$41*'Others Split'!$E$12</f>
        <v>14203742888251.57</v>
      </c>
      <c r="V13" s="16">
        <f>'KEEI BAU - Industry'!AJ$41*'Others Split'!$E$12</f>
        <v>14325571062802.645</v>
      </c>
      <c r="W13" s="16">
        <f>'KEEI BAU - Industry'!AK$41*'Others Split'!$E$12</f>
        <v>14254832122740.73</v>
      </c>
      <c r="X13" s="16">
        <f>'KEEI BAU - Industry'!AL$41*'Others Split'!$E$12</f>
        <v>14184093182678.818</v>
      </c>
      <c r="Y13" s="16">
        <f>'KEEI BAU - Industry'!AM$41*'Others Split'!$E$12</f>
        <v>14113354242616.904</v>
      </c>
      <c r="Z13" s="16">
        <f>'KEEI BAU - Industry'!AN$41*'Others Split'!$E$12</f>
        <v>14042615302554.992</v>
      </c>
      <c r="AA13" s="16">
        <f>'KEEI BAU - Industry'!AO$41*'Others Split'!$E$12</f>
        <v>13971876362493.08</v>
      </c>
      <c r="AB13" s="16">
        <f>'KEEI BAU - Industry'!AP$41*'Others Split'!$E$12</f>
        <v>13901137422431.168</v>
      </c>
      <c r="AC13" s="16">
        <f>'KEEI BAU - Industry'!AQ$41*'Others Split'!$E$12</f>
        <v>13830398482369.256</v>
      </c>
      <c r="AD13" s="16">
        <f>'KEEI BAU - Industry'!AR$41*'Others Split'!$E$12</f>
        <v>13759659542307.344</v>
      </c>
      <c r="AE13" s="16">
        <f>'KEEI BAU - Industry'!AS$41*'Others Split'!$E$12</f>
        <v>13688920602245.43</v>
      </c>
      <c r="AF13" s="16">
        <f>'KEEI BAU - Industry'!AT$41*'Others Split'!$E$12</f>
        <v>13618181662183.512</v>
      </c>
    </row>
    <row r="14" spans="1:35">
      <c r="A14" t="s">
        <v>56</v>
      </c>
      <c r="B14" s="16">
        <f>'KEEI BAU - Industry'!P$41*'Others Split'!$E$13</f>
        <v>27176320857736.344</v>
      </c>
      <c r="C14" s="16">
        <f>'KEEI BAU - Industry'!Q$41*'Others Split'!$E$13</f>
        <v>27661685535476.527</v>
      </c>
      <c r="D14" s="16">
        <f>'KEEI BAU - Industry'!R$41*'Others Split'!$E$13</f>
        <v>28147050213216.707</v>
      </c>
      <c r="E14" s="16">
        <f>'KEEI BAU - Industry'!S$41*'Others Split'!$E$13</f>
        <v>28632414890956.898</v>
      </c>
      <c r="F14" s="16">
        <f>'KEEI BAU - Industry'!T$41*'Others Split'!$E$13</f>
        <v>29261024983275.711</v>
      </c>
      <c r="G14" s="16">
        <f>'KEEI BAU - Industry'!U$41*'Others Split'!$E$13</f>
        <v>29889635075594.293</v>
      </c>
      <c r="H14" s="16">
        <f>'KEEI BAU - Industry'!V$41*'Others Split'!$E$13</f>
        <v>30518245167912.875</v>
      </c>
      <c r="I14" s="16">
        <f>'KEEI BAU - Industry'!W$41*'Others Split'!$E$13</f>
        <v>31146855260231.457</v>
      </c>
      <c r="J14" s="16">
        <f>'KEEI BAU - Industry'!X$41*'Others Split'!$E$13</f>
        <v>31775465352550.039</v>
      </c>
      <c r="K14" s="16">
        <f>'KEEI BAU - Industry'!Y$41*'Others Split'!$E$13</f>
        <v>32404075444868.621</v>
      </c>
      <c r="L14" s="16">
        <f>'KEEI BAU - Industry'!Z$41*'Others Split'!$E$13</f>
        <v>33032685537186.973</v>
      </c>
      <c r="M14" s="16">
        <f>'KEEI BAU - Industry'!AA$41*'Others Split'!$E$13</f>
        <v>33339714067808.164</v>
      </c>
      <c r="N14" s="16">
        <f>'KEEI BAU - Industry'!AB$41*'Others Split'!$E$13</f>
        <v>33646742598429.363</v>
      </c>
      <c r="O14" s="16">
        <f>'KEEI BAU - Industry'!AC$41*'Others Split'!$E$13</f>
        <v>33953771129050.559</v>
      </c>
      <c r="P14" s="16">
        <f>'KEEI BAU - Industry'!AD$41*'Others Split'!$E$13</f>
        <v>34260799659671.758</v>
      </c>
      <c r="Q14" s="16">
        <f>'KEEI BAU - Industry'!AE$41*'Others Split'!$E$13</f>
        <v>34567828190292.957</v>
      </c>
      <c r="R14" s="16">
        <f>'KEEI BAU - Industry'!AF$41*'Others Split'!$E$13</f>
        <v>34874856720914.156</v>
      </c>
      <c r="S14" s="16">
        <f>'KEEI BAU - Industry'!AG$41*'Others Split'!$E$13</f>
        <v>35181885251535.352</v>
      </c>
      <c r="T14" s="16">
        <f>'KEEI BAU - Industry'!AH$41*'Others Split'!$E$13</f>
        <v>35488913782156.547</v>
      </c>
      <c r="U14" s="16">
        <f>'KEEI BAU - Industry'!AI$41*'Others Split'!$E$13</f>
        <v>35795942312777.75</v>
      </c>
      <c r="V14" s="16">
        <f>'KEEI BAU - Industry'!AJ$41*'Others Split'!$E$13</f>
        <v>36102970843398.953</v>
      </c>
      <c r="W14" s="16">
        <f>'KEEI BAU - Industry'!AK$41*'Others Split'!$E$13</f>
        <v>35924696212715.672</v>
      </c>
      <c r="X14" s="16">
        <f>'KEEI BAU - Industry'!AL$41*'Others Split'!$E$13</f>
        <v>35746421582032.391</v>
      </c>
      <c r="Y14" s="16">
        <f>'KEEI BAU - Industry'!AM$41*'Others Split'!$E$13</f>
        <v>35568146951349.117</v>
      </c>
      <c r="Z14" s="16">
        <f>'KEEI BAU - Industry'!AN$41*'Others Split'!$E$13</f>
        <v>35389872320665.844</v>
      </c>
      <c r="AA14" s="16">
        <f>'KEEI BAU - Industry'!AO$41*'Others Split'!$E$13</f>
        <v>35211597689982.563</v>
      </c>
      <c r="AB14" s="16">
        <f>'KEEI BAU - Industry'!AP$41*'Others Split'!$E$13</f>
        <v>35033323059299.289</v>
      </c>
      <c r="AC14" s="16">
        <f>'KEEI BAU - Industry'!AQ$41*'Others Split'!$E$13</f>
        <v>34855048428616.012</v>
      </c>
      <c r="AD14" s="16">
        <f>'KEEI BAU - Industry'!AR$41*'Others Split'!$E$13</f>
        <v>34676773797932.738</v>
      </c>
      <c r="AE14" s="16">
        <f>'KEEI BAU - Industry'!AS$41*'Others Split'!$E$13</f>
        <v>34498499167249.461</v>
      </c>
      <c r="AF14" s="16">
        <f>'KEEI BAU - Industry'!AT$41*'Others Split'!$E$13</f>
        <v>34320224536566.168</v>
      </c>
    </row>
    <row r="15" spans="1:35">
      <c r="A15" s="390" t="s">
        <v>58</v>
      </c>
      <c r="B15" s="464">
        <f>'KEEI BAU - Industry'!P27</f>
        <v>80934087411800</v>
      </c>
      <c r="C15" s="464">
        <f>'KEEI BAU - Industry'!Q27</f>
        <v>81570318307730</v>
      </c>
      <c r="D15" s="464">
        <f>'KEEI BAU - Industry'!R27</f>
        <v>82206549203660</v>
      </c>
      <c r="E15" s="464">
        <f>'KEEI BAU - Industry'!S27</f>
        <v>82842780099590</v>
      </c>
      <c r="F15" s="464">
        <f>'KEEI BAU - Industry'!T27</f>
        <v>85601751166300</v>
      </c>
      <c r="G15" s="464">
        <f>'KEEI BAU - Industry'!U27</f>
        <v>88360722233010</v>
      </c>
      <c r="H15" s="464">
        <f>'KEEI BAU - Industry'!V27</f>
        <v>91119693299720</v>
      </c>
      <c r="I15" s="464">
        <f>'KEEI BAU - Industry'!W27</f>
        <v>93878664366430</v>
      </c>
      <c r="J15" s="464">
        <f>'KEEI BAU - Industry'!X27</f>
        <v>96637635433140</v>
      </c>
      <c r="K15" s="464">
        <f>'KEEI BAU - Industry'!Y27</f>
        <v>99396606499850</v>
      </c>
      <c r="L15" s="464">
        <f>'KEEI BAU - Industry'!Z27</f>
        <v>102155577566560</v>
      </c>
      <c r="M15" s="464">
        <f>'KEEI BAU - Industry'!AA27</f>
        <v>102246787903673</v>
      </c>
      <c r="N15" s="464">
        <f>'KEEI BAU - Industry'!AB27</f>
        <v>102337998240786</v>
      </c>
      <c r="O15" s="464">
        <f>'KEEI BAU - Industry'!AC27</f>
        <v>102429208577899</v>
      </c>
      <c r="P15" s="464">
        <f>'KEEI BAU - Industry'!AD27</f>
        <v>102520418915012</v>
      </c>
      <c r="Q15" s="464">
        <f>'KEEI BAU - Industry'!AE27</f>
        <v>102611629252125</v>
      </c>
      <c r="R15" s="464">
        <f>'KEEI BAU - Industry'!AF27</f>
        <v>102702839589238</v>
      </c>
      <c r="S15" s="464">
        <f>'KEEI BAU - Industry'!AG27</f>
        <v>102794049926351</v>
      </c>
      <c r="T15" s="464">
        <f>'KEEI BAU - Industry'!AH27</f>
        <v>102885260263464.03</v>
      </c>
      <c r="U15" s="464">
        <f>'KEEI BAU - Industry'!AI27</f>
        <v>102976470600577.03</v>
      </c>
      <c r="V15" s="464">
        <f>'KEEI BAU - Industry'!AJ27</f>
        <v>103067680937690.02</v>
      </c>
      <c r="W15" s="464">
        <f>'KEEI BAU - Industry'!AK27</f>
        <v>102865431929309</v>
      </c>
      <c r="X15" s="464">
        <f>'KEEI BAU - Industry'!AL27</f>
        <v>102663182920928</v>
      </c>
      <c r="Y15" s="464">
        <f>'KEEI BAU - Industry'!AM27</f>
        <v>102460933912547</v>
      </c>
      <c r="Z15" s="464">
        <f>'KEEI BAU - Industry'!AN27</f>
        <v>102258684904166</v>
      </c>
      <c r="AA15" s="464">
        <f>'KEEI BAU - Industry'!AO27</f>
        <v>102056435895785</v>
      </c>
      <c r="AB15" s="464">
        <f>'KEEI BAU - Industry'!AP27</f>
        <v>101854186887404</v>
      </c>
      <c r="AC15" s="464">
        <f>'KEEI BAU - Industry'!AQ27</f>
        <v>101651937879023</v>
      </c>
      <c r="AD15" s="464">
        <f>'KEEI BAU - Industry'!AR27</f>
        <v>101449688870642</v>
      </c>
      <c r="AE15" s="464">
        <f>'KEEI BAU - Industry'!AS27</f>
        <v>101247439862261</v>
      </c>
      <c r="AF15" s="464">
        <f>'KEEI BAU - Industry'!AT27</f>
        <v>101045190853880</v>
      </c>
      <c r="AG15" s="14"/>
    </row>
    <row r="16" spans="1:35">
      <c r="A16" t="s">
        <v>61</v>
      </c>
      <c r="B16" s="16">
        <f>'KEEI BAU - Industry'!P$20*'Non-ferrous Metals Split'!$E$6</f>
        <v>12833368166293.609</v>
      </c>
      <c r="C16" s="16">
        <f>'KEEI BAU - Industry'!Q$20*'Non-ferrous Metals Split'!$E$6</f>
        <v>12957057657621.77</v>
      </c>
      <c r="D16" s="16">
        <f>'KEEI BAU - Industry'!R$20*'Non-ferrous Metals Split'!$E$6</f>
        <v>13080747148949.932</v>
      </c>
      <c r="E16" s="16">
        <f>'KEEI BAU - Industry'!S$20*'Non-ferrous Metals Split'!$E$6</f>
        <v>13204436640278.094</v>
      </c>
      <c r="F16" s="16">
        <f>'KEEI BAU - Industry'!T$20*'Non-ferrous Metals Split'!$E$6</f>
        <v>13714364071508.346</v>
      </c>
      <c r="G16" s="16">
        <f>'KEEI BAU - Industry'!U$20*'Non-ferrous Metals Split'!$E$6</f>
        <v>14224291502738.598</v>
      </c>
      <c r="H16" s="16">
        <f>'KEEI BAU - Industry'!V$20*'Non-ferrous Metals Split'!$E$6</f>
        <v>14734218933968.85</v>
      </c>
      <c r="I16" s="16">
        <f>'KEEI BAU - Industry'!W$20*'Non-ferrous Metals Split'!$E$6</f>
        <v>15244146365199.1</v>
      </c>
      <c r="J16" s="16">
        <f>'KEEI BAU - Industry'!X$20*'Non-ferrous Metals Split'!$E$6</f>
        <v>15754073796429.352</v>
      </c>
      <c r="K16" s="16">
        <f>'KEEI BAU - Industry'!Y$20*'Non-ferrous Metals Split'!$E$6</f>
        <v>16264001227659.604</v>
      </c>
      <c r="L16" s="16">
        <f>'KEEI BAU - Industry'!Z$20*'Non-ferrous Metals Split'!$E$6</f>
        <v>16773928658889.855</v>
      </c>
      <c r="M16" s="16">
        <f>'KEEI BAU - Industry'!AA$20*'Non-ferrous Metals Split'!$E$6</f>
        <v>16850417773574.393</v>
      </c>
      <c r="N16" s="16">
        <f>'KEEI BAU - Industry'!AB$20*'Non-ferrous Metals Split'!$E$6</f>
        <v>16926906888258.93</v>
      </c>
      <c r="O16" s="16">
        <f>'KEEI BAU - Industry'!AC$20*'Non-ferrous Metals Split'!$E$6</f>
        <v>17003396002943.469</v>
      </c>
      <c r="P16" s="16">
        <f>'KEEI BAU - Industry'!AD$20*'Non-ferrous Metals Split'!$E$6</f>
        <v>17079885117628.006</v>
      </c>
      <c r="Q16" s="16">
        <f>'KEEI BAU - Industry'!AE$20*'Non-ferrous Metals Split'!$E$6</f>
        <v>17156374232312.543</v>
      </c>
      <c r="R16" s="16">
        <f>'KEEI BAU - Industry'!AF$20*'Non-ferrous Metals Split'!$E$6</f>
        <v>17232863346997.082</v>
      </c>
      <c r="S16" s="16">
        <f>'KEEI BAU - Industry'!AG$20*'Non-ferrous Metals Split'!$E$6</f>
        <v>17309352461681.619</v>
      </c>
      <c r="T16" s="16">
        <f>'KEEI BAU - Industry'!AH$20*'Non-ferrous Metals Split'!$E$6</f>
        <v>17385841576366.156</v>
      </c>
      <c r="U16" s="16">
        <f>'KEEI BAU - Industry'!AI$20*'Non-ferrous Metals Split'!$E$6</f>
        <v>17462330691050.695</v>
      </c>
      <c r="V16" s="16">
        <f>'KEEI BAU - Industry'!AJ$20*'Non-ferrous Metals Split'!$E$6</f>
        <v>17538819805735.232</v>
      </c>
      <c r="W16" s="16">
        <f>'KEEI BAU - Industry'!AK$20*'Non-ferrous Metals Split'!$E$6</f>
        <v>17466356433928.828</v>
      </c>
      <c r="X16" s="16">
        <f>'KEEI BAU - Industry'!AL$20*'Non-ferrous Metals Split'!$E$6</f>
        <v>17393893062122.424</v>
      </c>
      <c r="Y16" s="16">
        <f>'KEEI BAU - Industry'!AM$20*'Non-ferrous Metals Split'!$E$6</f>
        <v>17321429690316.02</v>
      </c>
      <c r="Z16" s="16">
        <f>'KEEI BAU - Industry'!AN$20*'Non-ferrous Metals Split'!$E$6</f>
        <v>17248966318509.615</v>
      </c>
      <c r="AA16" s="16">
        <f>'KEEI BAU - Industry'!AO$20*'Non-ferrous Metals Split'!$E$6</f>
        <v>17176502946703.211</v>
      </c>
      <c r="AB16" s="16">
        <f>'KEEI BAU - Industry'!AP$20*'Non-ferrous Metals Split'!$E$6</f>
        <v>17104039574896.807</v>
      </c>
      <c r="AC16" s="16">
        <f>'KEEI BAU - Industry'!AQ$20*'Non-ferrous Metals Split'!$E$6</f>
        <v>17031576203090.402</v>
      </c>
      <c r="AD16" s="16">
        <f>'KEEI BAU - Industry'!AR$20*'Non-ferrous Metals Split'!$E$6</f>
        <v>16959112831284</v>
      </c>
      <c r="AE16" s="16">
        <f>'KEEI BAU - Industry'!AS$20*'Non-ferrous Metals Split'!$E$6</f>
        <v>16886649459477.596</v>
      </c>
      <c r="AF16" s="16">
        <f>'KEEI BAU - Industry'!AT$20*'Non-ferrous Metals Split'!$E$6</f>
        <v>16814186087671.188</v>
      </c>
    </row>
    <row r="17" spans="1:33">
      <c r="A17" t="s">
        <v>65</v>
      </c>
      <c r="B17" s="16">
        <f>'KEEI BAU - Industry'!P$20*'Non-ferrous Metals Split'!$E$7</f>
        <v>25092200361826.391</v>
      </c>
      <c r="C17" s="16">
        <f>'KEEI BAU - Industry'!Q$20*'Non-ferrous Metals Split'!$E$7</f>
        <v>25334041900138.23</v>
      </c>
      <c r="D17" s="16">
        <f>'KEEI BAU - Industry'!R$20*'Non-ferrous Metals Split'!$E$7</f>
        <v>25575883438450.066</v>
      </c>
      <c r="E17" s="16">
        <f>'KEEI BAU - Industry'!S$20*'Non-ferrous Metals Split'!$E$7</f>
        <v>25817724976761.906</v>
      </c>
      <c r="F17" s="16">
        <f>'KEEI BAU - Industry'!T$20*'Non-ferrous Metals Split'!$E$7</f>
        <v>26814750941311.656</v>
      </c>
      <c r="G17" s="16">
        <f>'KEEI BAU - Industry'!U$20*'Non-ferrous Metals Split'!$E$7</f>
        <v>27811776905861.402</v>
      </c>
      <c r="H17" s="16">
        <f>'KEEI BAU - Industry'!V$20*'Non-ferrous Metals Split'!$E$7</f>
        <v>28808802870411.152</v>
      </c>
      <c r="I17" s="16">
        <f>'KEEI BAU - Industry'!W$20*'Non-ferrous Metals Split'!$E$7</f>
        <v>29805828834960.898</v>
      </c>
      <c r="J17" s="16">
        <f>'KEEI BAU - Industry'!X$20*'Non-ferrous Metals Split'!$E$7</f>
        <v>30802854799510.648</v>
      </c>
      <c r="K17" s="16">
        <f>'KEEI BAU - Industry'!Y$20*'Non-ferrous Metals Split'!$E$7</f>
        <v>31799880764060.398</v>
      </c>
      <c r="L17" s="16">
        <f>'KEEI BAU - Industry'!Z$20*'Non-ferrous Metals Split'!$E$7</f>
        <v>32796906728610.145</v>
      </c>
      <c r="M17" s="16">
        <f>'KEEI BAU - Industry'!AA$20*'Non-ferrous Metals Split'!$E$7</f>
        <v>32946460623292.605</v>
      </c>
      <c r="N17" s="16">
        <f>'KEEI BAU - Industry'!AB$20*'Non-ferrous Metals Split'!$E$7</f>
        <v>33096014517975.07</v>
      </c>
      <c r="O17" s="16">
        <f>'KEEI BAU - Industry'!AC$20*'Non-ferrous Metals Split'!$E$7</f>
        <v>33245568412657.531</v>
      </c>
      <c r="P17" s="16">
        <f>'KEEI BAU - Industry'!AD$20*'Non-ferrous Metals Split'!$E$7</f>
        <v>33395122307339.992</v>
      </c>
      <c r="Q17" s="16">
        <f>'KEEI BAU - Industry'!AE$20*'Non-ferrous Metals Split'!$E$7</f>
        <v>33544676202022.457</v>
      </c>
      <c r="R17" s="16">
        <f>'KEEI BAU - Industry'!AF$20*'Non-ferrous Metals Split'!$E$7</f>
        <v>33694230096704.918</v>
      </c>
      <c r="S17" s="16">
        <f>'KEEI BAU - Industry'!AG$20*'Non-ferrous Metals Split'!$E$7</f>
        <v>33843783991387.379</v>
      </c>
      <c r="T17" s="16">
        <f>'KEEI BAU - Industry'!AH$20*'Non-ferrous Metals Split'!$E$7</f>
        <v>33993337886069.844</v>
      </c>
      <c r="U17" s="16">
        <f>'KEEI BAU - Industry'!AI$20*'Non-ferrous Metals Split'!$E$7</f>
        <v>34142891780752.305</v>
      </c>
      <c r="V17" s="16">
        <f>'KEEI BAU - Industry'!AJ$20*'Non-ferrous Metals Split'!$E$7</f>
        <v>34292445675434.766</v>
      </c>
      <c r="W17" s="16">
        <f>'KEEI BAU - Industry'!AK$20*'Non-ferrous Metals Split'!$E$7</f>
        <v>34150763038367.172</v>
      </c>
      <c r="X17" s="16">
        <f>'KEEI BAU - Industry'!AL$20*'Non-ferrous Metals Split'!$E$7</f>
        <v>34009080401299.574</v>
      </c>
      <c r="Y17" s="16">
        <f>'KEEI BAU - Industry'!AM$20*'Non-ferrous Metals Split'!$E$7</f>
        <v>33867397764231.98</v>
      </c>
      <c r="Z17" s="16">
        <f>'KEEI BAU - Industry'!AN$20*'Non-ferrous Metals Split'!$E$7</f>
        <v>33725715127164.383</v>
      </c>
      <c r="AA17" s="16">
        <f>'KEEI BAU - Industry'!AO$20*'Non-ferrous Metals Split'!$E$7</f>
        <v>33584032490096.789</v>
      </c>
      <c r="AB17" s="16">
        <f>'KEEI BAU - Industry'!AP$20*'Non-ferrous Metals Split'!$E$7</f>
        <v>33442349853029.191</v>
      </c>
      <c r="AC17" s="16">
        <f>'KEEI BAU - Industry'!AQ$20*'Non-ferrous Metals Split'!$E$7</f>
        <v>33300667215961.598</v>
      </c>
      <c r="AD17" s="16">
        <f>'KEEI BAU - Industry'!AR$20*'Non-ferrous Metals Split'!$E$7</f>
        <v>33158984578894</v>
      </c>
      <c r="AE17" s="16">
        <f>'KEEI BAU - Industry'!AS$20*'Non-ferrous Metals Split'!$E$7</f>
        <v>33017301941826.406</v>
      </c>
      <c r="AF17" s="16">
        <f>'KEEI BAU - Industry'!AT$20*'Non-ferrous Metals Split'!$E$7</f>
        <v>32875619304758.805</v>
      </c>
    </row>
    <row r="18" spans="1:33">
      <c r="A18" t="s">
        <v>67</v>
      </c>
      <c r="B18" s="16">
        <f>'KEEI BAU - Industry'!P$34*'Machinery Split'!$E6</f>
        <v>196278956204745.31</v>
      </c>
      <c r="C18" s="16">
        <f>'KEEI BAU - Industry'!Q$34*'Machinery Split'!$E6</f>
        <v>202971001672002.63</v>
      </c>
      <c r="D18" s="16">
        <f>'KEEI BAU - Industry'!R$34*'Machinery Split'!$E6</f>
        <v>209663047139259.94</v>
      </c>
      <c r="E18" s="16">
        <f>'KEEI BAU - Industry'!S$34*'Machinery Split'!$E6</f>
        <v>216355092606517.25</v>
      </c>
      <c r="F18" s="16">
        <f>'KEEI BAU - Industry'!T$34*'Machinery Split'!$E6</f>
        <v>219862636163112.06</v>
      </c>
      <c r="G18" s="16">
        <f>'KEEI BAU - Industry'!U$34*'Machinery Split'!$E6</f>
        <v>223370179719706.88</v>
      </c>
      <c r="H18" s="16">
        <f>'KEEI BAU - Industry'!V$34*'Machinery Split'!$E6</f>
        <v>226877723276301.69</v>
      </c>
      <c r="I18" s="16">
        <f>'KEEI BAU - Industry'!W$34*'Machinery Split'!$E6</f>
        <v>230385266832896.5</v>
      </c>
      <c r="J18" s="16">
        <f>'KEEI BAU - Industry'!X$34*'Machinery Split'!$E6</f>
        <v>233892810389491.28</v>
      </c>
      <c r="K18" s="16">
        <f>'KEEI BAU - Industry'!Y$34*'Machinery Split'!$E6</f>
        <v>237400353946086.09</v>
      </c>
      <c r="L18" s="16">
        <f>'KEEI BAU - Industry'!Z$34*'Machinery Split'!$E6</f>
        <v>240907897502680.91</v>
      </c>
      <c r="M18" s="16">
        <f>'KEEI BAU - Industry'!AA$34*'Machinery Split'!$E6</f>
        <v>242087136160776.22</v>
      </c>
      <c r="N18" s="16">
        <f>'KEEI BAU - Industry'!AB$34*'Machinery Split'!$E6</f>
        <v>243266374818871.53</v>
      </c>
      <c r="O18" s="16">
        <f>'KEEI BAU - Industry'!AC$34*'Machinery Split'!$E6</f>
        <v>244445613476966.84</v>
      </c>
      <c r="P18" s="16">
        <f>'KEEI BAU - Industry'!AD$34*'Machinery Split'!$E6</f>
        <v>245624852135062.16</v>
      </c>
      <c r="Q18" s="16">
        <f>'KEEI BAU - Industry'!AE$34*'Machinery Split'!$E6</f>
        <v>246804090793157.47</v>
      </c>
      <c r="R18" s="16">
        <f>'KEEI BAU - Industry'!AF$34*'Machinery Split'!$E6</f>
        <v>247983329451252.78</v>
      </c>
      <c r="S18" s="16">
        <f>'KEEI BAU - Industry'!AG$34*'Machinery Split'!$E6</f>
        <v>249162568109348.09</v>
      </c>
      <c r="T18" s="16">
        <f>'KEEI BAU - Industry'!AH$34*'Machinery Split'!$E6</f>
        <v>250341806767443.44</v>
      </c>
      <c r="U18" s="16">
        <f>'KEEI BAU - Industry'!AI$34*'Machinery Split'!$E6</f>
        <v>251521045425538.75</v>
      </c>
      <c r="V18" s="16">
        <f>'KEEI BAU - Industry'!AJ$34*'Machinery Split'!$E6</f>
        <v>252700284083634.03</v>
      </c>
      <c r="W18" s="16">
        <f>'KEEI BAU - Industry'!AK$34*'Machinery Split'!$E6</f>
        <v>251767453503349.69</v>
      </c>
      <c r="X18" s="16">
        <f>'KEEI BAU - Industry'!AL$34*'Machinery Split'!$E6</f>
        <v>250834622923065.34</v>
      </c>
      <c r="Y18" s="16">
        <f>'KEEI BAU - Industry'!AM$34*'Machinery Split'!$E6</f>
        <v>249901792342781</v>
      </c>
      <c r="Z18" s="16">
        <f>'KEEI BAU - Industry'!AN$34*'Machinery Split'!$E6</f>
        <v>248968961762496.63</v>
      </c>
      <c r="AA18" s="16">
        <f>'KEEI BAU - Industry'!AO$34*'Machinery Split'!$E6</f>
        <v>248036131182212.28</v>
      </c>
      <c r="AB18" s="16">
        <f>'KEEI BAU - Industry'!AP$34*'Machinery Split'!$E6</f>
        <v>247103300601927.94</v>
      </c>
      <c r="AC18" s="16">
        <f>'KEEI BAU - Industry'!AQ$34*'Machinery Split'!$E6</f>
        <v>246170470021643.56</v>
      </c>
      <c r="AD18" s="16">
        <f>'KEEI BAU - Industry'!AR$34*'Machinery Split'!$E6</f>
        <v>245237639441359.22</v>
      </c>
      <c r="AE18" s="16">
        <f>'KEEI BAU - Industry'!AS$34*'Machinery Split'!$E6</f>
        <v>244304808861074.88</v>
      </c>
      <c r="AF18" s="16">
        <f>'KEEI BAU - Industry'!AT$34*'Machinery Split'!$E6</f>
        <v>243371978280790.56</v>
      </c>
      <c r="AG18" s="16"/>
    </row>
    <row r="19" spans="1:33">
      <c r="A19" t="s">
        <v>71</v>
      </c>
      <c r="B19" s="16">
        <f>'KEEI BAU - Industry'!P$34*'Machinery Split'!$E7</f>
        <v>34180002024848.52</v>
      </c>
      <c r="C19" s="16">
        <f>'KEEI BAU - Industry'!Q$34*'Machinery Split'!$E7</f>
        <v>35345354297165.641</v>
      </c>
      <c r="D19" s="16">
        <f>'KEEI BAU - Industry'!R$34*'Machinery Split'!$E7</f>
        <v>36510706569482.773</v>
      </c>
      <c r="E19" s="16">
        <f>'KEEI BAU - Industry'!S$34*'Machinery Split'!$E7</f>
        <v>37676058841799.898</v>
      </c>
      <c r="F19" s="16">
        <f>'KEEI BAU - Industry'!T$34*'Machinery Split'!$E7</f>
        <v>38286862201389.781</v>
      </c>
      <c r="G19" s="16">
        <f>'KEEI BAU - Industry'!U$34*'Machinery Split'!$E7</f>
        <v>38897665560979.672</v>
      </c>
      <c r="H19" s="16">
        <f>'KEEI BAU - Industry'!V$34*'Machinery Split'!$E7</f>
        <v>39508468920569.555</v>
      </c>
      <c r="I19" s="16">
        <f>'KEEI BAU - Industry'!W$34*'Machinery Split'!$E7</f>
        <v>40119272280159.445</v>
      </c>
      <c r="J19" s="16">
        <f>'KEEI BAU - Industry'!X$34*'Machinery Split'!$E7</f>
        <v>40730075639749.336</v>
      </c>
      <c r="K19" s="16">
        <f>'KEEI BAU - Industry'!Y$34*'Machinery Split'!$E7</f>
        <v>41340878999339.219</v>
      </c>
      <c r="L19" s="16">
        <f>'KEEI BAU - Industry'!Z$34*'Machinery Split'!$E7</f>
        <v>41951682358929.109</v>
      </c>
      <c r="M19" s="16">
        <f>'KEEI BAU - Industry'!AA$34*'Machinery Split'!$E7</f>
        <v>42157034886275.102</v>
      </c>
      <c r="N19" s="16">
        <f>'KEEI BAU - Industry'!AB$34*'Machinery Split'!$E7</f>
        <v>42362387413621.094</v>
      </c>
      <c r="O19" s="16">
        <f>'KEEI BAU - Industry'!AC$34*'Machinery Split'!$E7</f>
        <v>42567739940967.078</v>
      </c>
      <c r="P19" s="16">
        <f>'KEEI BAU - Industry'!AD$34*'Machinery Split'!$E7</f>
        <v>42773092468313.07</v>
      </c>
      <c r="Q19" s="16">
        <f>'KEEI BAU - Industry'!AE$34*'Machinery Split'!$E7</f>
        <v>42978444995659.063</v>
      </c>
      <c r="R19" s="16">
        <f>'KEEI BAU - Industry'!AF$34*'Machinery Split'!$E7</f>
        <v>43183797523005.055</v>
      </c>
      <c r="S19" s="16">
        <f>'KEEI BAU - Industry'!AG$34*'Machinery Split'!$E7</f>
        <v>43389150050351.047</v>
      </c>
      <c r="T19" s="16">
        <f>'KEEI BAU - Industry'!AH$34*'Machinery Split'!$E7</f>
        <v>43594502577697.039</v>
      </c>
      <c r="U19" s="16">
        <f>'KEEI BAU - Industry'!AI$34*'Machinery Split'!$E7</f>
        <v>43799855105043.023</v>
      </c>
      <c r="V19" s="16">
        <f>'KEEI BAU - Industry'!AJ$34*'Machinery Split'!$E7</f>
        <v>44005207632389.008</v>
      </c>
      <c r="W19" s="16">
        <f>'KEEI BAU - Industry'!AK$34*'Machinery Split'!$E7</f>
        <v>43842764588369.055</v>
      </c>
      <c r="X19" s="16">
        <f>'KEEI BAU - Industry'!AL$34*'Machinery Split'!$E7</f>
        <v>43680321544349.094</v>
      </c>
      <c r="Y19" s="16">
        <f>'KEEI BAU - Industry'!AM$34*'Machinery Split'!$E7</f>
        <v>43517878500329.125</v>
      </c>
      <c r="Z19" s="16">
        <f>'KEEI BAU - Industry'!AN$34*'Machinery Split'!$E7</f>
        <v>43355435456309.164</v>
      </c>
      <c r="AA19" s="16">
        <f>'KEEI BAU - Industry'!AO$34*'Machinery Split'!$E7</f>
        <v>43192992412289.203</v>
      </c>
      <c r="AB19" s="16">
        <f>'KEEI BAU - Industry'!AP$34*'Machinery Split'!$E7</f>
        <v>43030549368269.242</v>
      </c>
      <c r="AC19" s="16">
        <f>'KEEI BAU - Industry'!AQ$34*'Machinery Split'!$E7</f>
        <v>42868106324249.273</v>
      </c>
      <c r="AD19" s="16">
        <f>'KEEI BAU - Industry'!AR$34*'Machinery Split'!$E7</f>
        <v>42705663280229.313</v>
      </c>
      <c r="AE19" s="16">
        <f>'KEEI BAU - Industry'!AS$34*'Machinery Split'!$E7</f>
        <v>42543220236209.352</v>
      </c>
      <c r="AF19" s="16">
        <f>'KEEI BAU - Industry'!AT$34*'Machinery Split'!$E7</f>
        <v>42380777192189.391</v>
      </c>
    </row>
    <row r="20" spans="1:33">
      <c r="A20" t="s">
        <v>73</v>
      </c>
      <c r="B20" s="16">
        <f>'KEEI BAU - Industry'!P$34*'Machinery Split'!$E8</f>
        <v>53359234134257.031</v>
      </c>
      <c r="C20" s="16">
        <f>'KEEI BAU - Industry'!Q$34*'Machinery Split'!$E8</f>
        <v>55178493966431.766</v>
      </c>
      <c r="D20" s="16">
        <f>'KEEI BAU - Industry'!R$34*'Machinery Split'!$E8</f>
        <v>56997753798606.492</v>
      </c>
      <c r="E20" s="16">
        <f>'KEEI BAU - Industry'!S$34*'Machinery Split'!$E8</f>
        <v>58817013630781.227</v>
      </c>
      <c r="F20" s="16">
        <f>'KEEI BAU - Industry'!T$34*'Machinery Split'!$E8</f>
        <v>59770553640833.117</v>
      </c>
      <c r="G20" s="16">
        <f>'KEEI BAU - Industry'!U$34*'Machinery Split'!$E8</f>
        <v>60724093650885.008</v>
      </c>
      <c r="H20" s="16">
        <f>'KEEI BAU - Industry'!V$34*'Machinery Split'!$E8</f>
        <v>61677633660936.891</v>
      </c>
      <c r="I20" s="16">
        <f>'KEEI BAU - Industry'!W$34*'Machinery Split'!$E8</f>
        <v>62631173670988.781</v>
      </c>
      <c r="J20" s="16">
        <f>'KEEI BAU - Industry'!X$34*'Machinery Split'!$E8</f>
        <v>63584713681040.664</v>
      </c>
      <c r="K20" s="16">
        <f>'KEEI BAU - Industry'!Y$34*'Machinery Split'!$E8</f>
        <v>64538253691092.555</v>
      </c>
      <c r="L20" s="16">
        <f>'KEEI BAU - Industry'!Z$34*'Machinery Split'!$E8</f>
        <v>65491793701144.445</v>
      </c>
      <c r="M20" s="16">
        <f>'KEEI BAU - Industry'!AA$34*'Machinery Split'!$E8</f>
        <v>65812374536065.117</v>
      </c>
      <c r="N20" s="16">
        <f>'KEEI BAU - Industry'!AB$34*'Machinery Split'!$E8</f>
        <v>66132955370985.781</v>
      </c>
      <c r="O20" s="16">
        <f>'KEEI BAU - Industry'!AC$34*'Machinery Split'!$E8</f>
        <v>66453536205906.453</v>
      </c>
      <c r="P20" s="16">
        <f>'KEEI BAU - Industry'!AD$34*'Machinery Split'!$E8</f>
        <v>66774117040827.125</v>
      </c>
      <c r="Q20" s="16">
        <f>'KEEI BAU - Industry'!AE$34*'Machinery Split'!$E8</f>
        <v>67094697875747.797</v>
      </c>
      <c r="R20" s="16">
        <f>'KEEI BAU - Industry'!AF$34*'Machinery Split'!$E8</f>
        <v>67415278710668.469</v>
      </c>
      <c r="S20" s="16">
        <f>'KEEI BAU - Industry'!AG$34*'Machinery Split'!$E8</f>
        <v>67735859545589.141</v>
      </c>
      <c r="T20" s="16">
        <f>'KEEI BAU - Industry'!AH$34*'Machinery Split'!$E8</f>
        <v>68056440380509.805</v>
      </c>
      <c r="U20" s="16">
        <f>'KEEI BAU - Industry'!AI$34*'Machinery Split'!$E8</f>
        <v>68377021215430.477</v>
      </c>
      <c r="V20" s="16">
        <f>'KEEI BAU - Industry'!AJ$34*'Machinery Split'!$E8</f>
        <v>68697602050351.141</v>
      </c>
      <c r="W20" s="16">
        <f>'KEEI BAU - Industry'!AK$34*'Machinery Split'!$E8</f>
        <v>68444008255563.156</v>
      </c>
      <c r="X20" s="16">
        <f>'KEEI BAU - Industry'!AL$34*'Machinery Split'!$E8</f>
        <v>68190414460775.164</v>
      </c>
      <c r="Y20" s="16">
        <f>'KEEI BAU - Industry'!AM$34*'Machinery Split'!$E8</f>
        <v>67936820665987.172</v>
      </c>
      <c r="Z20" s="16">
        <f>'KEEI BAU - Industry'!AN$34*'Machinery Split'!$E8</f>
        <v>67683226871199.18</v>
      </c>
      <c r="AA20" s="16">
        <f>'KEEI BAU - Industry'!AO$34*'Machinery Split'!$E8</f>
        <v>67429633076411.18</v>
      </c>
      <c r="AB20" s="16">
        <f>'KEEI BAU - Industry'!AP$34*'Machinery Split'!$E8</f>
        <v>67176039281623.188</v>
      </c>
      <c r="AC20" s="16">
        <f>'KEEI BAU - Industry'!AQ$34*'Machinery Split'!$E8</f>
        <v>66922445486835.195</v>
      </c>
      <c r="AD20" s="16">
        <f>'KEEI BAU - Industry'!AR$34*'Machinery Split'!$E8</f>
        <v>66668851692047.203</v>
      </c>
      <c r="AE20" s="16">
        <f>'KEEI BAU - Industry'!AS$34*'Machinery Split'!$E8</f>
        <v>66415257897259.211</v>
      </c>
      <c r="AF20" s="16">
        <f>'KEEI BAU - Industry'!AT$34*'Machinery Split'!$E8</f>
        <v>66161664102471.227</v>
      </c>
      <c r="AG20" s="14"/>
    </row>
    <row r="21" spans="1:33">
      <c r="A21" t="s">
        <v>75</v>
      </c>
      <c r="B21" s="16">
        <f>'KEEI BAU - Industry'!P$34*'Machinery Split'!$E9</f>
        <v>55711318601360.75</v>
      </c>
      <c r="C21" s="16">
        <f>'KEEI BAU - Industry'!Q$34*'Machinery Split'!$E9</f>
        <v>57610771728328.984</v>
      </c>
      <c r="D21" s="16">
        <f>'KEEI BAU - Industry'!R$34*'Machinery Split'!$E9</f>
        <v>59510224855297.219</v>
      </c>
      <c r="E21" s="16">
        <f>'KEEI BAU - Industry'!S$34*'Machinery Split'!$E9</f>
        <v>61409677982265.453</v>
      </c>
      <c r="F21" s="16">
        <f>'KEEI BAU - Industry'!T$34*'Machinery Split'!$E9</f>
        <v>62405250204413.227</v>
      </c>
      <c r="G21" s="16">
        <f>'KEEI BAU - Industry'!U$34*'Machinery Split'!$E9</f>
        <v>63400822426561</v>
      </c>
      <c r="H21" s="16">
        <f>'KEEI BAU - Industry'!V$34*'Machinery Split'!$E9</f>
        <v>64396394648708.766</v>
      </c>
      <c r="I21" s="16">
        <f>'KEEI BAU - Industry'!W$34*'Machinery Split'!$E9</f>
        <v>65391966870856.539</v>
      </c>
      <c r="J21" s="16">
        <f>'KEEI BAU - Industry'!X$34*'Machinery Split'!$E9</f>
        <v>66387539093004.313</v>
      </c>
      <c r="K21" s="16">
        <f>'KEEI BAU - Industry'!Y$34*'Machinery Split'!$E9</f>
        <v>67383111315152.078</v>
      </c>
      <c r="L21" s="16">
        <f>'KEEI BAU - Industry'!Z$34*'Machinery Split'!$E9</f>
        <v>68378683537299.852</v>
      </c>
      <c r="M21" s="16">
        <f>'KEEI BAU - Industry'!AA$34*'Machinery Split'!$E9</f>
        <v>68713395632057.773</v>
      </c>
      <c r="N21" s="16">
        <f>'KEEI BAU - Industry'!AB$34*'Machinery Split'!$E9</f>
        <v>69048107726815.703</v>
      </c>
      <c r="O21" s="16">
        <f>'KEEI BAU - Industry'!AC$34*'Machinery Split'!$E9</f>
        <v>69382819821573.625</v>
      </c>
      <c r="P21" s="16">
        <f>'KEEI BAU - Industry'!AD$34*'Machinery Split'!$E9</f>
        <v>69717531916331.547</v>
      </c>
      <c r="Q21" s="16">
        <f>'KEEI BAU - Industry'!AE$34*'Machinery Split'!$E9</f>
        <v>70052244011089.477</v>
      </c>
      <c r="R21" s="16">
        <f>'KEEI BAU - Industry'!AF$34*'Machinery Split'!$E9</f>
        <v>70386956105847.406</v>
      </c>
      <c r="S21" s="16">
        <f>'KEEI BAU - Industry'!AG$34*'Machinery Split'!$E9</f>
        <v>70721668200605.328</v>
      </c>
      <c r="T21" s="16">
        <f>'KEEI BAU - Industry'!AH$34*'Machinery Split'!$E9</f>
        <v>71056380295363.25</v>
      </c>
      <c r="U21" s="16">
        <f>'KEEI BAU - Industry'!AI$34*'Machinery Split'!$E9</f>
        <v>71391092390121.172</v>
      </c>
      <c r="V21" s="16">
        <f>'KEEI BAU - Industry'!AJ$34*'Machinery Split'!$E9</f>
        <v>71725804484879.094</v>
      </c>
      <c r="W21" s="16">
        <f>'KEEI BAU - Industry'!AK$34*'Machinery Split'!$E9</f>
        <v>71461032230816.859</v>
      </c>
      <c r="X21" s="16">
        <f>'KEEI BAU - Industry'!AL$34*'Machinery Split'!$E9</f>
        <v>71196259976754.625</v>
      </c>
      <c r="Y21" s="16">
        <f>'KEEI BAU - Industry'!AM$34*'Machinery Split'!$E9</f>
        <v>70931487722692.375</v>
      </c>
      <c r="Z21" s="16">
        <f>'KEEI BAU - Industry'!AN$34*'Machinery Split'!$E9</f>
        <v>70666715468630.141</v>
      </c>
      <c r="AA21" s="16">
        <f>'KEEI BAU - Industry'!AO$34*'Machinery Split'!$E9</f>
        <v>70401943214567.906</v>
      </c>
      <c r="AB21" s="16">
        <f>'KEEI BAU - Industry'!AP$34*'Machinery Split'!$E9</f>
        <v>70137170960505.664</v>
      </c>
      <c r="AC21" s="16">
        <f>'KEEI BAU - Industry'!AQ$34*'Machinery Split'!$E9</f>
        <v>69872398706443.422</v>
      </c>
      <c r="AD21" s="16">
        <f>'KEEI BAU - Industry'!AR$34*'Machinery Split'!$E9</f>
        <v>69607626452381.188</v>
      </c>
      <c r="AE21" s="16">
        <f>'KEEI BAU - Industry'!AS$34*'Machinery Split'!$E9</f>
        <v>69342854198318.945</v>
      </c>
      <c r="AF21" s="16">
        <f>'KEEI BAU - Industry'!AT$34*'Machinery Split'!$E9</f>
        <v>69078081944256.719</v>
      </c>
    </row>
    <row r="22" spans="1:33">
      <c r="A22" t="s">
        <v>78</v>
      </c>
      <c r="B22" s="16">
        <f>'KEEI BAU - Industry'!P$34*'Machinery Split'!$E10</f>
        <v>14266593260968.33</v>
      </c>
      <c r="C22" s="16">
        <f>'KEEI BAU - Industry'!Q$34*'Machinery Split'!$E10</f>
        <v>14753006540370.916</v>
      </c>
      <c r="D22" s="16">
        <f>'KEEI BAU - Industry'!R$34*'Machinery Split'!$E10</f>
        <v>15239419819773.504</v>
      </c>
      <c r="E22" s="16">
        <f>'KEEI BAU - Industry'!S$34*'Machinery Split'!$E10</f>
        <v>15725833099176.092</v>
      </c>
      <c r="F22" s="16">
        <f>'KEEI BAU - Industry'!T$34*'Machinery Split'!$E10</f>
        <v>15980779927071.738</v>
      </c>
      <c r="G22" s="16">
        <f>'KEEI BAU - Industry'!U$34*'Machinery Split'!$E10</f>
        <v>16235726754967.385</v>
      </c>
      <c r="H22" s="16">
        <f>'KEEI BAU - Industry'!V$34*'Machinery Split'!$E10</f>
        <v>16490673582863.031</v>
      </c>
      <c r="I22" s="16">
        <f>'KEEI BAU - Industry'!W$34*'Machinery Split'!$E10</f>
        <v>16745620410758.678</v>
      </c>
      <c r="J22" s="16">
        <f>'KEEI BAU - Industry'!X$34*'Machinery Split'!$E10</f>
        <v>17000567238654.324</v>
      </c>
      <c r="K22" s="16">
        <f>'KEEI BAU - Industry'!Y$34*'Machinery Split'!$E10</f>
        <v>17255514066549.971</v>
      </c>
      <c r="L22" s="16">
        <f>'KEEI BAU - Industry'!Z$34*'Machinery Split'!$E10</f>
        <v>17510460894445.617</v>
      </c>
      <c r="M22" s="16">
        <f>'KEEI BAU - Industry'!AA$34*'Machinery Split'!$E10</f>
        <v>17596174200741.715</v>
      </c>
      <c r="N22" s="16">
        <f>'KEEI BAU - Industry'!AB$34*'Machinery Split'!$E10</f>
        <v>17681887507037.816</v>
      </c>
      <c r="O22" s="16">
        <f>'KEEI BAU - Industry'!AC$34*'Machinery Split'!$E10</f>
        <v>17767600813333.914</v>
      </c>
      <c r="P22" s="16">
        <f>'KEEI BAU - Industry'!AD$34*'Machinery Split'!$E10</f>
        <v>17853314119630.012</v>
      </c>
      <c r="Q22" s="16">
        <f>'KEEI BAU - Industry'!AE$34*'Machinery Split'!$E10</f>
        <v>17939027425926.113</v>
      </c>
      <c r="R22" s="16">
        <f>'KEEI BAU - Industry'!AF$34*'Machinery Split'!$E10</f>
        <v>18024740732222.211</v>
      </c>
      <c r="S22" s="16">
        <f>'KEEI BAU - Industry'!AG$34*'Machinery Split'!$E10</f>
        <v>18110454038518.309</v>
      </c>
      <c r="T22" s="16">
        <f>'KEEI BAU - Industry'!AH$34*'Machinery Split'!$E10</f>
        <v>18196167344814.41</v>
      </c>
      <c r="U22" s="16">
        <f>'KEEI BAU - Industry'!AI$34*'Machinery Split'!$E10</f>
        <v>18281880651110.508</v>
      </c>
      <c r="V22" s="16">
        <f>'KEEI BAU - Industry'!AJ$34*'Machinery Split'!$E10</f>
        <v>18367593957406.605</v>
      </c>
      <c r="W22" s="16">
        <f>'KEEI BAU - Industry'!AK$34*'Machinery Split'!$E10</f>
        <v>18299790894217.156</v>
      </c>
      <c r="X22" s="16">
        <f>'KEEI BAU - Industry'!AL$34*'Machinery Split'!$E10</f>
        <v>18231987831027.703</v>
      </c>
      <c r="Y22" s="16">
        <f>'KEEI BAU - Industry'!AM$34*'Machinery Split'!$E10</f>
        <v>18164184767838.254</v>
      </c>
      <c r="Z22" s="16">
        <f>'KEEI BAU - Industry'!AN$34*'Machinery Split'!$E10</f>
        <v>18096381704648.801</v>
      </c>
      <c r="AA22" s="16">
        <f>'KEEI BAU - Industry'!AO$34*'Machinery Split'!$E10</f>
        <v>18028578641459.352</v>
      </c>
      <c r="AB22" s="16">
        <f>'KEEI BAU - Industry'!AP$34*'Machinery Split'!$E10</f>
        <v>17960775578269.898</v>
      </c>
      <c r="AC22" s="16">
        <f>'KEEI BAU - Industry'!AQ$34*'Machinery Split'!$E10</f>
        <v>17892972515080.445</v>
      </c>
      <c r="AD22" s="16">
        <f>'KEEI BAU - Industry'!AR$34*'Machinery Split'!$E10</f>
        <v>17825169451890.996</v>
      </c>
      <c r="AE22" s="16">
        <f>'KEEI BAU - Industry'!AS$34*'Machinery Split'!$E10</f>
        <v>17757366388701.543</v>
      </c>
      <c r="AF22" s="16">
        <f>'KEEI BAU - Industry'!AT$34*'Machinery Split'!$E10</f>
        <v>17689563325512.094</v>
      </c>
    </row>
    <row r="23" spans="1:33">
      <c r="A23" t="s">
        <v>80</v>
      </c>
      <c r="B23" s="16">
        <f>'KEEI BAU - Industry'!P$41*'Others Split'!$E$14</f>
        <v>14146957386105.58</v>
      </c>
      <c r="C23" s="16">
        <f>'KEEI BAU - Industry'!Q$41*'Others Split'!$E$14</f>
        <v>14399619747896.785</v>
      </c>
      <c r="D23" s="16">
        <f>'KEEI BAU - Industry'!R$41*'Others Split'!$E$14</f>
        <v>14652282109687.99</v>
      </c>
      <c r="E23" s="16">
        <f>'KEEI BAU - Industry'!S$41*'Others Split'!$E$14</f>
        <v>14904944471479.197</v>
      </c>
      <c r="F23" s="16">
        <f>'KEEI BAU - Industry'!T$41*'Others Split'!$E$14</f>
        <v>15232174939321.521</v>
      </c>
      <c r="G23" s="16">
        <f>'KEEI BAU - Industry'!U$41*'Others Split'!$E$14</f>
        <v>15559405407163.723</v>
      </c>
      <c r="H23" s="16">
        <f>'KEEI BAU - Industry'!V$41*'Others Split'!$E$14</f>
        <v>15886635875005.926</v>
      </c>
      <c r="I23" s="16">
        <f>'KEEI BAU - Industry'!W$41*'Others Split'!$E$14</f>
        <v>16213866342848.129</v>
      </c>
      <c r="J23" s="16">
        <f>'KEEI BAU - Industry'!X$41*'Others Split'!$E$14</f>
        <v>16541096810690.332</v>
      </c>
      <c r="K23" s="16">
        <f>'KEEI BAU - Industry'!Y$41*'Others Split'!$E$14</f>
        <v>16868327278532.535</v>
      </c>
      <c r="L23" s="16">
        <f>'KEEI BAU - Industry'!Z$41*'Others Split'!$E$14</f>
        <v>17195557746374.617</v>
      </c>
      <c r="M23" s="16">
        <f>'KEEI BAU - Industry'!AA$41*'Others Split'!$E$14</f>
        <v>17355385103497.541</v>
      </c>
      <c r="N23" s="16">
        <f>'KEEI BAU - Industry'!AB$41*'Others Split'!$E$14</f>
        <v>17515212460620.469</v>
      </c>
      <c r="O23" s="16">
        <f>'KEEI BAU - Industry'!AC$41*'Others Split'!$E$14</f>
        <v>17675039817743.398</v>
      </c>
      <c r="P23" s="16">
        <f>'KEEI BAU - Industry'!AD$41*'Others Split'!$E$14</f>
        <v>17834867174866.324</v>
      </c>
      <c r="Q23" s="16">
        <f>'KEEI BAU - Industry'!AE$41*'Others Split'!$E$14</f>
        <v>17994694531989.254</v>
      </c>
      <c r="R23" s="16">
        <f>'KEEI BAU - Industry'!AF$41*'Others Split'!$E$14</f>
        <v>18154521889112.18</v>
      </c>
      <c r="S23" s="16">
        <f>'KEEI BAU - Industry'!AG$41*'Others Split'!$E$14</f>
        <v>18314349246235.109</v>
      </c>
      <c r="T23" s="16">
        <f>'KEEI BAU - Industry'!AH$41*'Others Split'!$E$14</f>
        <v>18474176603358.035</v>
      </c>
      <c r="U23" s="16">
        <f>'KEEI BAU - Industry'!AI$41*'Others Split'!$E$14</f>
        <v>18634003960480.965</v>
      </c>
      <c r="V23" s="16">
        <f>'KEEI BAU - Industry'!AJ$41*'Others Split'!$E$14</f>
        <v>18793831317603.895</v>
      </c>
      <c r="W23" s="16">
        <f>'KEEI BAU - Industry'!AK$41*'Others Split'!$E$14</f>
        <v>18701028336048.645</v>
      </c>
      <c r="X23" s="16">
        <f>'KEEI BAU - Industry'!AL$41*'Others Split'!$E$14</f>
        <v>18608225354493.395</v>
      </c>
      <c r="Y23" s="16">
        <f>'KEEI BAU - Industry'!AM$41*'Others Split'!$E$14</f>
        <v>18515422372938.148</v>
      </c>
      <c r="Z23" s="16">
        <f>'KEEI BAU - Industry'!AN$41*'Others Split'!$E$14</f>
        <v>18422619391382.898</v>
      </c>
      <c r="AA23" s="16">
        <f>'KEEI BAU - Industry'!AO$41*'Others Split'!$E$14</f>
        <v>18329816409827.648</v>
      </c>
      <c r="AB23" s="16">
        <f>'KEEI BAU - Industry'!AP$41*'Others Split'!$E$14</f>
        <v>18237013428272.402</v>
      </c>
      <c r="AC23" s="16">
        <f>'KEEI BAU - Industry'!AQ$41*'Others Split'!$E$14</f>
        <v>18144210446717.152</v>
      </c>
      <c r="AD23" s="16">
        <f>'KEEI BAU - Industry'!AR$41*'Others Split'!$E$14</f>
        <v>18051407465161.906</v>
      </c>
      <c r="AE23" s="16">
        <f>'KEEI BAU - Industry'!AS$41*'Others Split'!$E$14</f>
        <v>17958604483606.656</v>
      </c>
      <c r="AF23" s="16">
        <f>'KEEI BAU - Industry'!AT$41*'Others Split'!$E$14</f>
        <v>17865801502051.398</v>
      </c>
    </row>
    <row r="24" spans="1:33">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85</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89</v>
      </c>
      <c r="B26" s="16">
        <f>'KEEI BAU - Industry'!P$41*'Others Split'!$E$15</f>
        <v>31473992790.152023</v>
      </c>
      <c r="C26" s="16">
        <f>'KEEI BAU - Industry'!Q$41*'Others Split'!$E$15</f>
        <v>32036113190.766891</v>
      </c>
      <c r="D26" s="16">
        <f>'KEEI BAU - Industry'!R$41*'Others Split'!$E$15</f>
        <v>32598233591.38176</v>
      </c>
      <c r="E26" s="16">
        <f>'KEEI BAU - Industry'!S$41*'Others Split'!$E$15</f>
        <v>33160353991.996639</v>
      </c>
      <c r="F26" s="16">
        <f>'KEEI BAU - Industry'!T$41*'Others Split'!$E$15</f>
        <v>33888372682.128746</v>
      </c>
      <c r="G26" s="16">
        <f>'KEEI BAU - Industry'!U$41*'Others Split'!$E$15</f>
        <v>34616391372.26059</v>
      </c>
      <c r="H26" s="16">
        <f>'KEEI BAU - Industry'!V$41*'Others Split'!$E$15</f>
        <v>35344410062.392426</v>
      </c>
      <c r="I26" s="16">
        <f>'KEEI BAU - Industry'!W$41*'Others Split'!$E$15</f>
        <v>36072428752.524269</v>
      </c>
      <c r="J26" s="16">
        <f>'KEEI BAU - Industry'!X$41*'Others Split'!$E$15</f>
        <v>36800447442.656113</v>
      </c>
      <c r="K26" s="16">
        <f>'KEEI BAU - Industry'!Y$41*'Others Split'!$E$15</f>
        <v>37528466132.787949</v>
      </c>
      <c r="L26" s="16">
        <f>'KEEI BAU - Industry'!Z$41*'Others Split'!$E$15</f>
        <v>38256484822.919525</v>
      </c>
      <c r="M26" s="16">
        <f>'KEEI BAU - Industry'!AA$41*'Others Split'!$E$15</f>
        <v>38612066941.990341</v>
      </c>
      <c r="N26" s="16">
        <f>'KEEI BAU - Industry'!AB$41*'Others Split'!$E$15</f>
        <v>38967649061.061172</v>
      </c>
      <c r="O26" s="16">
        <f>'KEEI BAU - Industry'!AC$41*'Others Split'!$E$15</f>
        <v>39323231180.131996</v>
      </c>
      <c r="P26" s="16">
        <f>'KEEI BAU - Industry'!AD$41*'Others Split'!$E$15</f>
        <v>39678813299.20282</v>
      </c>
      <c r="Q26" s="16">
        <f>'KEEI BAU - Industry'!AE$41*'Others Split'!$E$15</f>
        <v>40034395418.273643</v>
      </c>
      <c r="R26" s="16">
        <f>'KEEI BAU - Industry'!AF$41*'Others Split'!$E$15</f>
        <v>40389977537.344467</v>
      </c>
      <c r="S26" s="16">
        <f>'KEEI BAU - Industry'!AG$41*'Others Split'!$E$15</f>
        <v>40745559656.415298</v>
      </c>
      <c r="T26" s="16">
        <f>'KEEI BAU - Industry'!AH$41*'Others Split'!$E$15</f>
        <v>41101141775.486122</v>
      </c>
      <c r="U26" s="16">
        <f>'KEEI BAU - Industry'!AI$41*'Others Split'!$E$15</f>
        <v>41456723894.556946</v>
      </c>
      <c r="V26" s="16">
        <f>'KEEI BAU - Industry'!AJ$41*'Others Split'!$E$15</f>
        <v>41812306013.627777</v>
      </c>
      <c r="W26" s="16">
        <f>'KEEI BAU - Industry'!AK$41*'Others Split'!$E$15</f>
        <v>41605838976.74794</v>
      </c>
      <c r="X26" s="16">
        <f>'KEEI BAU - Industry'!AL$41*'Others Split'!$E$15</f>
        <v>41399371939.868103</v>
      </c>
      <c r="Y26" s="16">
        <f>'KEEI BAU - Industry'!AM$41*'Others Split'!$E$15</f>
        <v>41192904902.988266</v>
      </c>
      <c r="Z26" s="16">
        <f>'KEEI BAU - Industry'!AN$41*'Others Split'!$E$15</f>
        <v>40986437866.108437</v>
      </c>
      <c r="AA26" s="16">
        <f>'KEEI BAU - Industry'!AO$41*'Others Split'!$E$15</f>
        <v>40779970829.2286</v>
      </c>
      <c r="AB26" s="16">
        <f>'KEEI BAU - Industry'!AP$41*'Others Split'!$E$15</f>
        <v>40573503792.34877</v>
      </c>
      <c r="AC26" s="16">
        <f>'KEEI BAU - Industry'!AQ$41*'Others Split'!$E$15</f>
        <v>40367036755.468933</v>
      </c>
      <c r="AD26" s="16">
        <f>'KEEI BAU - Industry'!AR$41*'Others Split'!$E$15</f>
        <v>40160569718.589096</v>
      </c>
      <c r="AE26" s="16">
        <f>'KEEI BAU - Industry'!AS$41*'Others Split'!$E$15</f>
        <v>39954102681.709267</v>
      </c>
      <c r="AF26" s="16">
        <f>'KEEI BAU - Industry'!AT$41*'Others Split'!$E$15</f>
        <v>39747635644.829414</v>
      </c>
    </row>
    <row r="28" spans="1:33">
      <c r="A28" s="1"/>
    </row>
    <row r="30" spans="1:33">
      <c r="A30" s="24" t="s">
        <v>1028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6"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workbookViewId="0"/>
  </sheetViews>
  <sheetFormatPr defaultColWidth="9.08984375" defaultRowHeight="14.5"/>
  <cols>
    <col min="1" max="1" width="39.63281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'2019 KESIS Energy Balance'!BI51*(1+'KEEI BAU - Industry'!$AU$37)</f>
        <v>0</v>
      </c>
      <c r="C2" s="16">
        <f>B2*(1+'KEEI BAU - Industry'!$AU$37)</f>
        <v>0</v>
      </c>
      <c r="D2" s="16">
        <f>C2*(1+'KEEI BAU - Industry'!$AU$37)</f>
        <v>0</v>
      </c>
      <c r="E2" s="16">
        <f>D2*(1+'KEEI BAU - Industry'!$AU$37)</f>
        <v>0</v>
      </c>
      <c r="F2" s="16">
        <f>E2*(1+'KEEI BAU - Industry'!$AU$37)</f>
        <v>0</v>
      </c>
      <c r="G2" s="16">
        <f>F2*(1+'KEEI BAU - Industry'!$AU$37)</f>
        <v>0</v>
      </c>
      <c r="H2" s="16">
        <f>G2*(1+'KEEI BAU - Industry'!$AU$37)</f>
        <v>0</v>
      </c>
      <c r="I2" s="16">
        <f>H2*(1+'KEEI BAU - Industry'!$AU$37)</f>
        <v>0</v>
      </c>
      <c r="J2" s="16">
        <f>I2*(1+'KEEI BAU - Industry'!$AU$37)</f>
        <v>0</v>
      </c>
      <c r="K2" s="16">
        <f>J2*(1+'KEEI BAU - Industry'!$AU$37)</f>
        <v>0</v>
      </c>
      <c r="L2" s="16">
        <f>K2*(1+'KEEI BAU - Industry'!$AU$37)</f>
        <v>0</v>
      </c>
      <c r="M2" s="16">
        <f>L2*(1+'KEEI BAU - Industry'!$AU$37)</f>
        <v>0</v>
      </c>
      <c r="N2" s="16">
        <f>M2*(1+'KEEI BAU - Industry'!$AU$37)</f>
        <v>0</v>
      </c>
      <c r="O2" s="16">
        <f>N2*(1+'KEEI BAU - Industry'!$AU$37)</f>
        <v>0</v>
      </c>
      <c r="P2" s="16">
        <f>O2*(1+'KEEI BAU - Industry'!$AU$37)</f>
        <v>0</v>
      </c>
      <c r="Q2" s="16">
        <f>P2*(1+'KEEI BAU - Industry'!$AU$37)</f>
        <v>0</v>
      </c>
      <c r="R2" s="16">
        <f>Q2*(1+'KEEI BAU - Industry'!$AU$37)</f>
        <v>0</v>
      </c>
      <c r="S2" s="16">
        <f>R2*(1+'KEEI BAU - Industry'!$AU$37)</f>
        <v>0</v>
      </c>
      <c r="T2" s="16">
        <f>S2*(1+'KEEI BAU - Industry'!$AU$37)</f>
        <v>0</v>
      </c>
      <c r="U2" s="16">
        <f>T2*(1+'KEEI BAU - Industry'!$AU$37)</f>
        <v>0</v>
      </c>
      <c r="V2" s="16">
        <f>U2*(1+'KEEI BAU - Industry'!$AU$37)</f>
        <v>0</v>
      </c>
      <c r="W2" s="16">
        <f>V2*(1+'KEEI BAU - Industry'!$AU$37)</f>
        <v>0</v>
      </c>
      <c r="X2" s="16">
        <f>W2*(1+'KEEI BAU - Industry'!$AU$37)</f>
        <v>0</v>
      </c>
      <c r="Y2" s="16">
        <f>X2*(1+'KEEI BAU - Industry'!$AU$37)</f>
        <v>0</v>
      </c>
      <c r="Z2" s="16">
        <f>Y2*(1+'KEEI BAU - Industry'!$AU$37)</f>
        <v>0</v>
      </c>
      <c r="AA2" s="16">
        <f>Z2*(1+'KEEI BAU - Industry'!$AU$37)</f>
        <v>0</v>
      </c>
      <c r="AB2" s="16">
        <f>AA2*(1+'KEEI BAU - Industry'!$AU$37)</f>
        <v>0</v>
      </c>
      <c r="AC2" s="16">
        <f>AB2*(1+'KEEI BAU - Industry'!$AU$37)</f>
        <v>0</v>
      </c>
      <c r="AD2" s="16">
        <f>AC2*(1+'KEEI BAU - Industry'!$AU$37)</f>
        <v>0</v>
      </c>
      <c r="AE2" s="16">
        <f>AD2*(1+'KEEI BAU - Industry'!$AU$37)</f>
        <v>0</v>
      </c>
      <c r="AF2" s="16">
        <f>AE2*(1+'KEEI BAU - Industry'!$AU$37)</f>
        <v>0</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'2019 KESIS Energy Balance'!BI53*(1+'KEEI BAU - Industry'!$AU$37)</f>
        <v>0</v>
      </c>
      <c r="C5" s="16">
        <f>B5*(1+'KEEI BAU - Industry'!$AU$37)</f>
        <v>0</v>
      </c>
      <c r="D5" s="16">
        <f>C5*(1+'KEEI BAU - Industry'!$AU$37)</f>
        <v>0</v>
      </c>
      <c r="E5" s="16">
        <f>D5*(1+'KEEI BAU - Industry'!$AU$37)</f>
        <v>0</v>
      </c>
      <c r="F5" s="16">
        <f>E5*(1+'KEEI BAU - Industry'!$AU$37)</f>
        <v>0</v>
      </c>
      <c r="G5" s="16">
        <f>F5*(1+'KEEI BAU - Industry'!$AU$37)</f>
        <v>0</v>
      </c>
      <c r="H5" s="16">
        <f>G5*(1+'KEEI BAU - Industry'!$AU$37)</f>
        <v>0</v>
      </c>
      <c r="I5" s="16">
        <f>H5*(1+'KEEI BAU - Industry'!$AU$37)</f>
        <v>0</v>
      </c>
      <c r="J5" s="16">
        <f>I5*(1+'KEEI BAU - Industry'!$AU$37)</f>
        <v>0</v>
      </c>
      <c r="K5" s="16">
        <f>J5*(1+'KEEI BAU - Industry'!$AU$37)</f>
        <v>0</v>
      </c>
      <c r="L5" s="16">
        <f>K5*(1+'KEEI BAU - Industry'!$AU$37)</f>
        <v>0</v>
      </c>
      <c r="M5" s="16">
        <f>L5*(1+'KEEI BAU - Industry'!$AU$37)</f>
        <v>0</v>
      </c>
      <c r="N5" s="16">
        <f>M5*(1+'KEEI BAU - Industry'!$AU$37)</f>
        <v>0</v>
      </c>
      <c r="O5" s="16">
        <f>N5*(1+'KEEI BAU - Industry'!$AU$37)</f>
        <v>0</v>
      </c>
      <c r="P5" s="16">
        <f>O5*(1+'KEEI BAU - Industry'!$AU$37)</f>
        <v>0</v>
      </c>
      <c r="Q5" s="16">
        <f>P5*(1+'KEEI BAU - Industry'!$AU$37)</f>
        <v>0</v>
      </c>
      <c r="R5" s="16">
        <f>Q5*(1+'KEEI BAU - Industry'!$AU$37)</f>
        <v>0</v>
      </c>
      <c r="S5" s="16">
        <f>R5*(1+'KEEI BAU - Industry'!$AU$37)</f>
        <v>0</v>
      </c>
      <c r="T5" s="16">
        <f>S5*(1+'KEEI BAU - Industry'!$AU$37)</f>
        <v>0</v>
      </c>
      <c r="U5" s="16">
        <f>T5*(1+'KEEI BAU - Industry'!$AU$37)</f>
        <v>0</v>
      </c>
      <c r="V5" s="16">
        <f>U5*(1+'KEEI BAU - Industry'!$AU$37)</f>
        <v>0</v>
      </c>
      <c r="W5" s="16">
        <f>V5*(1+'KEEI BAU - Industry'!$AU$37)</f>
        <v>0</v>
      </c>
      <c r="X5" s="16">
        <f>W5*(1+'KEEI BAU - Industry'!$AU$37)</f>
        <v>0</v>
      </c>
      <c r="Y5" s="16">
        <f>X5*(1+'KEEI BAU - Industry'!$AU$37)</f>
        <v>0</v>
      </c>
      <c r="Z5" s="16">
        <f>Y5*(1+'KEEI BAU - Industry'!$AU$37)</f>
        <v>0</v>
      </c>
      <c r="AA5" s="16">
        <f>Z5*(1+'KEEI BAU - Industry'!$AU$37)</f>
        <v>0</v>
      </c>
      <c r="AB5" s="16">
        <f>AA5*(1+'KEEI BAU - Industry'!$AU$37)</f>
        <v>0</v>
      </c>
      <c r="AC5" s="16">
        <f>AB5*(1+'KEEI BAU - Industry'!$AU$37)</f>
        <v>0</v>
      </c>
      <c r="AD5" s="16">
        <f>AC5*(1+'KEEI BAU - Industry'!$AU$37)</f>
        <v>0</v>
      </c>
      <c r="AE5" s="16">
        <f>AD5*(1+'KEEI BAU - Industry'!$AU$37)</f>
        <v>0</v>
      </c>
      <c r="AF5" s="16">
        <f>AE5*(1+'KEEI BAU - Industry'!$AU$37)</f>
        <v>0</v>
      </c>
    </row>
    <row r="6" spans="1:35">
      <c r="A6" t="s">
        <v>36</v>
      </c>
      <c r="B6" s="16">
        <f>'2019 KESIS Energy Balance'!BI55*(1+'KEEI BAU - Industry'!$AU$37)</f>
        <v>133.39700510493381</v>
      </c>
      <c r="C6" s="16">
        <f>B6*(1+'KEEI BAU - Industry'!$AU$37)</f>
        <v>132.80762578245776</v>
      </c>
      <c r="D6" s="16">
        <f>C6*(1+'KEEI BAU - Industry'!$AU$37)</f>
        <v>132.22085047635741</v>
      </c>
      <c r="E6" s="16">
        <f>D6*(1+'KEEI BAU - Industry'!$AU$37)</f>
        <v>131.63666768147638</v>
      </c>
      <c r="F6" s="16">
        <f>E6*(1+'KEEI BAU - Industry'!$AU$37)</f>
        <v>131.05506594349072</v>
      </c>
      <c r="G6" s="16">
        <f>F6*(1+'KEEI BAU - Industry'!$AU$37)</f>
        <v>130.47603385868442</v>
      </c>
      <c r="H6" s="16">
        <f>G6*(1+'KEEI BAU - Industry'!$AU$37)</f>
        <v>129.89956007372575</v>
      </c>
      <c r="I6" s="16">
        <f>H6*(1+'KEEI BAU - Industry'!$AU$37)</f>
        <v>129.3256332854447</v>
      </c>
      <c r="J6" s="16">
        <f>I6*(1+'KEEI BAU - Industry'!$AU$37)</f>
        <v>128.75424224061126</v>
      </c>
      <c r="K6" s="16">
        <f>J6*(1+'KEEI BAU - Industry'!$AU$37)</f>
        <v>128.1853757357149</v>
      </c>
      <c r="L6" s="16">
        <f>K6*(1+'KEEI BAU - Industry'!$AU$37)</f>
        <v>127.61902261674479</v>
      </c>
      <c r="M6" s="16">
        <f>L6*(1+'KEEI BAU - Industry'!$AU$37)</f>
        <v>127.05517177897116</v>
      </c>
      <c r="N6" s="16">
        <f>M6*(1+'KEEI BAU - Industry'!$AU$37)</f>
        <v>126.49381216672754</v>
      </c>
      <c r="O6" s="16">
        <f>N6*(1+'KEEI BAU - Industry'!$AU$37)</f>
        <v>125.93493277319399</v>
      </c>
      <c r="P6" s="16">
        <f>O6*(1+'KEEI BAU - Industry'!$AU$37)</f>
        <v>125.3785226401813</v>
      </c>
      <c r="Q6" s="16">
        <f>P6*(1+'KEEI BAU - Industry'!$AU$37)</f>
        <v>124.82457085791611</v>
      </c>
      <c r="R6" s="16">
        <f>Q6*(1+'KEEI BAU - Industry'!$AU$37)</f>
        <v>124.273066564827</v>
      </c>
      <c r="S6" s="16">
        <f>R6*(1+'KEEI BAU - Industry'!$AU$37)</f>
        <v>123.72399894733154</v>
      </c>
      <c r="T6" s="16">
        <f>S6*(1+'KEEI BAU - Industry'!$AU$37)</f>
        <v>123.17735723962421</v>
      </c>
      <c r="U6" s="16">
        <f>T6*(1+'KEEI BAU - Industry'!$AU$37)</f>
        <v>122.6331307234654</v>
      </c>
      <c r="V6" s="16">
        <f>U6*(1+'KEEI BAU - Industry'!$AU$37)</f>
        <v>122.09130872797115</v>
      </c>
      <c r="W6" s="16">
        <f>V6*(1+'KEEI BAU - Industry'!$AU$37)</f>
        <v>121.55188062940402</v>
      </c>
      <c r="X6" s="16">
        <f>W6*(1+'KEEI BAU - Industry'!$AU$37)</f>
        <v>121.01483585096472</v>
      </c>
      <c r="Y6" s="16">
        <f>X6*(1+'KEEI BAU - Industry'!$AU$37)</f>
        <v>120.48016386258473</v>
      </c>
      <c r="Z6" s="16">
        <f>Y6*(1+'KEEI BAU - Industry'!$AU$37)</f>
        <v>119.94785418071987</v>
      </c>
      <c r="AA6" s="16">
        <f>Z6*(1+'KEEI BAU - Industry'!$AU$37)</f>
        <v>119.41789636814472</v>
      </c>
      <c r="AB6" s="16">
        <f>AA6*(1+'KEEI BAU - Industry'!$AU$37)</f>
        <v>118.89028003374797</v>
      </c>
      <c r="AC6" s="16">
        <f>AB6*(1+'KEEI BAU - Industry'!$AU$37)</f>
        <v>118.36499483232868</v>
      </c>
      <c r="AD6" s="16">
        <f>AC6*(1+'KEEI BAU - Industry'!$AU$37)</f>
        <v>117.84203046439343</v>
      </c>
      <c r="AE6" s="16">
        <f>AD6*(1+'KEEI BAU - Industry'!$AU$37)</f>
        <v>117.3213766759544</v>
      </c>
      <c r="AF6" s="16">
        <f>AE6*(1+'KEEI BAU - Industry'!$AU$37)</f>
        <v>116.8030232583283</v>
      </c>
    </row>
    <row r="7" spans="1:35">
      <c r="A7" t="s">
        <v>38</v>
      </c>
      <c r="B7" s="16">
        <f>'2019 KESIS Energy Balance'!BI56*(1+'KEEI BAU - Industry'!$AU$37)</f>
        <v>251.92897887728233</v>
      </c>
      <c r="C7" s="16">
        <f>B7*(1+'KEEI BAU - Industry'!$AU$37)</f>
        <v>250.81589743466694</v>
      </c>
      <c r="D7" s="16">
        <f>C7*(1+'KEEI BAU - Industry'!$AU$37)</f>
        <v>249.70773384748611</v>
      </c>
      <c r="E7" s="16">
        <f>D7*(1+'KEEI BAU - Industry'!$AU$37)</f>
        <v>248.60446638749863</v>
      </c>
      <c r="F7" s="16">
        <f>E7*(1+'KEEI BAU - Industry'!$AU$37)</f>
        <v>247.50607342246377</v>
      </c>
      <c r="G7" s="16">
        <f>F7*(1+'KEEI BAU - Industry'!$AU$37)</f>
        <v>246.41253341571709</v>
      </c>
      <c r="H7" s="16">
        <f>G7*(1+'KEEI BAU - Industry'!$AU$37)</f>
        <v>245.32382492574826</v>
      </c>
      <c r="I7" s="16">
        <f>H7*(1+'KEEI BAU - Industry'!$AU$37)</f>
        <v>244.23992660578051</v>
      </c>
      <c r="J7" s="16">
        <f>I7*(1+'KEEI BAU - Industry'!$AU$37)</f>
        <v>243.1608172033522</v>
      </c>
      <c r="K7" s="16">
        <f>J7*(1+'KEEI BAU - Industry'!$AU$37)</f>
        <v>242.08647555990004</v>
      </c>
      <c r="L7" s="16">
        <f>K7*(1+'KEEI BAU - Industry'!$AU$37)</f>
        <v>241.01688061034426</v>
      </c>
      <c r="M7" s="16">
        <f>L7*(1+'KEEI BAU - Industry'!$AU$37)</f>
        <v>239.95201138267552</v>
      </c>
      <c r="N7" s="16">
        <f>M7*(1+'KEEI BAU - Industry'!$AU$37)</f>
        <v>238.89184699754381</v>
      </c>
      <c r="O7" s="16">
        <f>N7*(1+'KEEI BAU - Industry'!$AU$37)</f>
        <v>237.83636666784895</v>
      </c>
      <c r="P7" s="16">
        <f>O7*(1+'KEEI BAU - Industry'!$AU$37)</f>
        <v>236.78554969833309</v>
      </c>
      <c r="Q7" s="16">
        <f>P7*(1+'KEEI BAU - Industry'!$AU$37)</f>
        <v>235.73937548517486</v>
      </c>
      <c r="R7" s="16">
        <f>Q7*(1+'KEEI BAU - Industry'!$AU$37)</f>
        <v>234.69782351558541</v>
      </c>
      <c r="S7" s="16">
        <f>R7*(1+'KEEI BAU - Industry'!$AU$37)</f>
        <v>233.66087336740625</v>
      </c>
      <c r="T7" s="16">
        <f>S7*(1+'KEEI BAU - Industry'!$AU$37)</f>
        <v>232.62850470870879</v>
      </c>
      <c r="U7" s="16">
        <f>T7*(1+'KEEI BAU - Industry'!$AU$37)</f>
        <v>231.60069729739561</v>
      </c>
      <c r="V7" s="16">
        <f>U7*(1+'KEEI BAU - Industry'!$AU$37)</f>
        <v>230.57743098080371</v>
      </c>
      <c r="W7" s="16">
        <f>V7*(1+'KEEI BAU - Industry'!$AU$37)</f>
        <v>229.55868569530926</v>
      </c>
      <c r="X7" s="16">
        <f>W7*(1+'KEEI BAU - Industry'!$AU$37)</f>
        <v>228.54444146593423</v>
      </c>
      <c r="Y7" s="16">
        <f>X7*(1+'KEEI BAU - Industry'!$AU$37)</f>
        <v>227.53467840595474</v>
      </c>
      <c r="Z7" s="16">
        <f>Y7*(1+'KEEI BAU - Industry'!$AU$37)</f>
        <v>226.52937671651117</v>
      </c>
      <c r="AA7" s="16">
        <f>Z7*(1+'KEEI BAU - Industry'!$AU$37)</f>
        <v>225.52851668621983</v>
      </c>
      <c r="AB7" s="16">
        <f>AA7*(1+'KEEI BAU - Industry'!$AU$37)</f>
        <v>224.53207869078665</v>
      </c>
      <c r="AC7" s="16">
        <f>AB7*(1+'KEEI BAU - Industry'!$AU$37)</f>
        <v>223.54004319262225</v>
      </c>
      <c r="AD7" s="16">
        <f>AC7*(1+'KEEI BAU - Industry'!$AU$37)</f>
        <v>222.55239074045892</v>
      </c>
      <c r="AE7" s="16">
        <f>AD7*(1+'KEEI BAU - Industry'!$AU$37)</f>
        <v>221.56910196896922</v>
      </c>
      <c r="AF7" s="16">
        <f>AE7*(1+'KEEI BAU - Industry'!$AU$37)</f>
        <v>220.5901575983863</v>
      </c>
    </row>
    <row r="8" spans="1:35">
      <c r="A8" t="s">
        <v>40</v>
      </c>
      <c r="B8" s="16">
        <f>'2019 KESIS Energy Balance'!BI57*(1+'KEEI BAU - Industry'!$AU$37)</f>
        <v>8.7033757892612922</v>
      </c>
      <c r="C8" s="16">
        <f>B8*(1+'KEEI BAU - Industry'!$AU$37)</f>
        <v>8.6649222293639454</v>
      </c>
      <c r="D8" s="16">
        <f>C8*(1+'KEEI BAU - Industry'!$AU$37)</f>
        <v>8.626638566332435</v>
      </c>
      <c r="E8" s="16">
        <f>D8*(1+'KEEI BAU - Industry'!$AU$37)</f>
        <v>8.5885240495224728</v>
      </c>
      <c r="F8" s="16">
        <f>E8*(1+'KEEI BAU - Industry'!$AU$37)</f>
        <v>8.5505779316062966</v>
      </c>
      <c r="G8" s="16">
        <f>F8*(1+'KEEI BAU - Industry'!$AU$37)</f>
        <v>8.5127994685580113</v>
      </c>
      <c r="H8" s="16">
        <f>G8*(1+'KEEI BAU - Industry'!$AU$37)</f>
        <v>8.475187919639005</v>
      </c>
      <c r="I8" s="16">
        <f>H8*(1+'KEEI BAU - Industry'!$AU$37)</f>
        <v>8.437742547383424</v>
      </c>
      <c r="J8" s="16">
        <f>I8*(1+'KEEI BAU - Industry'!$AU$37)</f>
        <v>8.4004626175837096</v>
      </c>
      <c r="K8" s="16">
        <f>J8*(1+'KEEI BAU - Industry'!$AU$37)</f>
        <v>8.363347399276206</v>
      </c>
      <c r="L8" s="16">
        <f>K8*(1+'KEEI BAU - Industry'!$AU$37)</f>
        <v>8.3263961647268268</v>
      </c>
      <c r="M8" s="16">
        <f>L8*(1+'KEEI BAU - Industry'!$AU$37)</f>
        <v>8.2896081894167857</v>
      </c>
      <c r="N8" s="16">
        <f>M8*(1+'KEEI BAU - Industry'!$AU$37)</f>
        <v>8.2529827520283892</v>
      </c>
      <c r="O8" s="16">
        <f>N8*(1+'KEEI BAU - Industry'!$AU$37)</f>
        <v>8.2165191344308983</v>
      </c>
      <c r="P8" s="16">
        <f>O8*(1+'KEEI BAU - Industry'!$AU$37)</f>
        <v>8.1802166216664407</v>
      </c>
      <c r="Q8" s="16">
        <f>P8*(1+'KEEI BAU - Industry'!$AU$37)</f>
        <v>8.1440745019359984</v>
      </c>
      <c r="R8" s="16">
        <f>Q8*(1+'KEEI BAU - Industry'!$AU$37)</f>
        <v>8.1080920665854475</v>
      </c>
      <c r="S8" s="16">
        <f>R8*(1+'KEEI BAU - Industry'!$AU$37)</f>
        <v>8.0722686100916654</v>
      </c>
      <c r="T8" s="16">
        <f>S8*(1+'KEEI BAU - Industry'!$AU$37)</f>
        <v>8.0366034300486966</v>
      </c>
      <c r="U8" s="16">
        <f>T8*(1+'KEEI BAU - Industry'!$AU$37)</f>
        <v>8.0010958271539785</v>
      </c>
      <c r="V8" s="16">
        <f>U8*(1+'KEEI BAU - Industry'!$AU$37)</f>
        <v>7.9657451051946335</v>
      </c>
      <c r="W8" s="16">
        <f>V8*(1+'KEEI BAU - Industry'!$AU$37)</f>
        <v>7.9305505710338151</v>
      </c>
      <c r="X8" s="16">
        <f>W8*(1+'KEEI BAU - Industry'!$AU$37)</f>
        <v>7.8955115345971194</v>
      </c>
      <c r="Y8" s="16">
        <f>X8*(1+'KEEI BAU - Industry'!$AU$37)</f>
        <v>7.8606273088590521</v>
      </c>
      <c r="Z8" s="16">
        <f>Y8*(1+'KEEI BAU - Industry'!$AU$37)</f>
        <v>7.8258972098295603</v>
      </c>
      <c r="AA8" s="16">
        <f>Z8*(1+'KEEI BAU - Industry'!$AU$37)</f>
        <v>7.7913205565406187</v>
      </c>
      <c r="AB8" s="16">
        <f>AA8*(1+'KEEI BAU - Industry'!$AU$37)</f>
        <v>7.7568966710328802</v>
      </c>
      <c r="AC8" s="16">
        <f>AB8*(1+'KEEI BAU - Industry'!$AU$37)</f>
        <v>7.722624878342379</v>
      </c>
      <c r="AD8" s="16">
        <f>AC8*(1+'KEEI BAU - Industry'!$AU$37)</f>
        <v>7.6885045064873019</v>
      </c>
      <c r="AE8" s="16">
        <f>AD8*(1+'KEEI BAU - Industry'!$AU$37)</f>
        <v>7.6545348864548064</v>
      </c>
      <c r="AF8" s="16">
        <f>AE8*(1+'KEEI BAU - Industry'!$AU$37)</f>
        <v>7.6207153521879079</v>
      </c>
    </row>
    <row r="9" spans="1:35">
      <c r="A9" t="s">
        <v>42</v>
      </c>
      <c r="B9" s="16">
        <f>'2019 KESIS Energy Balance'!BI58*(1+'KEEI BAU - Industry'!$AU$37)</f>
        <v>254.34724698436489</v>
      </c>
      <c r="C9" s="16">
        <f>B9*(1+'KEEI BAU - Industry'!$AU$37)</f>
        <v>253.2234810648574</v>
      </c>
      <c r="D9" s="16">
        <f>C9*(1+'KEEI BAU - Industry'!$AU$37)</f>
        <v>252.10468020731469</v>
      </c>
      <c r="E9" s="16">
        <f>D9*(1+'KEEI BAU - Industry'!$AU$37)</f>
        <v>250.99082247492601</v>
      </c>
      <c r="F9" s="16">
        <f>E9*(1+'KEEI BAU - Industry'!$AU$37)</f>
        <v>249.88188602780255</v>
      </c>
      <c r="G9" s="16">
        <f>F9*(1+'KEEI BAU - Industry'!$AU$37)</f>
        <v>248.77784912254933</v>
      </c>
      <c r="H9" s="16">
        <f>G9*(1+'KEEI BAU - Industry'!$AU$37)</f>
        <v>247.67869011183873</v>
      </c>
      <c r="I9" s="16">
        <f>H9*(1+'KEEI BAU - Industry'!$AU$37)</f>
        <v>246.5843874439862</v>
      </c>
      <c r="J9" s="16">
        <f>I9*(1+'KEEI BAU - Industry'!$AU$37)</f>
        <v>245.49491966252751</v>
      </c>
      <c r="K9" s="16">
        <f>J9*(1+'KEEI BAU - Industry'!$AU$37)</f>
        <v>244.41026540579819</v>
      </c>
      <c r="L9" s="16">
        <f>K9*(1+'KEEI BAU - Industry'!$AU$37)</f>
        <v>243.33040340651459</v>
      </c>
      <c r="M9" s="16">
        <f>L9*(1+'KEEI BAU - Industry'!$AU$37)</f>
        <v>242.25531249135696</v>
      </c>
      <c r="N9" s="16">
        <f>M9*(1+'KEEI BAU - Industry'!$AU$37)</f>
        <v>241.18497158055419</v>
      </c>
      <c r="O9" s="16">
        <f>N9*(1+'KEEI BAU - Industry'!$AU$37)</f>
        <v>240.11935968747062</v>
      </c>
      <c r="P9" s="16">
        <f>O9*(1+'KEEI BAU - Industry'!$AU$37)</f>
        <v>239.05845591819443</v>
      </c>
      <c r="Q9" s="16">
        <f>P9*(1+'KEEI BAU - Industry'!$AU$37)</f>
        <v>238.00223947112801</v>
      </c>
      <c r="R9" s="16">
        <f>Q9*(1+'KEEI BAU - Industry'!$AU$37)</f>
        <v>236.95068963658017</v>
      </c>
      <c r="S9" s="16">
        <f>R9*(1+'KEEI BAU - Industry'!$AU$37)</f>
        <v>235.9037857963599</v>
      </c>
      <c r="T9" s="16">
        <f>S9*(1+'KEEI BAU - Industry'!$AU$37)</f>
        <v>234.8615074233723</v>
      </c>
      <c r="U9" s="16">
        <f>T9*(1+'KEEI BAU - Industry'!$AU$37)</f>
        <v>233.82383408121592</v>
      </c>
      <c r="V9" s="16">
        <f>U9*(1+'KEEI BAU - Industry'!$AU$37)</f>
        <v>232.7907454237822</v>
      </c>
      <c r="W9" s="16">
        <f>V9*(1+'KEEI BAU - Industry'!$AU$37)</f>
        <v>231.76222119485641</v>
      </c>
      <c r="X9" s="16">
        <f>W9*(1+'KEEI BAU - Industry'!$AU$37)</f>
        <v>230.73824122772061</v>
      </c>
      <c r="Y9" s="16">
        <f>X9*(1+'KEEI BAU - Industry'!$AU$37)</f>
        <v>229.71878544475808</v>
      </c>
      <c r="Z9" s="16">
        <f>Y9*(1+'KEEI BAU - Industry'!$AU$37)</f>
        <v>228.70383385705981</v>
      </c>
      <c r="AA9" s="16">
        <f>Z9*(1+'KEEI BAU - Industry'!$AU$37)</f>
        <v>227.6933665640324</v>
      </c>
      <c r="AB9" s="16">
        <f>AA9*(1+'KEEI BAU - Industry'!$AU$37)</f>
        <v>226.68736375300801</v>
      </c>
      <c r="AC9" s="16">
        <f>AB9*(1+'KEEI BAU - Industry'!$AU$37)</f>
        <v>225.68580569885583</v>
      </c>
      <c r="AD9" s="16">
        <f>AC9*(1+'KEEI BAU - Industry'!$AU$37)</f>
        <v>224.68867276359526</v>
      </c>
      <c r="AE9" s="16">
        <f>AD9*(1+'KEEI BAU - Industry'!$AU$37)</f>
        <v>223.69594539601098</v>
      </c>
      <c r="AF9" s="16">
        <f>AE9*(1+'KEEI BAU - Industry'!$AU$37)</f>
        <v>222.70760413126951</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47</v>
      </c>
      <c r="B11" s="16">
        <f>'2019 KESIS Energy Balance'!BI59*(1+'KEEI BAU - Industry'!$AU$9)*'Petrochemicals Split'!$J$6</f>
        <v>1392.7632270668405</v>
      </c>
      <c r="C11" s="16">
        <f>B11*(1+'KEEI BAU - Industry'!$AU$9)</f>
        <v>1410.1165581901132</v>
      </c>
      <c r="D11" s="16">
        <f>C11*(1+'KEEI BAU - Industry'!$AU$9)</f>
        <v>1427.6861056057332</v>
      </c>
      <c r="E11" s="16">
        <f>D11*(1+'KEEI BAU - Industry'!$AU$9)</f>
        <v>1445.4745632912857</v>
      </c>
      <c r="F11" s="16">
        <f>E11*(1+'KEEI BAU - Industry'!$AU$9)</f>
        <v>1463.4846587903521</v>
      </c>
      <c r="G11" s="16">
        <f>F11*(1+'KEEI BAU - Industry'!$AU$9)</f>
        <v>1481.7191536307303</v>
      </c>
      <c r="H11" s="16">
        <f>G11*(1+'KEEI BAU - Industry'!$AU$9)</f>
        <v>1500.1808437478658</v>
      </c>
      <c r="I11" s="16">
        <f>H11*(1+'KEEI BAU - Industry'!$AU$9)</f>
        <v>1518.8725599135582</v>
      </c>
      <c r="J11" s="16">
        <f>I11*(1+'KEEI BAU - Industry'!$AU$9)</f>
        <v>1537.797168170011</v>
      </c>
      <c r="K11" s="16">
        <f>J11*(1+'KEEI BAU - Industry'!$AU$9)</f>
        <v>1556.9575702692866</v>
      </c>
      <c r="L11" s="16">
        <f>K11*(1+'KEEI BAU - Industry'!$AU$9)</f>
        <v>1576.3567041182396</v>
      </c>
      <c r="M11" s="16">
        <f>L11*(1+'KEEI BAU - Industry'!$AU$9)</f>
        <v>1595.9975442289915</v>
      </c>
      <c r="N11" s="16">
        <f>M11*(1+'KEEI BAU - Industry'!$AU$9)</f>
        <v>1615.8831021750204</v>
      </c>
      <c r="O11" s="16">
        <f>N11*(1+'KEEI BAU - Industry'!$AU$9)</f>
        <v>1636.0164270529312</v>
      </c>
      <c r="P11" s="16">
        <f>O11*(1+'KEEI BAU - Industry'!$AU$9)</f>
        <v>1656.4006059499811</v>
      </c>
      <c r="Q11" s="16">
        <f>P11*(1+'KEEI BAU - Industry'!$AU$9)</f>
        <v>1677.0387644174291</v>
      </c>
      <c r="R11" s="16">
        <f>Q11*(1+'KEEI BAU - Industry'!$AU$9)</f>
        <v>1697.9340669497835</v>
      </c>
      <c r="S11" s="16">
        <f>R11*(1+'KEEI BAU - Industry'!$AU$9)</f>
        <v>1719.0897174700215</v>
      </c>
      <c r="T11" s="16">
        <f>S11*(1+'KEEI BAU - Industry'!$AU$9)</f>
        <v>1740.5089598208529</v>
      </c>
      <c r="U11" s="16">
        <f>T11*(1+'KEEI BAU - Industry'!$AU$9)</f>
        <v>1762.1950782621066</v>
      </c>
      <c r="V11" s="16">
        <f>U11*(1+'KEEI BAU - Industry'!$AU$9)</f>
        <v>1784.1513979743129</v>
      </c>
      <c r="W11" s="16">
        <f>V11*(1+'KEEI BAU - Industry'!$AU$9)</f>
        <v>1806.381285568561</v>
      </c>
      <c r="X11" s="16">
        <f>W11*(1+'KEEI BAU - Industry'!$AU$9)</f>
        <v>1828.8881496027088</v>
      </c>
      <c r="Y11" s="16">
        <f>X11*(1+'KEEI BAU - Industry'!$AU$9)</f>
        <v>1851.6754411040247</v>
      </c>
      <c r="Z11" s="16">
        <f>Y11*(1+'KEEI BAU - Industry'!$AU$9)</f>
        <v>1874.746654098341</v>
      </c>
      <c r="AA11" s="16">
        <f>Z11*(1+'KEEI BAU - Industry'!$AU$9)</f>
        <v>1898.1053261458007</v>
      </c>
      <c r="AB11" s="16">
        <f>AA11*(1+'KEEI BAU - Industry'!$AU$9)</f>
        <v>1921.7550388832803</v>
      </c>
      <c r="AC11" s="16">
        <f>AB11*(1+'KEEI BAU - Industry'!$AU$9)</f>
        <v>1945.6994185735684</v>
      </c>
      <c r="AD11" s="16">
        <f>AC11*(1+'KEEI BAU - Industry'!$AU$9)</f>
        <v>1969.9421366613904</v>
      </c>
      <c r="AE11" s="16">
        <f>AD11*(1+'KEEI BAU - Industry'!$AU$9)</f>
        <v>1994.4869103363576</v>
      </c>
      <c r="AF11" s="16">
        <f>AE11*(1+'KEEI BAU - Industry'!$AU$9)</f>
        <v>2019.3375031029334</v>
      </c>
    </row>
    <row r="12" spans="1:35">
      <c r="A12" t="s">
        <v>51</v>
      </c>
      <c r="B12" s="16">
        <f>'2019 KESIS Energy Balance'!BI59*(1+'KEEI BAU - Industry'!$AU$9)*'Petrochemicals Split'!$J$7</f>
        <v>994.37868062337077</v>
      </c>
      <c r="C12" s="16">
        <f>B12*(1+'KEEI BAU - Industry'!$AU$9)</f>
        <v>1006.7682829415775</v>
      </c>
      <c r="D12" s="16">
        <f>C12*(1+'KEEI BAU - Industry'!$AU$9)</f>
        <v>1019.3122552685087</v>
      </c>
      <c r="E12" s="16">
        <f>D12*(1+'KEEI BAU - Industry'!$AU$9)</f>
        <v>1032.0125209992002</v>
      </c>
      <c r="F12" s="16">
        <f>E12*(1+'KEEI BAU - Industry'!$AU$9)</f>
        <v>1044.8710274935013</v>
      </c>
      <c r="G12" s="16">
        <f>F12*(1+'KEEI BAU - Industry'!$AU$9)</f>
        <v>1057.8897463746673</v>
      </c>
      <c r="H12" s="16">
        <f>G12*(1+'KEEI BAU - Industry'!$AU$9)</f>
        <v>1071.070673831674</v>
      </c>
      <c r="I12" s="16">
        <f>H12*(1+'KEEI BAU - Industry'!$AU$9)</f>
        <v>1084.4158309252966</v>
      </c>
      <c r="J12" s="16">
        <f>I12*(1+'KEEI BAU - Industry'!$AU$9)</f>
        <v>1097.9272638980042</v>
      </c>
      <c r="K12" s="16">
        <f>J12*(1+'KEEI BAU - Industry'!$AU$9)</f>
        <v>1111.6070444877143</v>
      </c>
      <c r="L12" s="16">
        <f>K12*(1+'KEEI BAU - Industry'!$AU$9)</f>
        <v>1125.457270245457</v>
      </c>
      <c r="M12" s="16">
        <f>L12*(1+'KEEI BAU - Industry'!$AU$9)</f>
        <v>1139.4800648569972</v>
      </c>
      <c r="N12" s="16">
        <f>M12*(1+'KEEI BAU - Industry'!$AU$9)</f>
        <v>1153.6775784684639</v>
      </c>
      <c r="O12" s="16">
        <f>N12*(1+'KEEI BAU - Industry'!$AU$9)</f>
        <v>1168.0519880160373</v>
      </c>
      <c r="P12" s="16">
        <f>O12*(1+'KEEI BAU - Industry'!$AU$9)</f>
        <v>1182.6054975597428</v>
      </c>
      <c r="Q12" s="16">
        <f>P12*(1+'KEEI BAU - Industry'!$AU$9)</f>
        <v>1197.3403386214045</v>
      </c>
      <c r="R12" s="16">
        <f>Q12*(1+'KEEI BAU - Industry'!$AU$9)</f>
        <v>1212.2587705268095</v>
      </c>
      <c r="S12" s="16">
        <f>R12*(1+'KEEI BAU - Industry'!$AU$9)</f>
        <v>1227.3630807521351</v>
      </c>
      <c r="T12" s="16">
        <f>S12*(1+'KEEI BAU - Industry'!$AU$9)</f>
        <v>1242.6555852746931</v>
      </c>
      <c r="U12" s="16">
        <f>T12*(1+'KEEI BAU - Industry'!$AU$9)</f>
        <v>1258.1386289280426</v>
      </c>
      <c r="V12" s="16">
        <f>U12*(1+'KEEI BAU - Industry'!$AU$9)</f>
        <v>1273.8145857615302</v>
      </c>
      <c r="W12" s="16">
        <f>V12*(1+'KEEI BAU - Industry'!$AU$9)</f>
        <v>1289.6858594043067</v>
      </c>
      <c r="X12" s="16">
        <f>W12*(1+'KEEI BAU - Industry'!$AU$9)</f>
        <v>1305.7548834338818</v>
      </c>
      <c r="Y12" s="16">
        <f>X12*(1+'KEEI BAU - Industry'!$AU$9)</f>
        <v>1322.0241217492692</v>
      </c>
      <c r="Z12" s="16">
        <f>Y12*(1+'KEEI BAU - Industry'!$AU$9)</f>
        <v>1338.4960689487825</v>
      </c>
      <c r="AA12" s="16">
        <f>Z12*(1+'KEEI BAU - Industry'!$AU$9)</f>
        <v>1355.1732507125371</v>
      </c>
      <c r="AB12" s="16">
        <f>AA12*(1+'KEEI BAU - Industry'!$AU$9)</f>
        <v>1372.058224189718</v>
      </c>
      <c r="AC12" s="16">
        <f>AB12*(1+'KEEI BAU - Industry'!$AU$9)</f>
        <v>1389.1535783906736</v>
      </c>
      <c r="AD12" s="16">
        <f>AC12*(1+'KEEI BAU - Industry'!$AU$9)</f>
        <v>1406.4619345838944</v>
      </c>
      <c r="AE12" s="16">
        <f>AD12*(1+'KEEI BAU - Industry'!$AU$9)</f>
        <v>1423.9859466979376</v>
      </c>
      <c r="AF12" s="16">
        <f>AE12*(1+'KEEI BAU - Industry'!$AU$9)</f>
        <v>1441.7283017283598</v>
      </c>
    </row>
    <row r="13" spans="1:35">
      <c r="A13" t="s">
        <v>53</v>
      </c>
      <c r="B13" s="16">
        <f>'2019 KESIS Energy Balance'!BI60*'Others Split'!$J$12*(1+'KEEI BAU - Industry'!$AU$37)</f>
        <v>0</v>
      </c>
      <c r="C13" s="16">
        <f>B13*(1+'KEEI BAU - Industry'!$AU$37)</f>
        <v>0</v>
      </c>
      <c r="D13" s="16">
        <f>C13*(1+'KEEI BAU - Industry'!$AU$37)</f>
        <v>0</v>
      </c>
      <c r="E13" s="16">
        <f>D13*(1+'KEEI BAU - Industry'!$AU$37)</f>
        <v>0</v>
      </c>
      <c r="F13" s="16">
        <f>E13*(1+'KEEI BAU - Industry'!$AU$37)</f>
        <v>0</v>
      </c>
      <c r="G13" s="16">
        <f>F13*(1+'KEEI BAU - Industry'!$AU$37)</f>
        <v>0</v>
      </c>
      <c r="H13" s="16">
        <f>G13*(1+'KEEI BAU - Industry'!$AU$37)</f>
        <v>0</v>
      </c>
      <c r="I13" s="16">
        <f>H13*(1+'KEEI BAU - Industry'!$AU$37)</f>
        <v>0</v>
      </c>
      <c r="J13" s="16">
        <f>I13*(1+'KEEI BAU - Industry'!$AU$37)</f>
        <v>0</v>
      </c>
      <c r="K13" s="16">
        <f>J13*(1+'KEEI BAU - Industry'!$AU$37)</f>
        <v>0</v>
      </c>
      <c r="L13" s="16">
        <f>K13*(1+'KEEI BAU - Industry'!$AU$37)</f>
        <v>0</v>
      </c>
      <c r="M13" s="16">
        <f>L13*(1+'KEEI BAU - Industry'!$AU$37)</f>
        <v>0</v>
      </c>
      <c r="N13" s="16">
        <f>M13*(1+'KEEI BAU - Industry'!$AU$37)</f>
        <v>0</v>
      </c>
      <c r="O13" s="16">
        <f>N13*(1+'KEEI BAU - Industry'!$AU$37)</f>
        <v>0</v>
      </c>
      <c r="P13" s="16">
        <f>O13*(1+'KEEI BAU - Industry'!$AU$37)</f>
        <v>0</v>
      </c>
      <c r="Q13" s="16">
        <f>P13*(1+'KEEI BAU - Industry'!$AU$37)</f>
        <v>0</v>
      </c>
      <c r="R13" s="16">
        <f>Q13*(1+'KEEI BAU - Industry'!$AU$37)</f>
        <v>0</v>
      </c>
      <c r="S13" s="16">
        <f>R13*(1+'KEEI BAU - Industry'!$AU$37)</f>
        <v>0</v>
      </c>
      <c r="T13" s="16">
        <f>S13*(1+'KEEI BAU - Industry'!$AU$37)</f>
        <v>0</v>
      </c>
      <c r="U13" s="16">
        <f>T13*(1+'KEEI BAU - Industry'!$AU$37)</f>
        <v>0</v>
      </c>
      <c r="V13" s="16">
        <f>U13*(1+'KEEI BAU - Industry'!$AU$37)</f>
        <v>0</v>
      </c>
      <c r="W13" s="16">
        <f>V13*(1+'KEEI BAU - Industry'!$AU$37)</f>
        <v>0</v>
      </c>
      <c r="X13" s="16">
        <f>W13*(1+'KEEI BAU - Industry'!$AU$37)</f>
        <v>0</v>
      </c>
      <c r="Y13" s="16">
        <f>X13*(1+'KEEI BAU - Industry'!$AU$37)</f>
        <v>0</v>
      </c>
      <c r="Z13" s="16">
        <f>Y13*(1+'KEEI BAU - Industry'!$AU$37)</f>
        <v>0</v>
      </c>
      <c r="AA13" s="16">
        <f>Z13*(1+'KEEI BAU - Industry'!$AU$37)</f>
        <v>0</v>
      </c>
      <c r="AB13" s="16">
        <f>AA13*(1+'KEEI BAU - Industry'!$AU$37)</f>
        <v>0</v>
      </c>
      <c r="AC13" s="16">
        <f>AB13*(1+'KEEI BAU - Industry'!$AU$37)</f>
        <v>0</v>
      </c>
      <c r="AD13" s="16">
        <f>AC13*(1+'KEEI BAU - Industry'!$AU$37)</f>
        <v>0</v>
      </c>
      <c r="AE13" s="16">
        <f>AD13*(1+'KEEI BAU - Industry'!$AU$37)</f>
        <v>0</v>
      </c>
      <c r="AF13" s="16">
        <f>AE13*(1+'KEEI BAU - Industry'!$AU$37)</f>
        <v>0</v>
      </c>
    </row>
    <row r="14" spans="1:35">
      <c r="A14" t="s">
        <v>56</v>
      </c>
      <c r="B14" s="16">
        <f>'2019 KESIS Energy Balance'!BI60*'Others Split'!$J$13*(1+'KEEI BAU - Industry'!$AU$37)</f>
        <v>0</v>
      </c>
      <c r="C14" s="16">
        <f>B14*(1+'KEEI BAU - Industry'!$AU$37)</f>
        <v>0</v>
      </c>
      <c r="D14" s="16">
        <f>C14*(1+'KEEI BAU - Industry'!$AU$37)</f>
        <v>0</v>
      </c>
      <c r="E14" s="16">
        <f>D14*(1+'KEEI BAU - Industry'!$AU$37)</f>
        <v>0</v>
      </c>
      <c r="F14" s="16">
        <f>E14*(1+'KEEI BAU - Industry'!$AU$37)</f>
        <v>0</v>
      </c>
      <c r="G14" s="16">
        <f>F14*(1+'KEEI BAU - Industry'!$AU$37)</f>
        <v>0</v>
      </c>
      <c r="H14" s="16">
        <f>G14*(1+'KEEI BAU - Industry'!$AU$37)</f>
        <v>0</v>
      </c>
      <c r="I14" s="16">
        <f>H14*(1+'KEEI BAU - Industry'!$AU$37)</f>
        <v>0</v>
      </c>
      <c r="J14" s="16">
        <f>I14*(1+'KEEI BAU - Industry'!$AU$37)</f>
        <v>0</v>
      </c>
      <c r="K14" s="16">
        <f>J14*(1+'KEEI BAU - Industry'!$AU$37)</f>
        <v>0</v>
      </c>
      <c r="L14" s="16">
        <f>K14*(1+'KEEI BAU - Industry'!$AU$37)</f>
        <v>0</v>
      </c>
      <c r="M14" s="16">
        <f>L14*(1+'KEEI BAU - Industry'!$AU$37)</f>
        <v>0</v>
      </c>
      <c r="N14" s="16">
        <f>M14*(1+'KEEI BAU - Industry'!$AU$37)</f>
        <v>0</v>
      </c>
      <c r="O14" s="16">
        <f>N14*(1+'KEEI BAU - Industry'!$AU$37)</f>
        <v>0</v>
      </c>
      <c r="P14" s="16">
        <f>O14*(1+'KEEI BAU - Industry'!$AU$37)</f>
        <v>0</v>
      </c>
      <c r="Q14" s="16">
        <f>P14*(1+'KEEI BAU - Industry'!$AU$37)</f>
        <v>0</v>
      </c>
      <c r="R14" s="16">
        <f>Q14*(1+'KEEI BAU - Industry'!$AU$37)</f>
        <v>0</v>
      </c>
      <c r="S14" s="16">
        <f>R14*(1+'KEEI BAU - Industry'!$AU$37)</f>
        <v>0</v>
      </c>
      <c r="T14" s="16">
        <f>S14*(1+'KEEI BAU - Industry'!$AU$37)</f>
        <v>0</v>
      </c>
      <c r="U14" s="16">
        <f>T14*(1+'KEEI BAU - Industry'!$AU$37)</f>
        <v>0</v>
      </c>
      <c r="V14" s="16">
        <f>U14*(1+'KEEI BAU - Industry'!$AU$37)</f>
        <v>0</v>
      </c>
      <c r="W14" s="16">
        <f>V14*(1+'KEEI BAU - Industry'!$AU$37)</f>
        <v>0</v>
      </c>
      <c r="X14" s="16">
        <f>W14*(1+'KEEI BAU - Industry'!$AU$37)</f>
        <v>0</v>
      </c>
      <c r="Y14" s="16">
        <f>X14*(1+'KEEI BAU - Industry'!$AU$37)</f>
        <v>0</v>
      </c>
      <c r="Z14" s="16">
        <f>Y14*(1+'KEEI BAU - Industry'!$AU$37)</f>
        <v>0</v>
      </c>
      <c r="AA14" s="16">
        <f>Z14*(1+'KEEI BAU - Industry'!$AU$37)</f>
        <v>0</v>
      </c>
      <c r="AB14" s="16">
        <f>AA14*(1+'KEEI BAU - Industry'!$AU$37)</f>
        <v>0</v>
      </c>
      <c r="AC14" s="16">
        <f>AB14*(1+'KEEI BAU - Industry'!$AU$37)</f>
        <v>0</v>
      </c>
      <c r="AD14" s="16">
        <f>AC14*(1+'KEEI BAU - Industry'!$AU$37)</f>
        <v>0</v>
      </c>
      <c r="AE14" s="16">
        <f>AD14*(1+'KEEI BAU - Industry'!$AU$37)</f>
        <v>0</v>
      </c>
      <c r="AF14" s="16">
        <f>AE14*(1+'KEEI BAU - Industry'!$AU$37)</f>
        <v>0</v>
      </c>
    </row>
    <row r="15" spans="1:35">
      <c r="A15" t="s">
        <v>58</v>
      </c>
      <c r="B15" s="16">
        <f>'2019 KESIS Energy Balance'!BI61*(1+'KEEI BAU - Industry'!$AU$23)</f>
        <v>6.2017328380374526</v>
      </c>
      <c r="C15" s="16">
        <f>B15*(1+'KEEI BAU - Industry'!$AU$23)</f>
        <v>6.1994665045764146</v>
      </c>
      <c r="D15" s="16">
        <f>'2022 Energy Balance'!BI61*(1+'KEEI BAU - Industry'!$AU$23)</f>
        <v>6.4436444026417501</v>
      </c>
      <c r="E15" s="16">
        <f>D15*(1+'KEEI BAU - Industry'!$AU$23)</f>
        <v>6.4412896661024446</v>
      </c>
      <c r="F15" s="16">
        <f>E15*(1+'KEEI BAU - Industry'!$AU$23)</f>
        <v>6.4389357900675099</v>
      </c>
      <c r="G15" s="16">
        <f>F15*(1+'KEEI BAU - Industry'!$AU$23)</f>
        <v>6.4365827742224866</v>
      </c>
      <c r="H15" s="16">
        <f>G15*(1+'KEEI BAU - Industry'!$AU$23)</f>
        <v>6.4342306182530304</v>
      </c>
      <c r="I15" s="16">
        <f>H15*(1+'KEEI BAU - Industry'!$AU$23)</f>
        <v>6.4318793218449128</v>
      </c>
      <c r="J15" s="16">
        <f>I15*(1+'KEEI BAU - Industry'!$AU$23)</f>
        <v>6.4295288846840197</v>
      </c>
      <c r="K15" s="16">
        <f>J15*(1+'KEEI BAU - Industry'!$AU$23)</f>
        <v>6.4271793064563516</v>
      </c>
      <c r="L15" s="16">
        <f>K15*(1+'KEEI BAU - Industry'!$AU$23)</f>
        <v>6.4248305868480236</v>
      </c>
      <c r="M15" s="16">
        <f>L15*(1+'KEEI BAU - Industry'!$AU$23)</f>
        <v>6.4224827255452652</v>
      </c>
      <c r="N15" s="16">
        <f>M15*(1+'KEEI BAU - Industry'!$AU$23)</f>
        <v>6.4201357222344217</v>
      </c>
      <c r="O15" s="16">
        <f>N15*(1+'KEEI BAU - Industry'!$AU$23)</f>
        <v>6.4177895766019519</v>
      </c>
      <c r="P15" s="16">
        <f>O15*(1+'KEEI BAU - Industry'!$AU$23)</f>
        <v>6.41544428833443</v>
      </c>
      <c r="Q15" s="16">
        <f>P15*(1+'KEEI BAU - Industry'!$AU$23)</f>
        <v>6.4130998571185449</v>
      </c>
      <c r="R15" s="16">
        <f>Q15*(1+'KEEI BAU - Industry'!$AU$23)</f>
        <v>6.4107562826410982</v>
      </c>
      <c r="S15" s="16">
        <f>R15*(1+'KEEI BAU - Industry'!$AU$23)</f>
        <v>6.4084135645890088</v>
      </c>
      <c r="T15" s="16">
        <f>S15*(1+'KEEI BAU - Industry'!$AU$23)</f>
        <v>6.4060717026493075</v>
      </c>
      <c r="U15" s="16">
        <f>T15*(1+'KEEI BAU - Industry'!$AU$23)</f>
        <v>6.4037306965091405</v>
      </c>
      <c r="V15" s="16">
        <f>U15*(1+'KEEI BAU - Industry'!$AU$23)</f>
        <v>6.4013905458557678</v>
      </c>
      <c r="W15" s="16">
        <f>V15*(1+'KEEI BAU - Industry'!$AU$23)</f>
        <v>6.3990512503765649</v>
      </c>
      <c r="X15" s="16">
        <f>W15*(1+'KEEI BAU - Industry'!$AU$23)</f>
        <v>6.3967128097590207</v>
      </c>
      <c r="Y15" s="16">
        <f>X15*(1+'KEEI BAU - Industry'!$AU$23)</f>
        <v>6.3943752236907381</v>
      </c>
      <c r="Z15" s="16">
        <f>Y15*(1+'KEEI BAU - Industry'!$AU$23)</f>
        <v>6.3920384918594344</v>
      </c>
      <c r="AA15" s="16">
        <f>Z15*(1+'KEEI BAU - Industry'!$AU$23)</f>
        <v>6.3897026139529416</v>
      </c>
      <c r="AB15" s="16">
        <f>AA15*(1+'KEEI BAU - Industry'!$AU$23)</f>
        <v>6.3873675896592044</v>
      </c>
      <c r="AC15" s="16">
        <f>AB15*(1+'KEEI BAU - Industry'!$AU$23)</f>
        <v>6.3850334186662829</v>
      </c>
      <c r="AD15" s="16">
        <f>AC15*(1+'KEEI BAU - Industry'!$AU$23)</f>
        <v>6.3827001006623512</v>
      </c>
      <c r="AE15" s="16">
        <f>AD15*(1+'KEEI BAU - Industry'!$AU$23)</f>
        <v>6.3803676353356957</v>
      </c>
      <c r="AF15" s="16">
        <f>AE15*(1+'KEEI BAU - Industry'!$AU$23)</f>
        <v>6.3780360223747188</v>
      </c>
    </row>
    <row r="16" spans="1:35">
      <c r="A16" t="s">
        <v>61</v>
      </c>
      <c r="B16" s="16">
        <f>'2019 KESIS Energy Balance'!BI62*'Non-ferrous Metals Split'!$J$6*(1+'KEEI BAU - Industry'!$AU$16)</f>
        <v>2.3131397301367498</v>
      </c>
      <c r="C16" s="16">
        <f>B16*(1+'KEEI BAU - Industry'!$AU$16)</f>
        <v>2.3094450931547237</v>
      </c>
      <c r="D16" s="16">
        <f>C16*(1+'KEEI BAU - Industry'!$AU$16)</f>
        <v>2.3057563573909641</v>
      </c>
      <c r="E16" s="16">
        <f>D16*(1+'KEEI BAU - Industry'!$AU$16)</f>
        <v>2.3020735134198156</v>
      </c>
      <c r="F16" s="16">
        <f>E16*(1+'KEEI BAU - Industry'!$AU$16)</f>
        <v>2.2983965518306766</v>
      </c>
      <c r="G16" s="16">
        <f>F16*(1+'KEEI BAU - Industry'!$AU$16)</f>
        <v>2.2947254632279779</v>
      </c>
      <c r="H16" s="16">
        <f>G16*(1+'KEEI BAU - Industry'!$AU$16)</f>
        <v>2.291060238231156</v>
      </c>
      <c r="I16" s="16">
        <f>H16*(1+'KEEI BAU - Industry'!$AU$16)</f>
        <v>2.2874008674746311</v>
      </c>
      <c r="J16" s="16">
        <f>I16*(1+'KEEI BAU - Industry'!$AU$16)</f>
        <v>2.283747341607782</v>
      </c>
      <c r="K16" s="16">
        <f>J16*(1+'KEEI BAU - Industry'!$AU$16)</f>
        <v>2.2800996512949236</v>
      </c>
      <c r="L16" s="16">
        <f>K16*(1+'KEEI BAU - Industry'!$AU$16)</f>
        <v>2.2764577872152811</v>
      </c>
      <c r="M16" s="16">
        <f>L16*(1+'KEEI BAU - Industry'!$AU$16)</f>
        <v>2.2728217400629678</v>
      </c>
      <c r="N16" s="16">
        <f>M16*(1+'KEEI BAU - Industry'!$AU$16)</f>
        <v>2.2691915005469601</v>
      </c>
      <c r="O16" s="16">
        <f>N16*(1+'KEEI BAU - Industry'!$AU$16)</f>
        <v>2.2655670593910751</v>
      </c>
      <c r="P16" s="16">
        <f>O16*(1+'KEEI BAU - Industry'!$AU$16)</f>
        <v>2.261948407333946</v>
      </c>
      <c r="Q16" s="16">
        <f>P16*(1+'KEEI BAU - Industry'!$AU$16)</f>
        <v>2.2583355351289982</v>
      </c>
      <c r="R16" s="16">
        <f>Q16*(1+'KEEI BAU - Industry'!$AU$16)</f>
        <v>2.2547284335444266</v>
      </c>
      <c r="S16" s="16">
        <f>R16*(1+'KEEI BAU - Industry'!$AU$16)</f>
        <v>2.2511270933631713</v>
      </c>
      <c r="T16" s="16">
        <f>S16*(1+'KEEI BAU - Industry'!$AU$16)</f>
        <v>2.2475315053828946</v>
      </c>
      <c r="U16" s="16">
        <f>T16*(1+'KEEI BAU - Industry'!$AU$16)</f>
        <v>2.2439416604159561</v>
      </c>
      <c r="V16" s="16">
        <f>U16*(1+'KEEI BAU - Industry'!$AU$16)</f>
        <v>2.2403575492893912</v>
      </c>
      <c r="W16" s="16">
        <f>V16*(1+'KEEI BAU - Industry'!$AU$16)</f>
        <v>2.2367791628448868</v>
      </c>
      <c r="X16" s="16">
        <f>W16*(1+'KEEI BAU - Industry'!$AU$16)</f>
        <v>2.2332064919387569</v>
      </c>
      <c r="Y16" s="16">
        <f>X16*(1+'KEEI BAU - Industry'!$AU$16)</f>
        <v>2.2296395274419214</v>
      </c>
      <c r="Z16" s="16">
        <f>Y16*(1+'KEEI BAU - Industry'!$AU$16)</f>
        <v>2.2260782602398801</v>
      </c>
      <c r="AA16" s="16">
        <f>Z16*(1+'KEEI BAU - Industry'!$AU$16)</f>
        <v>2.2225226812326921</v>
      </c>
      <c r="AB16" s="16">
        <f>AA16*(1+'KEEI BAU - Industry'!$AU$16)</f>
        <v>2.2189727813349505</v>
      </c>
      <c r="AC16" s="16">
        <f>AB16*(1+'KEEI BAU - Industry'!$AU$16)</f>
        <v>2.2154285514757603</v>
      </c>
      <c r="AD16" s="16">
        <f>AC16*(1+'KEEI BAU - Industry'!$AU$16)</f>
        <v>2.2118899825987151</v>
      </c>
      <c r="AE16" s="16">
        <f>AD16*(1+'KEEI BAU - Industry'!$AU$16)</f>
        <v>2.2083570656618732</v>
      </c>
      <c r="AF16" s="16">
        <f>AE16*(1+'KEEI BAU - Industry'!$AU$16)</f>
        <v>2.2048297916377351</v>
      </c>
    </row>
    <row r="17" spans="1:32">
      <c r="A17" t="s">
        <v>65</v>
      </c>
      <c r="B17" s="16">
        <f>'2019 KESIS Energy Balance'!BI62*'Non-ferrous Metals Split'!$J$7*(1+'KEEI BAU - Industry'!$AU$16)</f>
        <v>1.6055911068008029</v>
      </c>
      <c r="C17" s="16">
        <f>B17*(1+'KEEI BAU - Industry'!$AU$16)</f>
        <v>1.6030265940721022</v>
      </c>
      <c r="D17" s="16">
        <f>C17*(1+'KEEI BAU - Industry'!$AU$16)</f>
        <v>1.6004661774831399</v>
      </c>
      <c r="E17" s="16">
        <f>D17*(1+'KEEI BAU - Industry'!$AU$16)</f>
        <v>1.5979098504914013</v>
      </c>
      <c r="F17" s="16">
        <f>E17*(1+'KEEI BAU - Industry'!$AU$16)</f>
        <v>1.5953576065648227</v>
      </c>
      <c r="G17" s="16">
        <f>F17*(1+'KEEI BAU - Industry'!$AU$16)</f>
        <v>1.5928094391817729</v>
      </c>
      <c r="H17" s="16">
        <f>G17*(1+'KEEI BAU - Industry'!$AU$16)</f>
        <v>1.5902653418310377</v>
      </c>
      <c r="I17" s="16">
        <f>H17*(1+'KEEI BAU - Industry'!$AU$16)</f>
        <v>1.5877253080118028</v>
      </c>
      <c r="J17" s="16">
        <f>I17*(1+'KEEI BAU - Industry'!$AU$16)</f>
        <v>1.5851893312336371</v>
      </c>
      <c r="K17" s="16">
        <f>J17*(1+'KEEI BAU - Industry'!$AU$16)</f>
        <v>1.5826574050164766</v>
      </c>
      <c r="L17" s="16">
        <f>K17*(1+'KEEI BAU - Industry'!$AU$16)</f>
        <v>1.5801295228906069</v>
      </c>
      <c r="M17" s="16">
        <f>L17*(1+'KEEI BAU - Industry'!$AU$16)</f>
        <v>1.5776056783966481</v>
      </c>
      <c r="N17" s="16">
        <f>M17*(1+'KEEI BAU - Industry'!$AU$16)</f>
        <v>1.5750858650855368</v>
      </c>
      <c r="O17" s="16">
        <f>N17*(1+'KEEI BAU - Industry'!$AU$16)</f>
        <v>1.5725700765185109</v>
      </c>
      <c r="P17" s="16">
        <f>O17*(1+'KEEI BAU - Industry'!$AU$16)</f>
        <v>1.5700583062670919</v>
      </c>
      <c r="Q17" s="16">
        <f>P17*(1+'KEEI BAU - Industry'!$AU$16)</f>
        <v>1.5675505479130694</v>
      </c>
      <c r="R17" s="16">
        <f>Q17*(1+'KEEI BAU - Industry'!$AU$16)</f>
        <v>1.5650467950484845</v>
      </c>
      <c r="S17" s="16">
        <f>R17*(1+'KEEI BAU - Industry'!$AU$16)</f>
        <v>1.5625470412756133</v>
      </c>
      <c r="T17" s="16">
        <f>S17*(1+'KEEI BAU - Industry'!$AU$16)</f>
        <v>1.5600512802069506</v>
      </c>
      <c r="U17" s="16">
        <f>T17*(1+'KEEI BAU - Industry'!$AU$16)</f>
        <v>1.5575595054651934</v>
      </c>
      <c r="V17" s="16">
        <f>U17*(1+'KEEI BAU - Industry'!$AU$16)</f>
        <v>1.555071710683225</v>
      </c>
      <c r="W17" s="16">
        <f>V17*(1+'KEEI BAU - Industry'!$AU$16)</f>
        <v>1.5525878895040983</v>
      </c>
      <c r="X17" s="16">
        <f>W17*(1+'KEEI BAU - Industry'!$AU$16)</f>
        <v>1.5501080355810202</v>
      </c>
      <c r="Y17" s="16">
        <f>X17*(1+'KEEI BAU - Industry'!$AU$16)</f>
        <v>1.5476321425773343</v>
      </c>
      <c r="Z17" s="16">
        <f>Y17*(1+'KEEI BAU - Industry'!$AU$16)</f>
        <v>1.5451602041665058</v>
      </c>
      <c r="AA17" s="16">
        <f>Z17*(1+'KEEI BAU - Industry'!$AU$16)</f>
        <v>1.5426922140321047</v>
      </c>
      <c r="AB17" s="16">
        <f>AA17*(1+'KEEI BAU - Industry'!$AU$16)</f>
        <v>1.5402281658677899</v>
      </c>
      <c r="AC17" s="16">
        <f>AB17*(1+'KEEI BAU - Industry'!$AU$16)</f>
        <v>1.5377680533772933</v>
      </c>
      <c r="AD17" s="16">
        <f>AC17*(1+'KEEI BAU - Industry'!$AU$16)</f>
        <v>1.5353118702744031</v>
      </c>
      <c r="AE17" s="16">
        <f>AD17*(1+'KEEI BAU - Industry'!$AU$16)</f>
        <v>1.5328596102829479</v>
      </c>
      <c r="AF17" s="16">
        <f>AE17*(1+'KEEI BAU - Industry'!$AU$16)</f>
        <v>1.5304112671367816</v>
      </c>
    </row>
    <row r="18" spans="1:32">
      <c r="A18" t="s">
        <v>67</v>
      </c>
      <c r="B18" s="16">
        <f>SUM('2019 KESIS Energy Balance'!$BI$63:$BI$64)*'Machinery Split'!$J6*(1+'KEEI BAU - Industry'!$AU$30)</f>
        <v>283.95719757843881</v>
      </c>
      <c r="C18" s="16">
        <f>B18*(1+'KEEI BAU - Industry'!$AU$30)</f>
        <v>285.65213019223108</v>
      </c>
      <c r="D18" s="16">
        <f>C18*(1+'KEEI BAU - Industry'!$AU$30)</f>
        <v>287.35717981164885</v>
      </c>
      <c r="E18" s="16">
        <f>D18*(1+'KEEI BAU - Industry'!$AU$30)</f>
        <v>289.07240682481728</v>
      </c>
      <c r="F18" s="16">
        <f>E18*(1+'KEEI BAU - Industry'!$AU$30)</f>
        <v>290.79787198031653</v>
      </c>
      <c r="G18" s="16">
        <f>F18*(1+'KEEI BAU - Industry'!$AU$30)</f>
        <v>292.53363638933342</v>
      </c>
      <c r="H18" s="16">
        <f>G18*(1+'KEEI BAU - Industry'!$AU$30)</f>
        <v>294.27976152782571</v>
      </c>
      <c r="I18" s="16">
        <f>H18*(1+'KEEI BAU - Industry'!$AU$30)</f>
        <v>296.03630923869946</v>
      </c>
      <c r="J18" s="16">
        <f>I18*(1+'KEEI BAU - Industry'!$AU$30)</f>
        <v>297.80334173399928</v>
      </c>
      <c r="K18" s="16">
        <f>J18*(1+'KEEI BAU - Industry'!$AU$30)</f>
        <v>299.58092159711174</v>
      </c>
      <c r="L18" s="16">
        <f>K18*(1+'KEEI BAU - Industry'!$AU$30)</f>
        <v>301.36911178498195</v>
      </c>
      <c r="M18" s="16">
        <f>L18*(1+'KEEI BAU - Industry'!$AU$30)</f>
        <v>303.16797563034328</v>
      </c>
      <c r="N18" s="16">
        <f>M18*(1+'KEEI BAU - Industry'!$AU$30)</f>
        <v>304.97757684396038</v>
      </c>
      <c r="O18" s="16">
        <f>N18*(1+'KEEI BAU - Industry'!$AU$30)</f>
        <v>306.79797951688568</v>
      </c>
      <c r="P18" s="16">
        <f>O18*(1+'KEEI BAU - Industry'!$AU$30)</f>
        <v>308.62924812272934</v>
      </c>
      <c r="Q18" s="16">
        <f>P18*(1+'KEEI BAU - Industry'!$AU$30)</f>
        <v>310.47144751994273</v>
      </c>
      <c r="R18" s="16">
        <f>Q18*(1+'KEEI BAU - Industry'!$AU$30)</f>
        <v>312.32464295411546</v>
      </c>
      <c r="S18" s="16">
        <f>R18*(1+'KEEI BAU - Industry'!$AU$30)</f>
        <v>314.1889000602863</v>
      </c>
      <c r="T18" s="16">
        <f>S18*(1+'KEEI BAU - Industry'!$AU$30)</f>
        <v>316.06428486526767</v>
      </c>
      <c r="U18" s="16">
        <f>T18*(1+'KEEI BAU - Industry'!$AU$30)</f>
        <v>317.95086378998428</v>
      </c>
      <c r="V18" s="16">
        <f>U18*(1+'KEEI BAU - Industry'!$AU$30)</f>
        <v>319.84870365182547</v>
      </c>
      <c r="W18" s="16">
        <f>V18*(1+'KEEI BAU - Industry'!$AU$30)</f>
        <v>321.75787166701167</v>
      </c>
      <c r="X18" s="16">
        <f>W18*(1+'KEEI BAU - Industry'!$AU$30)</f>
        <v>323.67843545297507</v>
      </c>
      <c r="Y18" s="16">
        <f>X18*(1+'KEEI BAU - Industry'!$AU$30)</f>
        <v>325.61046303075449</v>
      </c>
      <c r="Z18" s="16">
        <f>Y18*(1+'KEEI BAU - Industry'!$AU$30)</f>
        <v>327.55402282740442</v>
      </c>
      <c r="AA18" s="16">
        <f>Z18*(1+'KEEI BAU - Industry'!$AU$30)</f>
        <v>329.50918367841848</v>
      </c>
      <c r="AB18" s="16">
        <f>AA18*(1+'KEEI BAU - Industry'!$AU$30)</f>
        <v>331.47601483016751</v>
      </c>
      <c r="AC18" s="16">
        <f>AB18*(1+'KEEI BAU - Industry'!$AU$30)</f>
        <v>333.45458594235191</v>
      </c>
      <c r="AD18" s="16">
        <f>AC18*(1+'KEEI BAU - Industry'!$AU$30)</f>
        <v>335.44496709046905</v>
      </c>
      <c r="AE18" s="16">
        <f>AD18*(1+'KEEI BAU - Industry'!$AU$30)</f>
        <v>337.44722876829485</v>
      </c>
      <c r="AF18" s="16">
        <f>AE18*(1+'KEEI BAU - Industry'!$AU$30)</f>
        <v>339.46144189038068</v>
      </c>
    </row>
    <row r="19" spans="1:32">
      <c r="A19" t="s">
        <v>71</v>
      </c>
      <c r="B19" s="16">
        <f>SUM('2019 KESIS Energy Balance'!$BI$63:$BI$64)*'Machinery Split'!$J7*(1+'KEEI BAU - Industry'!$AU$30)</f>
        <v>57.886591241885604</v>
      </c>
      <c r="C19" s="16">
        <f>B19*(1+'KEEI BAU - Industry'!$AU$30)</f>
        <v>58.232114694834991</v>
      </c>
      <c r="D19" s="16">
        <f>C19*(1+'KEEI BAU - Industry'!$AU$30)</f>
        <v>58.579700567663956</v>
      </c>
      <c r="E19" s="16">
        <f>D19*(1+'KEEI BAU - Industry'!$AU$30)</f>
        <v>58.929361170899391</v>
      </c>
      <c r="F19" s="16">
        <f>E19*(1+'KEEI BAU - Industry'!$AU$30)</f>
        <v>59.281108888549376</v>
      </c>
      <c r="G19" s="16">
        <f>F19*(1+'KEEI BAU - Industry'!$AU$30)</f>
        <v>59.634956178541799</v>
      </c>
      <c r="H19" s="16">
        <f>G19*(1+'KEEI BAU - Industry'!$AU$30)</f>
        <v>59.990915573165573</v>
      </c>
      <c r="I19" s="16">
        <f>H19*(1+'KEEI BAU - Industry'!$AU$30)</f>
        <v>60.348999679514485</v>
      </c>
      <c r="J19" s="16">
        <f>I19*(1+'KEEI BAU - Industry'!$AU$30)</f>
        <v>60.709221179933728</v>
      </c>
      <c r="K19" s="16">
        <f>J19*(1+'KEEI BAU - Industry'!$AU$30)</f>
        <v>61.071592832469051</v>
      </c>
      <c r="L19" s="16">
        <f>K19*(1+'KEEI BAU - Industry'!$AU$30)</f>
        <v>61.436127471318628</v>
      </c>
      <c r="M19" s="16">
        <f>L19*(1+'KEEI BAU - Industry'!$AU$30)</f>
        <v>61.802838007287605</v>
      </c>
      <c r="N19" s="16">
        <f>M19*(1+'KEEI BAU - Industry'!$AU$30)</f>
        <v>62.171737428245358</v>
      </c>
      <c r="O19" s="16">
        <f>N19*(1+'KEEI BAU - Industry'!$AU$30)</f>
        <v>62.542838799585503</v>
      </c>
      <c r="P19" s="16">
        <f>O19*(1+'KEEI BAU - Industry'!$AU$30)</f>
        <v>62.916155264688619</v>
      </c>
      <c r="Q19" s="16">
        <f>P19*(1+'KEEI BAU - Industry'!$AU$30)</f>
        <v>63.291700045387771</v>
      </c>
      <c r="R19" s="16">
        <f>Q19*(1+'KEEI BAU - Industry'!$AU$30)</f>
        <v>63.669486442436757</v>
      </c>
      <c r="S19" s="16">
        <f>R19*(1+'KEEI BAU - Industry'!$AU$30)</f>
        <v>64.049527835981223</v>
      </c>
      <c r="T19" s="16">
        <f>S19*(1+'KEEI BAU - Industry'!$AU$30)</f>
        <v>64.431837686032523</v>
      </c>
      <c r="U19" s="16">
        <f>T19*(1+'KEEI BAU - Industry'!$AU$30)</f>
        <v>64.816429532944454</v>
      </c>
      <c r="V19" s="16">
        <f>U19*(1+'KEEI BAU - Industry'!$AU$30)</f>
        <v>65.203316997892799</v>
      </c>
      <c r="W19" s="16">
        <f>V19*(1+'KEEI BAU - Industry'!$AU$30)</f>
        <v>65.592513783357745</v>
      </c>
      <c r="X19" s="16">
        <f>W19*(1+'KEEI BAU - Industry'!$AU$30)</f>
        <v>65.984033673609247</v>
      </c>
      <c r="Y19" s="16">
        <f>X19*(1+'KEEI BAU - Industry'!$AU$30)</f>
        <v>66.377890535195135</v>
      </c>
      <c r="Z19" s="16">
        <f>Y19*(1+'KEEI BAU - Industry'!$AU$30)</f>
        <v>66.774098317432305</v>
      </c>
      <c r="AA19" s="16">
        <f>Z19*(1+'KEEI BAU - Industry'!$AU$30)</f>
        <v>67.172671052900739</v>
      </c>
      <c r="AB19" s="16">
        <f>AA19*(1+'KEEI BAU - Industry'!$AU$30)</f>
        <v>67.573622857940478</v>
      </c>
      <c r="AC19" s="16">
        <f>AB19*(1+'KEEI BAU - Industry'!$AU$30)</f>
        <v>67.976967933151627</v>
      </c>
      <c r="AD19" s="16">
        <f>AC19*(1+'KEEI BAU - Industry'!$AU$30)</f>
        <v>68.382720563897266</v>
      </c>
      <c r="AE19" s="16">
        <f>AD19*(1+'KEEI BAU - Industry'!$AU$30)</f>
        <v>68.790895120809409</v>
      </c>
      <c r="AF19" s="16">
        <f>AE19*(1+'KEEI BAU - Industry'!$AU$30)</f>
        <v>69.201506060297973</v>
      </c>
    </row>
    <row r="20" spans="1:32">
      <c r="A20" t="s">
        <v>73</v>
      </c>
      <c r="B20" s="16">
        <f>SUM('2019 KESIS Energy Balance'!$BI$63:$BI$64)*'Machinery Split'!$J8*(1+'KEEI BAU - Industry'!$AU$30)</f>
        <v>2.5423165072449758</v>
      </c>
      <c r="C20" s="16">
        <f>B20*(1+'KEEI BAU - Industry'!$AU$30)</f>
        <v>2.5574915237596452</v>
      </c>
      <c r="D20" s="16">
        <f>C20*(1+'KEEI BAU - Industry'!$AU$30)</f>
        <v>2.5727571195257819</v>
      </c>
      <c r="E20" s="16">
        <f>D20*(1+'KEEI BAU - Industry'!$AU$30)</f>
        <v>2.5881138352084192</v>
      </c>
      <c r="F20" s="16">
        <f>E20*(1+'KEEI BAU - Industry'!$AU$30)</f>
        <v>2.6035622146998039</v>
      </c>
      <c r="G20" s="16">
        <f>F20*(1+'KEEI BAU - Industry'!$AU$30)</f>
        <v>2.6191028051386605</v>
      </c>
      <c r="H20" s="16">
        <f>G20*(1+'KEEI BAU - Industry'!$AU$30)</f>
        <v>2.6347361569295695</v>
      </c>
      <c r="I20" s="16">
        <f>H20*(1+'KEEI BAU - Industry'!$AU$30)</f>
        <v>2.650462823762461</v>
      </c>
      <c r="J20" s="16">
        <f>I20*(1+'KEEI BAU - Industry'!$AU$30)</f>
        <v>2.6662833626322251</v>
      </c>
      <c r="K20" s="16">
        <f>J20*(1+'KEEI BAU - Industry'!$AU$30)</f>
        <v>2.6821983338584388</v>
      </c>
      <c r="L20" s="16">
        <f>K20*(1+'KEEI BAU - Industry'!$AU$30)</f>
        <v>2.6982083011052107</v>
      </c>
      <c r="M20" s="16">
        <f>L20*(1+'KEEI BAU - Industry'!$AU$30)</f>
        <v>2.7143138314011455</v>
      </c>
      <c r="N20" s="16">
        <f>M20*(1+'KEEI BAU - Industry'!$AU$30)</f>
        <v>2.730515495159425</v>
      </c>
      <c r="O20" s="16">
        <f>N20*(1+'KEEI BAU - Industry'!$AU$30)</f>
        <v>2.7468138661980124</v>
      </c>
      <c r="P20" s="16">
        <f>O20*(1+'KEEI BAU - Industry'!$AU$30)</f>
        <v>2.7632095217599737</v>
      </c>
      <c r="Q20" s="16">
        <f>P20*(1+'KEEI BAU - Industry'!$AU$30)</f>
        <v>2.7797030425339226</v>
      </c>
      <c r="R20" s="16">
        <f>Q20*(1+'KEEI BAU - Industry'!$AU$30)</f>
        <v>2.7962950126745878</v>
      </c>
      <c r="S20" s="16">
        <f>R20*(1+'KEEI BAU - Industry'!$AU$30)</f>
        <v>2.8129860198235002</v>
      </c>
      <c r="T20" s="16">
        <f>S20*(1+'KEEI BAU - Industry'!$AU$30)</f>
        <v>2.8297766551298071</v>
      </c>
      <c r="U20" s="16">
        <f>T20*(1+'KEEI BAU - Industry'!$AU$30)</f>
        <v>2.8466675132712091</v>
      </c>
      <c r="V20" s="16">
        <f>U20*(1+'KEEI BAU - Industry'!$AU$30)</f>
        <v>2.8636591924750214</v>
      </c>
      <c r="W20" s="16">
        <f>V20*(1+'KEEI BAU - Industry'!$AU$30)</f>
        <v>2.8807522945393607</v>
      </c>
      <c r="X20" s="16">
        <f>W20*(1+'KEEI BAU - Industry'!$AU$30)</f>
        <v>2.8979474248544603</v>
      </c>
      <c r="Y20" s="16">
        <f>X20*(1+'KEEI BAU - Industry'!$AU$30)</f>
        <v>2.915245192424111</v>
      </c>
      <c r="Z20" s="16">
        <f>Y20*(1+'KEEI BAU - Industry'!$AU$30)</f>
        <v>2.9326462098872299</v>
      </c>
      <c r="AA20" s="16">
        <f>Z20*(1+'KEEI BAU - Industry'!$AU$30)</f>
        <v>2.9501510935395596</v>
      </c>
      <c r="AB20" s="16">
        <f>AA20*(1+'KEEI BAU - Industry'!$AU$30)</f>
        <v>2.9677604633554941</v>
      </c>
      <c r="AC20" s="16">
        <f>AB20*(1+'KEEI BAU - Industry'!$AU$30)</f>
        <v>2.985474943010038</v>
      </c>
      <c r="AD20" s="16">
        <f>AC20*(1+'KEEI BAU - Industry'!$AU$30)</f>
        <v>3.0032951599008939</v>
      </c>
      <c r="AE20" s="16">
        <f>AD20*(1+'KEEI BAU - Industry'!$AU$30)</f>
        <v>3.021221745170684</v>
      </c>
      <c r="AF20" s="16">
        <f>AE20*(1+'KEEI BAU - Industry'!$AU$30)</f>
        <v>3.0392553337293036</v>
      </c>
    </row>
    <row r="21" spans="1:32">
      <c r="A21" t="s">
        <v>75</v>
      </c>
      <c r="B21" s="16">
        <f>SUM('2019 KESIS Energy Balance'!$BI$63:$BI$64)*'Machinery Split'!$J9*(1+'KEEI BAU - Industry'!$AU$30)</f>
        <v>10.364828837229517</v>
      </c>
      <c r="C21" s="16">
        <f>B21*(1+'KEEI BAU - Industry'!$AU$30)</f>
        <v>10.42669621225086</v>
      </c>
      <c r="D21" s="16">
        <f>C21*(1+'KEEI BAU - Industry'!$AU$30)</f>
        <v>10.488932871912803</v>
      </c>
      <c r="E21" s="16">
        <f>D21*(1+'KEEI BAU - Industry'!$AU$30)</f>
        <v>10.551541020465093</v>
      </c>
      <c r="F21" s="16">
        <f>E21*(1+'KEEI BAU - Industry'!$AU$30)</f>
        <v>10.614522875314584</v>
      </c>
      <c r="G21" s="16">
        <f>F21*(1+'KEEI BAU - Industry'!$AU$30)</f>
        <v>10.677880667103768</v>
      </c>
      <c r="H21" s="16">
        <f>G21*(1+'KEEI BAU - Industry'!$AU$30)</f>
        <v>10.741616639789781</v>
      </c>
      <c r="I21" s="16">
        <f>H21*(1+'KEEI BAU - Industry'!$AU$30)</f>
        <v>10.805733050723877</v>
      </c>
      <c r="J21" s="16">
        <f>I21*(1+'KEEI BAU - Industry'!$AU$30)</f>
        <v>10.870232170731377</v>
      </c>
      <c r="K21" s="16">
        <f>J21*(1+'KEEI BAU - Industry'!$AU$30)</f>
        <v>10.935116284192095</v>
      </c>
      <c r="L21" s="16">
        <f>K21*(1+'KEEI BAU - Industry'!$AU$30)</f>
        <v>11.000387689121242</v>
      </c>
      <c r="M21" s="16">
        <f>L21*(1+'KEEI BAU - Industry'!$AU$30)</f>
        <v>11.066048697250823</v>
      </c>
      <c r="N21" s="16">
        <f>M21*(1+'KEEI BAU - Industry'!$AU$30)</f>
        <v>11.132101634111502</v>
      </c>
      <c r="O21" s="16">
        <f>N21*(1+'KEEI BAU - Industry'!$AU$30)</f>
        <v>11.198548839114974</v>
      </c>
      <c r="P21" s="16">
        <f>O21*(1+'KEEI BAU - Industry'!$AU$30)</f>
        <v>11.265392665636815</v>
      </c>
      <c r="Q21" s="16">
        <f>P21*(1+'KEEI BAU - Industry'!$AU$30)</f>
        <v>11.332635481099839</v>
      </c>
      <c r="R21" s="16">
        <f>Q21*(1+'KEEI BAU - Industry'!$AU$30)</f>
        <v>11.400279667057935</v>
      </c>
      <c r="S21" s="16">
        <f>R21*(1+'KEEI BAU - Industry'!$AU$30)</f>
        <v>11.468327619280425</v>
      </c>
      <c r="T21" s="16">
        <f>S21*(1+'KEEI BAU - Industry'!$AU$30)</f>
        <v>11.536781747836908</v>
      </c>
      <c r="U21" s="16">
        <f>T21*(1+'KEEI BAU - Industry'!$AU$30)</f>
        <v>11.605644477182626</v>
      </c>
      <c r="V21" s="16">
        <f>U21*(1+'KEEI BAU - Industry'!$AU$30)</f>
        <v>11.674918246244321</v>
      </c>
      <c r="W21" s="16">
        <f>V21*(1+'KEEI BAU - Industry'!$AU$30)</f>
        <v>11.744605508506627</v>
      </c>
      <c r="X21" s="16">
        <f>W21*(1+'KEEI BAU - Industry'!$AU$30)</f>
        <v>11.814708732098955</v>
      </c>
      <c r="Y21" s="16">
        <f>X21*(1+'KEEI BAU - Industry'!$AU$30)</f>
        <v>11.885230399882914</v>
      </c>
      <c r="Z21" s="16">
        <f>Y21*(1+'KEEI BAU - Industry'!$AU$30)</f>
        <v>11.956173009540246</v>
      </c>
      <c r="AA21" s="16">
        <f>Z21*(1+'KEEI BAU - Industry'!$AU$30)</f>
        <v>12.027539073661282</v>
      </c>
      <c r="AB21" s="16">
        <f>AA21*(1+'KEEI BAU - Industry'!$AU$30)</f>
        <v>12.099331119833939</v>
      </c>
      <c r="AC21" s="16">
        <f>AB21*(1+'KEEI BAU - Industry'!$AU$30)</f>
        <v>12.171551690733233</v>
      </c>
      <c r="AD21" s="16">
        <f>AC21*(1+'KEEI BAU - Industry'!$AU$30)</f>
        <v>12.244203344211337</v>
      </c>
      <c r="AE21" s="16">
        <f>AD21*(1+'KEEI BAU - Industry'!$AU$30)</f>
        <v>12.317288653388173</v>
      </c>
      <c r="AF21" s="16">
        <f>AE21*(1+'KEEI BAU - Industry'!$AU$30)</f>
        <v>12.390810206742545</v>
      </c>
    </row>
    <row r="22" spans="1:32">
      <c r="A22" t="s">
        <v>78</v>
      </c>
      <c r="B22" s="16">
        <f>SUM('2019 KESIS Energy Balance'!$BI$63:$BI$64)*'Machinery Split'!$J10*(1+'KEEI BAU - Industry'!$AU$30)</f>
        <v>0</v>
      </c>
      <c r="C22" s="16">
        <f>B22*(1+'KEEI BAU - Industry'!$AU$30)</f>
        <v>0</v>
      </c>
      <c r="D22" s="16">
        <f>C22*(1+'KEEI BAU - Industry'!$AU$30)</f>
        <v>0</v>
      </c>
      <c r="E22" s="16">
        <f>D22*(1+'KEEI BAU - Industry'!$AU$30)</f>
        <v>0</v>
      </c>
      <c r="F22" s="16">
        <f>E22*(1+'KEEI BAU - Industry'!$AU$30)</f>
        <v>0</v>
      </c>
      <c r="G22" s="16">
        <f>F22*(1+'KEEI BAU - Industry'!$AU$30)</f>
        <v>0</v>
      </c>
      <c r="H22" s="16">
        <f>G22*(1+'KEEI BAU - Industry'!$AU$30)</f>
        <v>0</v>
      </c>
      <c r="I22" s="16">
        <f>H22*(1+'KEEI BAU - Industry'!$AU$30)</f>
        <v>0</v>
      </c>
      <c r="J22" s="16">
        <f>I22*(1+'KEEI BAU - Industry'!$AU$30)</f>
        <v>0</v>
      </c>
      <c r="K22" s="16">
        <f>J22*(1+'KEEI BAU - Industry'!$AU$30)</f>
        <v>0</v>
      </c>
      <c r="L22" s="16">
        <f>K22*(1+'KEEI BAU - Industry'!$AU$30)</f>
        <v>0</v>
      </c>
      <c r="M22" s="16">
        <f>L22*(1+'KEEI BAU - Industry'!$AU$30)</f>
        <v>0</v>
      </c>
      <c r="N22" s="16">
        <f>M22*(1+'KEEI BAU - Industry'!$AU$30)</f>
        <v>0</v>
      </c>
      <c r="O22" s="16">
        <f>N22*(1+'KEEI BAU - Industry'!$AU$30)</f>
        <v>0</v>
      </c>
      <c r="P22" s="16">
        <f>O22*(1+'KEEI BAU - Industry'!$AU$30)</f>
        <v>0</v>
      </c>
      <c r="Q22" s="16">
        <f>P22*(1+'KEEI BAU - Industry'!$AU$30)</f>
        <v>0</v>
      </c>
      <c r="R22" s="16">
        <f>Q22*(1+'KEEI BAU - Industry'!$AU$30)</f>
        <v>0</v>
      </c>
      <c r="S22" s="16">
        <f>R22*(1+'KEEI BAU - Industry'!$AU$30)</f>
        <v>0</v>
      </c>
      <c r="T22" s="16">
        <f>S22*(1+'KEEI BAU - Industry'!$AU$30)</f>
        <v>0</v>
      </c>
      <c r="U22" s="16">
        <f>T22*(1+'KEEI BAU - Industry'!$AU$30)</f>
        <v>0</v>
      </c>
      <c r="V22" s="16">
        <f>U22*(1+'KEEI BAU - Industry'!$AU$30)</f>
        <v>0</v>
      </c>
      <c r="W22" s="16">
        <f>V22*(1+'KEEI BAU - Industry'!$AU$30)</f>
        <v>0</v>
      </c>
      <c r="X22" s="16">
        <f>W22*(1+'KEEI BAU - Industry'!$AU$30)</f>
        <v>0</v>
      </c>
      <c r="Y22" s="16">
        <f>X22*(1+'KEEI BAU - Industry'!$AU$30)</f>
        <v>0</v>
      </c>
      <c r="Z22" s="16">
        <f>Y22*(1+'KEEI BAU - Industry'!$AU$30)</f>
        <v>0</v>
      </c>
      <c r="AA22" s="16">
        <f>Z22*(1+'KEEI BAU - Industry'!$AU$30)</f>
        <v>0</v>
      </c>
      <c r="AB22" s="16">
        <f>AA22*(1+'KEEI BAU - Industry'!$AU$30)</f>
        <v>0</v>
      </c>
      <c r="AC22" s="16">
        <f>AB22*(1+'KEEI BAU - Industry'!$AU$30)</f>
        <v>0</v>
      </c>
      <c r="AD22" s="16">
        <f>AC22*(1+'KEEI BAU - Industry'!$AU$30)</f>
        <v>0</v>
      </c>
      <c r="AE22" s="16">
        <f>AD22*(1+'KEEI BAU - Industry'!$AU$30)</f>
        <v>0</v>
      </c>
      <c r="AF22" s="16">
        <f>AE22*(1+'KEEI BAU - Industry'!$AU$30)</f>
        <v>0</v>
      </c>
    </row>
    <row r="23" spans="1:32">
      <c r="A23" t="s">
        <v>80</v>
      </c>
      <c r="B23" s="16">
        <f>'2019 KESIS Energy Balance'!BI65*(1+'KEEI BAU - Industry'!$AU$37)</f>
        <v>4.8783506482933343E-2</v>
      </c>
      <c r="C23" s="16">
        <f>B23*(1+'KEEI BAU - Industry'!$AU$37)</f>
        <v>4.8567969485110198E-2</v>
      </c>
      <c r="D23" s="16">
        <f>C23*(1+'KEEI BAU - Industry'!$AU$37)</f>
        <v>4.835338478040372E-2</v>
      </c>
      <c r="E23" s="16">
        <f>D23*(1+'KEEI BAU - Industry'!$AU$37)</f>
        <v>4.8139748161359089E-2</v>
      </c>
      <c r="F23" s="16">
        <f>E23*(1+'KEEI BAU - Industry'!$AU$37)</f>
        <v>4.7927055439111015E-2</v>
      </c>
      <c r="G23" s="16">
        <f>F23*(1+'KEEI BAU - Industry'!$AU$37)</f>
        <v>4.7715302443301591E-2</v>
      </c>
      <c r="H23" s="16">
        <f>G23*(1+'KEEI BAU - Industry'!$AU$37)</f>
        <v>4.7504485021998541E-2</v>
      </c>
      <c r="I23" s="16">
        <f>H23*(1+'KEEI BAU - Industry'!$AU$37)</f>
        <v>4.7294599041613788E-2</v>
      </c>
      <c r="J23" s="16">
        <f>I23*(1+'KEEI BAU - Industry'!$AU$37)</f>
        <v>4.7085640386822433E-2</v>
      </c>
      <c r="K23" s="16">
        <f>J23*(1+'KEEI BAU - Industry'!$AU$37)</f>
        <v>4.6877604960482044E-2</v>
      </c>
      <c r="L23" s="16">
        <f>K23*(1+'KEEI BAU - Industry'!$AU$37)</f>
        <v>4.6670488683552329E-2</v>
      </c>
      <c r="M23" s="16">
        <f>L23*(1+'KEEI BAU - Industry'!$AU$37)</f>
        <v>4.6464287495015147E-2</v>
      </c>
      <c r="N23" s="16">
        <f>M23*(1+'KEEI BAU - Industry'!$AU$37)</f>
        <v>4.6258997351794902E-2</v>
      </c>
      <c r="O23" s="16">
        <f>N23*(1+'KEEI BAU - Industry'!$AU$37)</f>
        <v>4.6054614228679243E-2</v>
      </c>
      <c r="P23" s="16">
        <f>O23*(1+'KEEI BAU - Industry'!$AU$37)</f>
        <v>4.5851134118240162E-2</v>
      </c>
      <c r="Q23" s="16">
        <f>P23*(1+'KEEI BAU - Industry'!$AU$37)</f>
        <v>4.5648553030755414E-2</v>
      </c>
      <c r="R23" s="16">
        <f>Q23*(1+'KEEI BAU - Industry'!$AU$37)</f>
        <v>4.5446866994130274E-2</v>
      </c>
      <c r="S23" s="16">
        <f>R23*(1+'KEEI BAU - Industry'!$AU$37)</f>
        <v>4.5246072053819669E-2</v>
      </c>
      <c r="T23" s="16">
        <f>S23*(1+'KEEI BAU - Industry'!$AU$37)</f>
        <v>4.5046164272750634E-2</v>
      </c>
      <c r="U23" s="16">
        <f>T23*(1+'KEEI BAU - Industry'!$AU$37)</f>
        <v>4.4847139731245121E-2</v>
      </c>
      <c r="V23" s="16">
        <f>U23*(1+'KEEI BAU - Industry'!$AU$37)</f>
        <v>4.4648994526943139E-2</v>
      </c>
      <c r="W23" s="16">
        <f>V23*(1+'KEEI BAU - Industry'!$AU$37)</f>
        <v>4.4451724774726246E-2</v>
      </c>
      <c r="X23" s="16">
        <f>W23*(1+'KEEI BAU - Industry'!$AU$37)</f>
        <v>4.425532660664136E-2</v>
      </c>
      <c r="Y23" s="16">
        <f>X23*(1+'KEEI BAU - Industry'!$AU$37)</f>
        <v>4.4059796171824928E-2</v>
      </c>
      <c r="Z23" s="16">
        <f>Y23*(1+'KEEI BAU - Industry'!$AU$37)</f>
        <v>4.3865129636427413E-2</v>
      </c>
      <c r="AA23" s="16">
        <f>Z23*(1+'KEEI BAU - Industry'!$AU$37)</f>
        <v>4.3671323183538127E-2</v>
      </c>
      <c r="AB23" s="16">
        <f>AA23*(1+'KEEI BAU - Industry'!$AU$37)</f>
        <v>4.3478373013110395E-2</v>
      </c>
      <c r="AC23" s="16">
        <f>AB23*(1+'KEEI BAU - Industry'!$AU$37)</f>
        <v>4.3286275341887046E-2</v>
      </c>
      <c r="AD23" s="16">
        <f>AC23*(1+'KEEI BAU - Industry'!$AU$37)</f>
        <v>4.3095026403326214E-2</v>
      </c>
      <c r="AE23" s="16">
        <f>AD23*(1+'KEEI BAU - Industry'!$AU$37)</f>
        <v>4.2904622447527511E-2</v>
      </c>
      <c r="AF23" s="16">
        <f>AE23*(1+'KEEI BAU - Industry'!$AU$37)</f>
        <v>4.2715059741158488E-2</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89</v>
      </c>
      <c r="B26" s="16">
        <f>'2019 KESIS Energy Balance'!BI66*(1+'KEEI BAU - Industry'!$AU$37)</f>
        <v>0</v>
      </c>
      <c r="C26" s="16">
        <f>B26*(1+'KEEI BAU - Industry'!$AU$37)</f>
        <v>0</v>
      </c>
      <c r="D26" s="16">
        <f>C26*(1+'KEEI BAU - Industry'!$AU$37)</f>
        <v>0</v>
      </c>
      <c r="E26" s="16">
        <f>D26*(1+'KEEI BAU - Industry'!$AU$37)</f>
        <v>0</v>
      </c>
      <c r="F26" s="16">
        <f>E26*(1+'KEEI BAU - Industry'!$AU$37)</f>
        <v>0</v>
      </c>
      <c r="G26" s="16">
        <f>F26*(1+'KEEI BAU - Industry'!$AU$37)</f>
        <v>0</v>
      </c>
      <c r="H26" s="16">
        <f>G26*(1+'KEEI BAU - Industry'!$AU$37)</f>
        <v>0</v>
      </c>
      <c r="I26" s="16">
        <f>H26*(1+'KEEI BAU - Industry'!$AU$37)</f>
        <v>0</v>
      </c>
      <c r="J26" s="16">
        <f>I26*(1+'KEEI BAU - Industry'!$AU$37)</f>
        <v>0</v>
      </c>
      <c r="K26" s="16">
        <f>J26*(1+'KEEI BAU - Industry'!$AU$37)</f>
        <v>0</v>
      </c>
      <c r="L26" s="16">
        <f>K26*(1+'KEEI BAU - Industry'!$AU$37)</f>
        <v>0</v>
      </c>
      <c r="M26" s="16">
        <f>L26*(1+'KEEI BAU - Industry'!$AU$37)</f>
        <v>0</v>
      </c>
      <c r="N26" s="16">
        <f>M26*(1+'KEEI BAU - Industry'!$AU$37)</f>
        <v>0</v>
      </c>
      <c r="O26" s="16">
        <f>N26*(1+'KEEI BAU - Industry'!$AU$37)</f>
        <v>0</v>
      </c>
      <c r="P26" s="16">
        <f>O26*(1+'KEEI BAU - Industry'!$AU$37)</f>
        <v>0</v>
      </c>
      <c r="Q26" s="16">
        <f>P26*(1+'KEEI BAU - Industry'!$AU$37)</f>
        <v>0</v>
      </c>
      <c r="R26" s="16">
        <f>Q26*(1+'KEEI BAU - Industry'!$AU$37)</f>
        <v>0</v>
      </c>
      <c r="S26" s="16">
        <f>R26*(1+'KEEI BAU - Industry'!$AU$37)</f>
        <v>0</v>
      </c>
      <c r="T26" s="16">
        <f>S26*(1+'KEEI BAU - Industry'!$AU$37)</f>
        <v>0</v>
      </c>
      <c r="U26" s="16">
        <f>T26*(1+'KEEI BAU - Industry'!$AU$37)</f>
        <v>0</v>
      </c>
      <c r="V26" s="16">
        <f>U26*(1+'KEEI BAU - Industry'!$AU$37)</f>
        <v>0</v>
      </c>
      <c r="W26" s="16">
        <f>V26*(1+'KEEI BAU - Industry'!$AU$37)</f>
        <v>0</v>
      </c>
      <c r="X26" s="16">
        <f>W26*(1+'KEEI BAU - Industry'!$AU$37)</f>
        <v>0</v>
      </c>
      <c r="Y26" s="16">
        <f>X26*(1+'KEEI BAU - Industry'!$AU$37)</f>
        <v>0</v>
      </c>
      <c r="Z26" s="16">
        <f>Y26*(1+'KEEI BAU - Industry'!$AU$37)</f>
        <v>0</v>
      </c>
      <c r="AA26" s="16">
        <f>Z26*(1+'KEEI BAU - Industry'!$AU$37)</f>
        <v>0</v>
      </c>
      <c r="AB26" s="16">
        <f>AA26*(1+'KEEI BAU - Industry'!$AU$37)</f>
        <v>0</v>
      </c>
      <c r="AC26" s="16">
        <f>AB26*(1+'KEEI BAU - Industry'!$AU$37)</f>
        <v>0</v>
      </c>
      <c r="AD26" s="16">
        <f>AC26*(1+'KEEI BAU - Industry'!$AU$37)</f>
        <v>0</v>
      </c>
      <c r="AE26" s="16">
        <f>AD26*(1+'KEEI BAU - Industry'!$AU$37)</f>
        <v>0</v>
      </c>
      <c r="AF26" s="16">
        <f>AE26*(1+'KEEI BAU - Industry'!$AU$37)</f>
        <v>0</v>
      </c>
    </row>
    <row r="28" spans="1:32">
      <c r="A28" s="346"/>
    </row>
  </sheetData>
  <phoneticPr fontId="3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08984375" defaultRowHeight="14.5"/>
  <cols>
    <col min="1" max="1" width="20.453125" style="205" customWidth="1"/>
    <col min="2" max="3" width="6.08984375" style="205" customWidth="1"/>
    <col min="4" max="4" width="6.08984375" style="205" customWidth="1" collapsed="1"/>
    <col min="5" max="7" width="6.08984375" style="205" customWidth="1"/>
    <col min="8" max="9" width="5.453125" style="205" customWidth="1"/>
    <col min="10" max="10" width="0.453125" style="206" customWidth="1"/>
    <col min="11" max="12" width="5.453125" style="205" customWidth="1"/>
    <col min="13" max="13" width="4.36328125" style="30" customWidth="1"/>
    <col min="14" max="14" width="20.453125" style="30" customWidth="1"/>
    <col min="15" max="48" width="6.08984375" style="148" customWidth="1"/>
    <col min="49" max="49" width="9.08984375" style="30"/>
    <col min="50" max="16384" width="9.08984375" style="205"/>
  </cols>
  <sheetData>
    <row r="1" spans="1:49" ht="30" customHeight="1">
      <c r="A1" s="535" t="s">
        <v>1032</v>
      </c>
      <c r="B1" s="536"/>
      <c r="C1" s="536"/>
      <c r="D1" s="536"/>
      <c r="E1" s="536"/>
      <c r="F1" s="536"/>
      <c r="G1" s="536"/>
      <c r="H1" s="536"/>
      <c r="I1" s="536"/>
      <c r="J1" s="536"/>
      <c r="K1" s="536"/>
      <c r="L1" s="536"/>
      <c r="M1" s="157">
        <v>1</v>
      </c>
      <c r="N1" s="158" t="s">
        <v>199</v>
      </c>
      <c r="O1" s="159" t="s">
        <v>200</v>
      </c>
      <c r="Q1" s="160" t="s">
        <v>112</v>
      </c>
      <c r="S1" s="143"/>
      <c r="T1" s="143"/>
      <c r="U1" s="143"/>
      <c r="V1" s="143"/>
      <c r="X1" s="153"/>
      <c r="Y1" s="153"/>
      <c r="Z1" s="153"/>
      <c r="AA1" s="153"/>
      <c r="AB1" s="153"/>
      <c r="AC1" s="153"/>
      <c r="AD1" s="153"/>
      <c r="AE1" s="153"/>
      <c r="AF1" s="153"/>
      <c r="AG1" s="153"/>
      <c r="AH1" s="152"/>
      <c r="AI1" s="152"/>
      <c r="AJ1" s="152"/>
      <c r="AK1" s="152"/>
      <c r="AM1" s="153"/>
      <c r="AN1" s="153"/>
      <c r="AO1" s="153"/>
      <c r="AP1" s="153"/>
      <c r="AQ1" s="153"/>
      <c r="AR1" s="152"/>
      <c r="AS1" s="152"/>
      <c r="AT1" s="152"/>
      <c r="AU1" s="152"/>
    </row>
    <row r="2" spans="1:49">
      <c r="A2" s="537" t="s">
        <v>159</v>
      </c>
      <c r="B2" s="537"/>
      <c r="C2" s="537"/>
      <c r="D2" s="537"/>
      <c r="E2" s="537"/>
      <c r="F2" s="537"/>
      <c r="G2" s="537"/>
      <c r="H2" s="537"/>
      <c r="I2" s="537"/>
      <c r="J2" s="537"/>
      <c r="K2" s="537"/>
      <c r="L2" s="537"/>
      <c r="N2" s="151" t="s">
        <v>181</v>
      </c>
      <c r="O2" s="151"/>
      <c r="P2" s="151"/>
      <c r="Q2" s="151"/>
      <c r="R2" s="151"/>
      <c r="S2" s="151"/>
      <c r="T2" s="151"/>
      <c r="U2" s="151"/>
      <c r="V2" s="151"/>
      <c r="W2" s="151"/>
      <c r="X2" s="151"/>
      <c r="Y2" s="151"/>
      <c r="Z2" s="151"/>
      <c r="AA2" s="151"/>
      <c r="AB2" s="151"/>
      <c r="AC2" s="151"/>
      <c r="AD2" s="151"/>
      <c r="AE2" s="151"/>
      <c r="AF2" s="151"/>
      <c r="AG2" s="151"/>
      <c r="AH2" s="151"/>
      <c r="AI2" s="151"/>
      <c r="AJ2" s="151"/>
      <c r="AK2" s="151"/>
      <c r="AM2" s="151"/>
      <c r="AN2" s="151"/>
      <c r="AO2" s="151"/>
      <c r="AP2" s="151"/>
      <c r="AQ2" s="151"/>
      <c r="AR2" s="151"/>
      <c r="AS2" s="151"/>
      <c r="AT2" s="151"/>
      <c r="AU2" s="151"/>
    </row>
    <row r="3" spans="1:49" ht="15" customHeight="1">
      <c r="A3" s="31"/>
      <c r="B3" s="32"/>
      <c r="C3" s="32"/>
      <c r="D3" s="32"/>
      <c r="E3" s="32"/>
      <c r="F3" s="32"/>
      <c r="G3" s="32"/>
      <c r="H3" s="524" t="s">
        <v>160</v>
      </c>
      <c r="I3" s="524"/>
      <c r="J3" s="33"/>
      <c r="K3" s="524" t="s">
        <v>161</v>
      </c>
      <c r="L3" s="524"/>
      <c r="N3" s="31"/>
      <c r="O3" s="144"/>
      <c r="P3" s="144"/>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row>
    <row r="4" spans="1:49" ht="15" customHeight="1">
      <c r="A4" s="31"/>
      <c r="B4" s="34">
        <v>2000</v>
      </c>
      <c r="C4" s="34">
        <v>2018</v>
      </c>
      <c r="D4" s="34">
        <v>2025</v>
      </c>
      <c r="E4" s="34">
        <v>2030</v>
      </c>
      <c r="F4" s="34">
        <v>2035</v>
      </c>
      <c r="G4" s="34">
        <v>2040</v>
      </c>
      <c r="H4" s="35">
        <v>2018</v>
      </c>
      <c r="I4" s="35">
        <v>2040</v>
      </c>
      <c r="J4" s="36"/>
      <c r="K4" s="35" t="s">
        <v>162</v>
      </c>
      <c r="L4" s="35" t="s">
        <v>163</v>
      </c>
      <c r="N4" s="31"/>
      <c r="O4" s="142">
        <v>2000</v>
      </c>
      <c r="P4" s="142">
        <v>2018</v>
      </c>
      <c r="Q4" s="142">
        <v>2019</v>
      </c>
      <c r="R4" s="154">
        <v>2020</v>
      </c>
      <c r="S4" s="142">
        <v>2021</v>
      </c>
      <c r="T4" s="142">
        <v>2022</v>
      </c>
      <c r="U4" s="142">
        <v>2023</v>
      </c>
      <c r="V4" s="142">
        <v>2024</v>
      </c>
      <c r="W4" s="154">
        <v>2025</v>
      </c>
      <c r="X4" s="142">
        <v>2026</v>
      </c>
      <c r="Y4" s="142">
        <v>2027</v>
      </c>
      <c r="Z4" s="142">
        <v>2028</v>
      </c>
      <c r="AA4" s="142">
        <v>2029</v>
      </c>
      <c r="AB4" s="154">
        <v>2030</v>
      </c>
      <c r="AC4" s="142">
        <v>2031</v>
      </c>
      <c r="AD4" s="142">
        <v>2032</v>
      </c>
      <c r="AE4" s="142">
        <v>2033</v>
      </c>
      <c r="AF4" s="142">
        <v>2034</v>
      </c>
      <c r="AG4" s="154">
        <v>2035</v>
      </c>
      <c r="AH4" s="142">
        <v>2036</v>
      </c>
      <c r="AI4" s="142">
        <v>2037</v>
      </c>
      <c r="AJ4" s="142">
        <v>2038</v>
      </c>
      <c r="AK4" s="142">
        <v>2039</v>
      </c>
      <c r="AL4" s="154">
        <v>2040</v>
      </c>
      <c r="AM4" s="142">
        <v>2041</v>
      </c>
      <c r="AN4" s="142">
        <v>2042</v>
      </c>
      <c r="AO4" s="142">
        <v>2043</v>
      </c>
      <c r="AP4" s="142">
        <v>2044</v>
      </c>
      <c r="AQ4" s="154">
        <v>2045</v>
      </c>
      <c r="AR4" s="142">
        <v>2046</v>
      </c>
      <c r="AS4" s="142">
        <v>2047</v>
      </c>
      <c r="AT4" s="142">
        <v>2048</v>
      </c>
      <c r="AU4" s="142">
        <v>2049</v>
      </c>
      <c r="AV4" s="142">
        <v>2050</v>
      </c>
      <c r="AW4" s="438" t="s">
        <v>182</v>
      </c>
    </row>
    <row r="5" spans="1:49" ht="13.5" customHeight="1">
      <c r="A5" s="78" t="s">
        <v>1033</v>
      </c>
      <c r="B5" s="223">
        <v>130.33099999999999</v>
      </c>
      <c r="C5" s="223">
        <v>163.71100000000001</v>
      </c>
      <c r="D5" s="224">
        <v>192.869</v>
      </c>
      <c r="E5" s="224">
        <v>199.166</v>
      </c>
      <c r="F5" s="224">
        <v>200.482</v>
      </c>
      <c r="G5" s="224">
        <v>198.499</v>
      </c>
      <c r="H5" s="234" t="s">
        <v>170</v>
      </c>
      <c r="I5" s="234" t="s">
        <v>170</v>
      </c>
      <c r="J5" s="41"/>
      <c r="K5" s="225">
        <v>1.27</v>
      </c>
      <c r="L5" s="225">
        <v>0.88</v>
      </c>
      <c r="N5" s="37" t="s">
        <v>201</v>
      </c>
      <c r="O5" s="434">
        <f>B42*$A$33</f>
        <v>3853676399692560</v>
      </c>
      <c r="P5" s="436" cm="1">
        <f t="array" ref="P5">TREND($O31:$P31,$O$30:$P$30,P$4)</f>
        <v>4285375285763552</v>
      </c>
      <c r="Q5" s="436" cm="1">
        <f t="array" ref="Q5">TREND($O31:$P31,$O$30:$P$30,Q$4)</f>
        <v>4309358557211936</v>
      </c>
      <c r="R5" s="436" cm="1">
        <f t="array" ref="R5">TREND($O31:$P31,$O$30:$P$30,R$4)</f>
        <v>4333341828660328</v>
      </c>
      <c r="S5" s="436" cm="1">
        <f t="array" ref="S5">TREND($O31:$P31,$O$30:$P$30,S$4)</f>
        <v>4357325100108712</v>
      </c>
      <c r="T5" s="430">
        <f>C42*$A$33</f>
        <v>4381308371557110</v>
      </c>
      <c r="U5" s="149" cm="1">
        <f t="array" ref="U5">TREND($P31:$Q31,$P$30:$Q$30,U$4)</f>
        <v>4375657296322934</v>
      </c>
      <c r="V5" s="149" cm="1">
        <f t="array" ref="V5">TREND($P31:$Q31,$P$30:$Q$30,V$4)</f>
        <v>4370006221088760</v>
      </c>
      <c r="W5" s="149" cm="1">
        <f t="array" ref="W5">TREND($P31:$Q31,$P$30:$Q$30,W$4)</f>
        <v>4364355145854584</v>
      </c>
      <c r="X5" s="149" cm="1">
        <f t="array" ref="X5">TREND($P31:$Q31,$P$30:$Q$30,X$4)</f>
        <v>4358704070620410</v>
      </c>
      <c r="Y5" s="149" cm="1">
        <f t="array" ref="Y5">TREND($P31:$Q31,$P$30:$Q$30,Y$4)</f>
        <v>4353052995386234</v>
      </c>
      <c r="Z5" s="149" cm="1">
        <f t="array" ref="Z5">TREND($P31:$Q31,$P$30:$Q$30,Z$4)</f>
        <v>4347401920152060</v>
      </c>
      <c r="AA5" s="149" cm="1">
        <f t="array" ref="AA5">TREND($P31:$Q31,$P$30:$Q$30,AA$4)</f>
        <v>4341750844917884</v>
      </c>
      <c r="AB5" s="431">
        <f>D42*$A$33</f>
        <v>4336099769683710</v>
      </c>
      <c r="AC5" s="149" cm="1">
        <f t="array" ref="AC5">TREND($Q31:$R31,$Q$30:$R$30,AC$4)</f>
        <v>4313697717755392</v>
      </c>
      <c r="AD5" s="149" cm="1">
        <f t="array" ref="AD5">TREND($Q31:$R31,$Q$30:$R$30,AD$4)</f>
        <v>4291295665827072</v>
      </c>
      <c r="AE5" s="149" cm="1">
        <f t="array" ref="AE5">TREND($Q31:$R31,$Q$30:$R$30,AE$4)</f>
        <v>4268893613898752</v>
      </c>
      <c r="AF5" s="149" cm="1">
        <f t="array" ref="AF5">TREND($Q31:$R31,$Q$30:$R$30,AF$4)</f>
        <v>4246491561970432</v>
      </c>
      <c r="AG5" s="149" cm="1">
        <f t="array" ref="AG5">TREND($Q31:$R31,$Q$30:$R$30,AG$4)</f>
        <v>4224089510042112</v>
      </c>
      <c r="AH5" s="149" cm="1">
        <f t="array" ref="AH5">TREND($Q31:$R31,$Q$30:$R$30,AH$4)</f>
        <v>4201687458113800</v>
      </c>
      <c r="AI5" s="149" cm="1">
        <f t="array" ref="AI5">TREND($Q31:$R31,$Q$30:$R$30,AI$4)</f>
        <v>4179285406185480</v>
      </c>
      <c r="AJ5" s="149" cm="1">
        <f t="array" ref="AJ5">TREND($Q31:$R31,$Q$30:$R$30,AJ$4)</f>
        <v>4156883354257160</v>
      </c>
      <c r="AK5" s="149" cm="1">
        <f t="array" ref="AK5">TREND($Q31:$R31,$Q$30:$R$30,AK$4)</f>
        <v>4134481302328840</v>
      </c>
      <c r="AL5" s="431">
        <f>E42*$A$33</f>
        <v>4112079250400519.5</v>
      </c>
      <c r="AM5" s="149" cm="1">
        <f t="array" ref="AM5">TREND($R31:$S31,$R$30:$S$30,AM$4)</f>
        <v>4076098755242864</v>
      </c>
      <c r="AN5" s="149" cm="1">
        <f t="array" ref="AN5">TREND($R31:$S31,$R$30:$S$30,AN$4)</f>
        <v>4040118260085200</v>
      </c>
      <c r="AO5" s="149" cm="1">
        <f t="array" ref="AO5">TREND($R31:$S31,$R$30:$S$30,AO$4)</f>
        <v>4004137764927536</v>
      </c>
      <c r="AP5" s="149" cm="1">
        <f t="array" ref="AP5">TREND($R31:$S31,$R$30:$S$30,AP$4)</f>
        <v>3968157269769872</v>
      </c>
      <c r="AQ5" s="149" cm="1">
        <f t="array" ref="AQ5">TREND($R31:$S31,$R$30:$S$30,AQ$4)</f>
        <v>3932176774612208</v>
      </c>
      <c r="AR5" s="149" cm="1">
        <f t="array" ref="AR5">TREND($R31:$S31,$R$30:$S$30,AR$4)</f>
        <v>3896196279454544</v>
      </c>
      <c r="AS5" s="149" cm="1">
        <f t="array" ref="AS5">TREND($R31:$S31,$R$30:$S$30,AS$4)</f>
        <v>3860215784296880</v>
      </c>
      <c r="AT5" s="149" cm="1">
        <f t="array" ref="AT5">TREND($R31:$S31,$R$30:$S$30,AT$4)</f>
        <v>3824235289139216</v>
      </c>
      <c r="AU5" s="149" cm="1">
        <f t="array" ref="AU5">TREND($R31:$S31,$R$30:$S$30,AU$4)</f>
        <v>3788254793981552</v>
      </c>
      <c r="AV5" s="431">
        <f>F42*$A$33</f>
        <v>3752274298823890</v>
      </c>
      <c r="AW5" s="169">
        <f>(AV5/R5)^(1/30)-1</f>
        <v>-4.7877318783811074E-3</v>
      </c>
    </row>
    <row r="6" spans="1:49" ht="13.5" customHeight="1">
      <c r="A6" s="78" t="s">
        <v>1034</v>
      </c>
      <c r="B6" s="223">
        <v>7.1630000000000003</v>
      </c>
      <c r="C6" s="223">
        <v>8.8350000000000009</v>
      </c>
      <c r="D6" s="224">
        <v>9.9939999999999998</v>
      </c>
      <c r="E6" s="224">
        <v>10.558</v>
      </c>
      <c r="F6" s="224">
        <v>11.04</v>
      </c>
      <c r="G6" s="224">
        <v>11.282999999999999</v>
      </c>
      <c r="H6" s="234" t="s">
        <v>170</v>
      </c>
      <c r="I6" s="234" t="s">
        <v>170</v>
      </c>
      <c r="J6" s="41"/>
      <c r="K6" s="225">
        <v>1.17</v>
      </c>
      <c r="L6" s="225">
        <v>1.1200000000000001</v>
      </c>
      <c r="N6" s="42" t="s">
        <v>202</v>
      </c>
      <c r="O6" s="435">
        <f>B43*$A$33</f>
        <v>256499330629080</v>
      </c>
      <c r="P6" s="436" cm="1">
        <f t="array" ref="P6">TREND($O32:$P32,$O$30:$P$30,P$4)</f>
        <v>85799004464516</v>
      </c>
      <c r="Q6" s="436" cm="1">
        <f t="array" ref="Q6">TREND($O32:$P32,$O$30:$P$30,Q$4)</f>
        <v>76315653010928</v>
      </c>
      <c r="R6" s="436" cm="1">
        <f t="array" ref="R6">TREND($O32:$P32,$O$30:$P$30,R$4)</f>
        <v>66832301557344</v>
      </c>
      <c r="S6" s="436" cm="1">
        <f t="array" ref="S6">TREND($O32:$P32,$O$30:$P$30,S$4)</f>
        <v>57348950103756</v>
      </c>
      <c r="T6" s="392">
        <f>C43*$A$33</f>
        <v>47865598650170</v>
      </c>
      <c r="U6" s="149" cm="1">
        <f t="array" ref="U6">TREND($P32:$Q32,$P$30:$Q$30,U$4)</f>
        <v>46081048576220</v>
      </c>
      <c r="V6" s="149" cm="1">
        <f t="array" ref="V6">TREND($P32:$Q32,$P$30:$Q$30,V$4)</f>
        <v>44296498502270</v>
      </c>
      <c r="W6" s="149" cm="1">
        <f t="array" ref="W6">TREND($P32:$Q32,$P$30:$Q$30,W$4)</f>
        <v>42511948428320</v>
      </c>
      <c r="X6" s="149" cm="1">
        <f t="array" ref="X6">TREND($P32:$Q32,$P$30:$Q$30,X$4)</f>
        <v>40727398354370</v>
      </c>
      <c r="Y6" s="149" cm="1">
        <f t="array" ref="Y6">TREND($P32:$Q32,$P$30:$Q$30,Y$4)</f>
        <v>38942848280420</v>
      </c>
      <c r="Z6" s="149" cm="1">
        <f t="array" ref="Z6">TREND($P32:$Q32,$P$30:$Q$30,Z$4)</f>
        <v>37158298206470</v>
      </c>
      <c r="AA6" s="149" cm="1">
        <f t="array" ref="AA6">TREND($P32:$Q32,$P$30:$Q$30,AA$4)</f>
        <v>35373748132520</v>
      </c>
      <c r="AB6" s="156">
        <f>D43*$A$33</f>
        <v>33589198058570</v>
      </c>
      <c r="AC6" s="149" cm="1">
        <f t="array" ref="AC6">TREND($Q32:$R32,$Q$30:$R$30,AC$4)</f>
        <v>33648683061035</v>
      </c>
      <c r="AD6" s="149" cm="1">
        <f t="array" ref="AD6">TREND($Q32:$R32,$Q$30:$R$30,AD$4)</f>
        <v>33708168063500</v>
      </c>
      <c r="AE6" s="149" cm="1">
        <f t="array" ref="AE6">TREND($Q32:$R32,$Q$30:$R$30,AE$4)</f>
        <v>33767653065965</v>
      </c>
      <c r="AF6" s="149" cm="1">
        <f t="array" ref="AF6">TREND($Q32:$R32,$Q$30:$R$30,AF$4)</f>
        <v>33827138068430</v>
      </c>
      <c r="AG6" s="149" cm="1">
        <f t="array" ref="AG6">TREND($Q32:$R32,$Q$30:$R$30,AG$4)</f>
        <v>33886623070895</v>
      </c>
      <c r="AH6" s="149" cm="1">
        <f t="array" ref="AH6">TREND($Q32:$R32,$Q$30:$R$30,AH$4)</f>
        <v>33946108073360</v>
      </c>
      <c r="AI6" s="149" cm="1">
        <f t="array" ref="AI6">TREND($Q32:$R32,$Q$30:$R$30,AI$4)</f>
        <v>34005593075825</v>
      </c>
      <c r="AJ6" s="149" cm="1">
        <f t="array" ref="AJ6">TREND($Q32:$R32,$Q$30:$R$30,AJ$4)</f>
        <v>34065078078290</v>
      </c>
      <c r="AK6" s="149" cm="1">
        <f t="array" ref="AK6">TREND($Q32:$R32,$Q$30:$R$30,AK$4)</f>
        <v>34124563080755</v>
      </c>
      <c r="AL6" s="156">
        <f>E43*$A$33</f>
        <v>34184048083220</v>
      </c>
      <c r="AM6" s="149" cm="1">
        <f t="array" ref="AM6">TREND($R32:$S32,$R$30:$S$30,AM$4)</f>
        <v>34255430086178</v>
      </c>
      <c r="AN6" s="149" cm="1">
        <f t="array" ref="AN6">TREND($R32:$S32,$R$30:$S$30,AN$4)</f>
        <v>34326812089136</v>
      </c>
      <c r="AO6" s="149" cm="1">
        <f t="array" ref="AO6">TREND($R32:$S32,$R$30:$S$30,AO$4)</f>
        <v>34398194092094</v>
      </c>
      <c r="AP6" s="149" cm="1">
        <f t="array" ref="AP6">TREND($R32:$S32,$R$30:$S$30,AP$4)</f>
        <v>34469576095052</v>
      </c>
      <c r="AQ6" s="149" cm="1">
        <f t="array" ref="AQ6">TREND($R32:$S32,$R$30:$S$30,AQ$4)</f>
        <v>34540958098010</v>
      </c>
      <c r="AR6" s="149" cm="1">
        <f t="array" ref="AR6">TREND($R32:$S32,$R$30:$S$30,AR$4)</f>
        <v>34612340100968</v>
      </c>
      <c r="AS6" s="149" cm="1">
        <f t="array" ref="AS6">TREND($R32:$S32,$R$30:$S$30,AS$4)</f>
        <v>34683722103926</v>
      </c>
      <c r="AT6" s="149" cm="1">
        <f t="array" ref="AT6">TREND($R32:$S32,$R$30:$S$30,AT$4)</f>
        <v>34755104106884</v>
      </c>
      <c r="AU6" s="149" cm="1">
        <f t="array" ref="AU6">TREND($R32:$S32,$R$30:$S$30,AU$4)</f>
        <v>34826486109842</v>
      </c>
      <c r="AV6" s="156">
        <f>H43*$A$33</f>
        <v>34897868112800</v>
      </c>
      <c r="AW6" s="169"/>
    </row>
    <row r="7" spans="1:49" ht="13.5" customHeight="1">
      <c r="A7" s="78" t="s">
        <v>217</v>
      </c>
      <c r="B7" s="65">
        <v>100.61799999999999</v>
      </c>
      <c r="C7" s="65">
        <v>118.521</v>
      </c>
      <c r="D7" s="66">
        <v>125.675</v>
      </c>
      <c r="E7" s="66">
        <v>127.51</v>
      </c>
      <c r="F7" s="66">
        <v>127.178</v>
      </c>
      <c r="G7" s="66">
        <v>125.77200000000001</v>
      </c>
      <c r="H7" s="39">
        <v>100</v>
      </c>
      <c r="I7" s="39">
        <v>99.990000000000009</v>
      </c>
      <c r="J7" s="72"/>
      <c r="K7" s="73">
        <v>0.91</v>
      </c>
      <c r="L7" s="73">
        <v>0.27</v>
      </c>
      <c r="N7" s="42" t="s">
        <v>729</v>
      </c>
      <c r="O7" s="435">
        <f>(B44+B45)*$A$33</f>
        <v>3597177069063480</v>
      </c>
      <c r="P7" s="436" cm="1">
        <f t="array" ref="P7">TREND($O33:$P33,$O$30:$P$30,P$4)</f>
        <v>4199576281299032</v>
      </c>
      <c r="Q7" s="436" cm="1">
        <f t="array" ref="Q7">TREND($O33:$P33,$O$30:$P$30,Q$4)</f>
        <v>4233042904201008</v>
      </c>
      <c r="R7" s="436" cm="1">
        <f t="array" ref="R7">TREND($O33:$P33,$O$30:$P$30,R$4)</f>
        <v>4266509527102984</v>
      </c>
      <c r="S7" s="436" cm="1">
        <f t="array" ref="S7">TREND($O33:$P33,$O$30:$P$30,S$4)</f>
        <v>4299976150004960</v>
      </c>
      <c r="T7" s="398">
        <f>(C44+C45)*$A$33</f>
        <v>4333442772906940</v>
      </c>
      <c r="U7" s="161" cm="1">
        <f t="array" ref="U7">TREND($P33:$Q33,$P$30:$Q$30,U$4)</f>
        <v>4329576247746714</v>
      </c>
      <c r="V7" s="161" cm="1">
        <f t="array" ref="V7">TREND($P33:$Q33,$P$30:$Q$30,V$4)</f>
        <v>4325709722586489</v>
      </c>
      <c r="W7" s="161" cm="1">
        <f t="array" ref="W7">TREND($P33:$Q33,$P$30:$Q$30,W$4)</f>
        <v>4321843197426264</v>
      </c>
      <c r="X7" s="161" cm="1">
        <f t="array" ref="X7">TREND($P33:$Q33,$P$30:$Q$30,X$4)</f>
        <v>4317976672266039</v>
      </c>
      <c r="Y7" s="161" cm="1">
        <f t="array" ref="Y7">TREND($P33:$Q33,$P$30:$Q$30,Y$4)</f>
        <v>4314110147105814</v>
      </c>
      <c r="Z7" s="161" cm="1">
        <f t="array" ref="Z7">TREND($P33:$Q33,$P$30:$Q$30,Z$4)</f>
        <v>4310243621945589</v>
      </c>
      <c r="AA7" s="161" cm="1">
        <f t="array" ref="AA7">TREND($P33:$Q33,$P$30:$Q$30,AA$4)</f>
        <v>4306377096785364</v>
      </c>
      <c r="AB7" s="397">
        <f>(D44+D45)*$A$33</f>
        <v>4302510571625140</v>
      </c>
      <c r="AC7" s="161" cm="1">
        <f t="array" ref="AC7">TREND($Q33:$R33,$Q$30:$R$30,AC$4)</f>
        <v>4280049034694352</v>
      </c>
      <c r="AD7" s="161" cm="1">
        <f t="array" ref="AD7">TREND($Q33:$R33,$Q$30:$R$30,AD$4)</f>
        <v>4257587497763568</v>
      </c>
      <c r="AE7" s="161" cm="1">
        <f t="array" ref="AE7">TREND($Q33:$R33,$Q$30:$R$30,AE$4)</f>
        <v>4235125960832784</v>
      </c>
      <c r="AF7" s="161" cm="1">
        <f t="array" ref="AF7">TREND($Q33:$R33,$Q$30:$R$30,AF$4)</f>
        <v>4212664423902000</v>
      </c>
      <c r="AG7" s="161" cm="1">
        <f t="array" ref="AG7">TREND($Q33:$R33,$Q$30:$R$30,AG$4)</f>
        <v>4190202886971216</v>
      </c>
      <c r="AH7" s="161" cm="1">
        <f t="array" ref="AH7">TREND($Q33:$R33,$Q$30:$R$30,AH$4)</f>
        <v>4167741350040432</v>
      </c>
      <c r="AI7" s="161" cm="1">
        <f t="array" ref="AI7">TREND($Q33:$R33,$Q$30:$R$30,AI$4)</f>
        <v>4145279813109648</v>
      </c>
      <c r="AJ7" s="161" cm="1">
        <f t="array" ref="AJ7">TREND($Q33:$R33,$Q$30:$R$30,AJ$4)</f>
        <v>4122818276178864</v>
      </c>
      <c r="AK7" s="161" cm="1">
        <f t="array" ref="AK7">TREND($Q33:$R33,$Q$30:$R$30,AK$4)</f>
        <v>4100356739248080</v>
      </c>
      <c r="AL7" s="397">
        <f>(E44+E45)*$A$33</f>
        <v>4077895202317300</v>
      </c>
      <c r="AM7" s="149" cm="1">
        <f t="array" ref="AM7">TREND($R33:$S33,$R$30:$S$30,AM$4)</f>
        <v>4042033677164576</v>
      </c>
      <c r="AN7" s="149" cm="1">
        <f t="array" ref="AN7">TREND($R33:$S33,$R$30:$S$30,AN$4)</f>
        <v>4006172152011840</v>
      </c>
      <c r="AO7" s="149" cm="1">
        <f t="array" ref="AO7">TREND($R33:$S33,$R$30:$S$30,AO$4)</f>
        <v>3970310626859104</v>
      </c>
      <c r="AP7" s="149" cm="1">
        <f t="array" ref="AP7">TREND($R33:$S33,$R$30:$S$30,AP$4)</f>
        <v>3934449101706368</v>
      </c>
      <c r="AQ7" s="149" cm="1">
        <f t="array" ref="AQ7">TREND($R33:$S33,$R$30:$S$30,AQ$4)</f>
        <v>3898587576553632</v>
      </c>
      <c r="AR7" s="149" cm="1">
        <f t="array" ref="AR7">TREND($R33:$S33,$R$30:$S$30,AR$4)</f>
        <v>3862726051400912</v>
      </c>
      <c r="AS7" s="149" cm="1">
        <f t="array" ref="AS7">TREND($R33:$S33,$R$30:$S$30,AS$4)</f>
        <v>3826864526248176</v>
      </c>
      <c r="AT7" s="149" cm="1">
        <f t="array" ref="AT7">TREND($R33:$S33,$R$30:$S$30,AT$4)</f>
        <v>3791003001095440</v>
      </c>
      <c r="AU7" s="149" cm="1">
        <f t="array" ref="AU7">TREND($R33:$S33,$R$30:$S$30,AU$4)</f>
        <v>3755141475942704</v>
      </c>
      <c r="AV7" s="397">
        <f>(F44+F45)*$A$33</f>
        <v>3719279950789970</v>
      </c>
      <c r="AW7" s="167"/>
    </row>
    <row r="8" spans="1:49" ht="13.5" customHeight="1">
      <c r="A8" s="42" t="s">
        <v>1035</v>
      </c>
      <c r="B8" s="223">
        <v>6.7789999999999999</v>
      </c>
      <c r="C8" s="223">
        <v>1.6910000000000001</v>
      </c>
      <c r="D8" s="224">
        <v>0.81699999999999995</v>
      </c>
      <c r="E8" s="224">
        <v>0.83599999999999997</v>
      </c>
      <c r="F8" s="224">
        <v>0.84599999999999997</v>
      </c>
      <c r="G8" s="224">
        <v>0.78600000000000003</v>
      </c>
      <c r="H8" s="45">
        <v>1.43</v>
      </c>
      <c r="I8" s="45">
        <v>0.62</v>
      </c>
      <c r="J8" s="41"/>
      <c r="K8" s="225">
        <v>-7.42</v>
      </c>
      <c r="L8" s="225">
        <v>-3.42</v>
      </c>
      <c r="N8" s="50"/>
      <c r="O8" s="147"/>
      <c r="P8" s="147"/>
      <c r="Q8" s="206"/>
      <c r="R8" s="149"/>
      <c r="S8" s="149"/>
      <c r="T8" s="392"/>
      <c r="U8" s="149"/>
      <c r="V8" s="149"/>
      <c r="W8" s="156"/>
      <c r="X8" s="149"/>
      <c r="Y8" s="149"/>
      <c r="Z8" s="149"/>
      <c r="AA8" s="149"/>
      <c r="AB8" s="156"/>
      <c r="AC8" s="149"/>
      <c r="AD8" s="149"/>
      <c r="AE8" s="149"/>
      <c r="AF8" s="149"/>
      <c r="AG8" s="156"/>
      <c r="AH8" s="149"/>
      <c r="AI8" s="149"/>
      <c r="AJ8" s="149"/>
      <c r="AK8" s="149"/>
      <c r="AL8" s="156"/>
      <c r="AM8" s="149"/>
      <c r="AN8" s="149"/>
      <c r="AO8" s="149"/>
      <c r="AP8" s="149"/>
      <c r="AQ8" s="149"/>
      <c r="AR8" s="149"/>
      <c r="AS8" s="149"/>
      <c r="AT8" s="149"/>
      <c r="AU8" s="149"/>
      <c r="AV8" s="149"/>
      <c r="AW8" s="167"/>
    </row>
    <row r="9" spans="1:49" ht="13.5" customHeight="1">
      <c r="A9" s="42" t="s">
        <v>729</v>
      </c>
      <c r="B9" s="223">
        <v>93.838999999999999</v>
      </c>
      <c r="C9" s="223">
        <v>116.83</v>
      </c>
      <c r="D9" s="224">
        <v>124.858</v>
      </c>
      <c r="E9" s="224">
        <v>126.675</v>
      </c>
      <c r="F9" s="224">
        <v>126.33199999999999</v>
      </c>
      <c r="G9" s="224">
        <v>124.985</v>
      </c>
      <c r="H9" s="45">
        <v>98.57</v>
      </c>
      <c r="I9" s="45">
        <v>99.37</v>
      </c>
      <c r="J9" s="41"/>
      <c r="K9" s="225">
        <v>1.22</v>
      </c>
      <c r="L9" s="225">
        <v>0.31</v>
      </c>
      <c r="N9" s="37" t="s">
        <v>205</v>
      </c>
      <c r="O9" s="147"/>
      <c r="P9" s="147"/>
      <c r="Q9" s="212">
        <f>Q5/P5-1</f>
        <v>5.5965393574883837E-3</v>
      </c>
      <c r="R9" s="212">
        <f>R5/Q5-1</f>
        <v>5.565392419773163E-3</v>
      </c>
      <c r="S9" s="212">
        <f t="shared" ref="S9:AV9" si="0">S5/R5-1</f>
        <v>5.5345902531300784E-3</v>
      </c>
      <c r="T9" s="396">
        <f>T5/S5-1</f>
        <v>5.5041271645761558E-3</v>
      </c>
      <c r="U9" s="212">
        <f t="shared" si="0"/>
        <v>-1.2898145382466142E-3</v>
      </c>
      <c r="V9" s="212">
        <f t="shared" si="0"/>
        <v>-1.2914803083237114E-3</v>
      </c>
      <c r="W9" s="212">
        <f t="shared" si="0"/>
        <v>-1.2931503865841742E-3</v>
      </c>
      <c r="X9" s="212">
        <f t="shared" si="0"/>
        <v>-1.2948247897610621E-3</v>
      </c>
      <c r="Y9" s="212">
        <f t="shared" si="0"/>
        <v>-1.2965035346782505E-3</v>
      </c>
      <c r="Z9" s="212">
        <f t="shared" si="0"/>
        <v>-1.298186638242993E-3</v>
      </c>
      <c r="AA9" s="212">
        <f t="shared" si="0"/>
        <v>-1.2998741174541362E-3</v>
      </c>
      <c r="AB9" s="212">
        <f t="shared" si="0"/>
        <v>-1.301565989395459E-3</v>
      </c>
      <c r="AC9" s="212">
        <f t="shared" si="0"/>
        <v>-5.1664060142121437E-3</v>
      </c>
      <c r="AD9" s="212">
        <f t="shared" si="0"/>
        <v>-5.1932363818892879E-3</v>
      </c>
      <c r="AE9" s="212">
        <f t="shared" si="0"/>
        <v>-5.2203468772180628E-3</v>
      </c>
      <c r="AF9" s="212">
        <f t="shared" si="0"/>
        <v>-5.2477419103120759E-3</v>
      </c>
      <c r="AG9" s="212">
        <f t="shared" si="0"/>
        <v>-5.2754259843448281E-3</v>
      </c>
      <c r="AH9" s="212">
        <f t="shared" si="0"/>
        <v>-5.3034036980169619E-3</v>
      </c>
      <c r="AI9" s="212">
        <f t="shared" si="0"/>
        <v>-5.3316797481116618E-3</v>
      </c>
      <c r="AJ9" s="212">
        <f t="shared" si="0"/>
        <v>-5.3602589321045668E-3</v>
      </c>
      <c r="AK9" s="212">
        <f t="shared" si="0"/>
        <v>-5.3891461508963623E-3</v>
      </c>
      <c r="AL9" s="212">
        <f t="shared" si="0"/>
        <v>-5.4183464116047686E-3</v>
      </c>
      <c r="AM9" s="212">
        <f t="shared" si="0"/>
        <v>-8.7499517802704929E-3</v>
      </c>
      <c r="AN9" s="212">
        <f t="shared" si="0"/>
        <v>-8.8271892606587299E-3</v>
      </c>
      <c r="AO9" s="212">
        <f t="shared" si="0"/>
        <v>-8.9058024645310985E-3</v>
      </c>
      <c r="AP9" s="212">
        <f t="shared" si="0"/>
        <v>-8.9858284779358311E-3</v>
      </c>
      <c r="AQ9" s="212">
        <f t="shared" si="0"/>
        <v>-9.0673057320005412E-3</v>
      </c>
      <c r="AR9" s="212">
        <f t="shared" si="0"/>
        <v>-9.1502740644747727E-3</v>
      </c>
      <c r="AS9" s="212">
        <f t="shared" si="0"/>
        <v>-9.234774784678268E-3</v>
      </c>
      <c r="AT9" s="212">
        <f t="shared" si="0"/>
        <v>-9.3208507420829978E-3</v>
      </c>
      <c r="AU9" s="212">
        <f t="shared" si="0"/>
        <v>-9.4085463987658713E-3</v>
      </c>
      <c r="AV9" s="212">
        <f t="shared" si="0"/>
        <v>-9.4979079059900329E-3</v>
      </c>
      <c r="AW9" s="167"/>
    </row>
    <row r="10" spans="1:49" s="206" customFormat="1" ht="3" customHeight="1">
      <c r="A10" s="50"/>
      <c r="B10" s="51"/>
      <c r="C10" s="51"/>
      <c r="D10" s="52"/>
      <c r="E10" s="52"/>
      <c r="F10" s="52"/>
      <c r="G10" s="52"/>
      <c r="H10" s="52"/>
      <c r="I10" s="52"/>
      <c r="J10" s="54"/>
      <c r="K10" s="54"/>
      <c r="L10" s="54"/>
      <c r="M10" s="30"/>
      <c r="N10" s="42"/>
      <c r="O10" s="215"/>
      <c r="P10" s="215"/>
      <c r="Q10" s="149"/>
      <c r="R10" s="149"/>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67"/>
    </row>
    <row r="11" spans="1:49" ht="13.5" customHeight="1">
      <c r="A11" s="37" t="s">
        <v>1036</v>
      </c>
      <c r="B11" s="235"/>
      <c r="C11" s="235"/>
      <c r="D11" s="236"/>
      <c r="E11" s="236"/>
      <c r="F11" s="236"/>
      <c r="G11" s="236"/>
      <c r="H11" s="234"/>
      <c r="I11" s="234"/>
      <c r="J11" s="41"/>
      <c r="K11" s="225"/>
      <c r="L11" s="225"/>
      <c r="N11" s="399" t="s">
        <v>1037</v>
      </c>
      <c r="O11" s="215"/>
      <c r="P11" s="215"/>
      <c r="Q11" s="149"/>
      <c r="R11" s="149"/>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67"/>
    </row>
    <row r="12" spans="1:49" ht="13.5" customHeight="1">
      <c r="A12" s="42" t="s">
        <v>549</v>
      </c>
      <c r="B12" s="223">
        <v>8.2319999999999993</v>
      </c>
      <c r="C12" s="223">
        <v>9.8940000000000001</v>
      </c>
      <c r="D12" s="224">
        <v>10.462999999999999</v>
      </c>
      <c r="E12" s="224">
        <v>10.816000000000001</v>
      </c>
      <c r="F12" s="224">
        <v>10.688000000000001</v>
      </c>
      <c r="G12" s="224">
        <v>10.170999999999999</v>
      </c>
      <c r="H12" s="45">
        <v>8.35</v>
      </c>
      <c r="I12" s="45">
        <v>8.09</v>
      </c>
      <c r="J12" s="41"/>
      <c r="K12" s="225">
        <v>1.03</v>
      </c>
      <c r="L12" s="225">
        <v>0.13</v>
      </c>
      <c r="M12" s="55"/>
      <c r="N12" s="213"/>
      <c r="O12" s="215"/>
      <c r="P12" s="215"/>
      <c r="Q12" s="149"/>
      <c r="R12" s="149"/>
      <c r="S12" s="149"/>
      <c r="T12" s="149"/>
      <c r="U12" s="149"/>
      <c r="V12" s="149"/>
      <c r="W12" s="214"/>
      <c r="X12" s="149"/>
      <c r="Y12" s="149"/>
      <c r="Z12" s="149"/>
      <c r="AA12" s="149"/>
      <c r="AB12" s="214"/>
      <c r="AC12" s="149"/>
      <c r="AD12" s="149"/>
      <c r="AE12" s="149"/>
      <c r="AF12" s="149"/>
      <c r="AG12" s="214"/>
      <c r="AH12" s="149"/>
      <c r="AI12" s="149"/>
      <c r="AJ12" s="149"/>
      <c r="AK12" s="149"/>
      <c r="AL12" s="214"/>
      <c r="AM12" s="149"/>
      <c r="AN12" s="149"/>
      <c r="AO12" s="149"/>
      <c r="AP12" s="149"/>
      <c r="AQ12" s="149"/>
      <c r="AR12" s="149"/>
      <c r="AS12" s="149"/>
      <c r="AT12" s="149"/>
      <c r="AU12" s="149"/>
      <c r="AV12" s="149"/>
      <c r="AW12" s="167"/>
    </row>
    <row r="13" spans="1:49" ht="13.5" customHeight="1">
      <c r="A13" s="42" t="s">
        <v>553</v>
      </c>
      <c r="B13" s="223">
        <v>9.67</v>
      </c>
      <c r="C13" s="223">
        <v>2.6309999999999998</v>
      </c>
      <c r="D13" s="224">
        <v>1.7490000000000001</v>
      </c>
      <c r="E13" s="224">
        <v>1.3640000000000001</v>
      </c>
      <c r="F13" s="224">
        <v>1.077</v>
      </c>
      <c r="G13" s="224">
        <v>0.86399999999999999</v>
      </c>
      <c r="H13" s="45">
        <v>2.2200000000000002</v>
      </c>
      <c r="I13" s="45">
        <v>0.69</v>
      </c>
      <c r="J13" s="41"/>
      <c r="K13" s="225">
        <v>-6.98</v>
      </c>
      <c r="L13" s="225">
        <v>-4.9400000000000004</v>
      </c>
      <c r="N13" s="37"/>
      <c r="O13" s="215"/>
      <c r="P13" s="215"/>
      <c r="Q13" s="149"/>
      <c r="R13" s="149"/>
      <c r="S13" s="149"/>
      <c r="T13" s="149"/>
      <c r="U13" s="149"/>
      <c r="V13" s="149"/>
      <c r="W13" s="149"/>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69"/>
    </row>
    <row r="14" spans="1:49" ht="13.5" customHeight="1">
      <c r="A14" s="42" t="s">
        <v>554</v>
      </c>
      <c r="B14" s="223">
        <v>18.931000000000001</v>
      </c>
      <c r="C14" s="223">
        <v>23.555</v>
      </c>
      <c r="D14" s="224">
        <v>24.047000000000001</v>
      </c>
      <c r="E14" s="224">
        <v>23.135999999999999</v>
      </c>
      <c r="F14" s="224">
        <v>21.914999999999999</v>
      </c>
      <c r="G14" s="224">
        <v>20.768999999999998</v>
      </c>
      <c r="H14" s="45">
        <v>19.87</v>
      </c>
      <c r="I14" s="45">
        <v>16.510000000000002</v>
      </c>
      <c r="J14" s="41"/>
      <c r="K14" s="225">
        <v>1.22</v>
      </c>
      <c r="L14" s="225">
        <v>-0.56999999999999995</v>
      </c>
      <c r="N14" s="42"/>
      <c r="O14" s="215"/>
      <c r="P14" s="215"/>
      <c r="Q14" s="149"/>
      <c r="R14" s="149"/>
      <c r="S14" s="149"/>
      <c r="T14" s="149"/>
      <c r="U14" s="149"/>
      <c r="V14" s="149"/>
      <c r="W14" s="149"/>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67"/>
    </row>
    <row r="15" spans="1:49" ht="13.5" customHeight="1">
      <c r="A15" s="42" t="s">
        <v>1038</v>
      </c>
      <c r="B15" s="223">
        <v>20.388999999999999</v>
      </c>
      <c r="C15" s="223">
        <v>5.3140000000000001</v>
      </c>
      <c r="D15" s="224">
        <v>4.6580000000000004</v>
      </c>
      <c r="E15" s="224">
        <v>4.6950000000000003</v>
      </c>
      <c r="F15" s="224">
        <v>4.6859999999999999</v>
      </c>
      <c r="G15" s="224">
        <v>4.5720000000000001</v>
      </c>
      <c r="H15" s="45">
        <v>4.4800000000000004</v>
      </c>
      <c r="I15" s="45">
        <v>3.64</v>
      </c>
      <c r="J15" s="41"/>
      <c r="K15" s="225">
        <v>-7.2</v>
      </c>
      <c r="L15" s="225">
        <v>-0.68</v>
      </c>
      <c r="N15" s="42"/>
      <c r="O15" s="215"/>
      <c r="P15" s="215"/>
      <c r="Q15" s="149"/>
      <c r="R15" s="149"/>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67"/>
    </row>
    <row r="16" spans="1:49" ht="13.5" customHeight="1">
      <c r="A16" s="42" t="s">
        <v>1039</v>
      </c>
      <c r="B16" s="223">
        <v>2.5209999999999999</v>
      </c>
      <c r="C16" s="223">
        <v>5.5250000000000004</v>
      </c>
      <c r="D16" s="224">
        <v>6.2930000000000001</v>
      </c>
      <c r="E16" s="224">
        <v>6.8449999999999998</v>
      </c>
      <c r="F16" s="224">
        <v>7.2249999999999996</v>
      </c>
      <c r="G16" s="224">
        <v>7.4859999999999998</v>
      </c>
      <c r="H16" s="45">
        <v>4.66</v>
      </c>
      <c r="I16" s="45">
        <v>5.95</v>
      </c>
      <c r="J16" s="41"/>
      <c r="K16" s="225">
        <v>4.46</v>
      </c>
      <c r="L16" s="225">
        <v>1.39</v>
      </c>
      <c r="N16" s="42"/>
      <c r="O16" s="215"/>
      <c r="P16" s="215"/>
      <c r="Q16" s="149"/>
      <c r="R16" s="149"/>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67"/>
    </row>
    <row r="17" spans="1:49" ht="13.5" customHeight="1">
      <c r="A17" s="42" t="s">
        <v>547</v>
      </c>
      <c r="B17" s="223">
        <v>4.548</v>
      </c>
      <c r="C17" s="223">
        <v>6.165</v>
      </c>
      <c r="D17" s="224">
        <v>6.2729999999999997</v>
      </c>
      <c r="E17" s="224">
        <v>6.319</v>
      </c>
      <c r="F17" s="224">
        <v>6.306</v>
      </c>
      <c r="G17" s="224">
        <v>6.2859999999999996</v>
      </c>
      <c r="H17" s="45">
        <v>5.2</v>
      </c>
      <c r="I17" s="45">
        <v>5</v>
      </c>
      <c r="J17" s="41"/>
      <c r="K17" s="225">
        <v>1.7</v>
      </c>
      <c r="L17" s="225">
        <v>0.09</v>
      </c>
      <c r="N17" s="42"/>
      <c r="O17" s="215"/>
      <c r="P17" s="215"/>
      <c r="Q17" s="149"/>
      <c r="R17" s="149"/>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67"/>
    </row>
    <row r="18" spans="1:49" ht="13.5" customHeight="1">
      <c r="A18" s="42" t="s">
        <v>548</v>
      </c>
      <c r="B18" s="223">
        <v>4.0960000000000001</v>
      </c>
      <c r="C18" s="223">
        <v>4.9950000000000001</v>
      </c>
      <c r="D18" s="224">
        <v>4.7690000000000001</v>
      </c>
      <c r="E18" s="224">
        <v>4.8460000000000001</v>
      </c>
      <c r="F18" s="224">
        <v>4.8310000000000004</v>
      </c>
      <c r="G18" s="224">
        <v>4.7210000000000001</v>
      </c>
      <c r="H18" s="45">
        <v>4.21</v>
      </c>
      <c r="I18" s="45">
        <v>3.75</v>
      </c>
      <c r="J18" s="41"/>
      <c r="K18" s="225">
        <v>1.1100000000000001</v>
      </c>
      <c r="L18" s="225">
        <v>-0.26</v>
      </c>
      <c r="N18" s="42"/>
      <c r="O18" s="215"/>
      <c r="P18" s="215"/>
      <c r="Q18" s="149"/>
      <c r="R18" s="149"/>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67"/>
    </row>
    <row r="19" spans="1:49" ht="13.5" customHeight="1">
      <c r="A19" s="42" t="s">
        <v>558</v>
      </c>
      <c r="B19" s="223">
        <v>29.129000000000001</v>
      </c>
      <c r="C19" s="223">
        <v>55.301000000000002</v>
      </c>
      <c r="D19" s="224">
        <v>61.433</v>
      </c>
      <c r="E19" s="224">
        <v>62.978000000000002</v>
      </c>
      <c r="F19" s="224">
        <v>63.631999999999998</v>
      </c>
      <c r="G19" s="224">
        <v>63.924999999999997</v>
      </c>
      <c r="H19" s="45">
        <v>46.66</v>
      </c>
      <c r="I19" s="45">
        <v>50.83</v>
      </c>
      <c r="J19" s="41"/>
      <c r="K19" s="225">
        <v>3.63</v>
      </c>
      <c r="L19" s="225">
        <v>0.66</v>
      </c>
      <c r="M19" s="55"/>
      <c r="N19" s="42"/>
      <c r="O19" s="215"/>
      <c r="P19" s="215"/>
      <c r="Q19" s="149"/>
      <c r="R19" s="149"/>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67"/>
    </row>
    <row r="20" spans="1:49" ht="13.5" customHeight="1">
      <c r="A20" s="42" t="s">
        <v>1040</v>
      </c>
      <c r="B20" s="223">
        <v>3.1019999999999999</v>
      </c>
      <c r="C20" s="223">
        <v>5.141</v>
      </c>
      <c r="D20" s="224">
        <v>5.9880000000000004</v>
      </c>
      <c r="E20" s="224">
        <v>6.5110000000000001</v>
      </c>
      <c r="F20" s="224">
        <v>6.8170000000000002</v>
      </c>
      <c r="G20" s="224">
        <v>6.9790000000000001</v>
      </c>
      <c r="H20" s="45">
        <v>4.34</v>
      </c>
      <c r="I20" s="45">
        <v>5.55</v>
      </c>
      <c r="J20" s="41"/>
      <c r="K20" s="225">
        <v>2.85</v>
      </c>
      <c r="L20" s="225">
        <v>1.4</v>
      </c>
    </row>
    <row r="21" spans="1:49" s="206" customFormat="1" ht="3" customHeight="1">
      <c r="A21" s="50"/>
      <c r="B21" s="51"/>
      <c r="C21" s="51"/>
      <c r="D21" s="52"/>
      <c r="E21" s="52"/>
      <c r="F21" s="52"/>
      <c r="G21" s="52"/>
      <c r="H21" s="52"/>
      <c r="I21" s="52"/>
      <c r="J21" s="54"/>
      <c r="K21" s="54"/>
      <c r="L21" s="54"/>
      <c r="M21" s="30"/>
      <c r="N21" s="31"/>
      <c r="O21" s="144"/>
      <c r="P21" s="144"/>
      <c r="Q21" s="144"/>
      <c r="R21" s="144"/>
      <c r="S21" s="144"/>
      <c r="T21" s="144"/>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1041</v>
      </c>
      <c r="B22" s="235"/>
      <c r="C22" s="235"/>
      <c r="D22" s="236"/>
      <c r="E22" s="236"/>
      <c r="F22" s="236"/>
      <c r="G22" s="236"/>
      <c r="H22" s="234"/>
      <c r="I22" s="234"/>
      <c r="J22" s="41"/>
      <c r="K22" s="225"/>
      <c r="L22" s="225"/>
      <c r="N22" s="31" t="s">
        <v>195</v>
      </c>
      <c r="O22" s="142">
        <v>2000</v>
      </c>
      <c r="P22" s="142">
        <v>2018</v>
      </c>
      <c r="Q22" s="154">
        <v>2025</v>
      </c>
      <c r="R22" s="154">
        <v>2030</v>
      </c>
      <c r="S22" s="154">
        <v>2035</v>
      </c>
      <c r="T22" s="154">
        <v>2040</v>
      </c>
      <c r="U22" s="30"/>
      <c r="V22" s="30"/>
      <c r="W22" s="30"/>
      <c r="X22" s="30"/>
      <c r="Y22" s="30"/>
      <c r="Z22" s="438"/>
      <c r="AA22" s="30"/>
      <c r="AB22" s="30"/>
      <c r="AC22" s="30"/>
      <c r="AD22" s="30"/>
      <c r="AE22" s="30"/>
      <c r="AF22" s="30"/>
      <c r="AG22" s="30"/>
      <c r="AH22" s="30"/>
      <c r="AI22" s="30"/>
      <c r="AJ22" s="30"/>
      <c r="AK22" s="30"/>
      <c r="AL22" s="30"/>
      <c r="AM22" s="30"/>
      <c r="AN22" s="30"/>
      <c r="AO22" s="30"/>
      <c r="AP22" s="30"/>
      <c r="AQ22" s="30"/>
      <c r="AR22" s="30"/>
      <c r="AS22" s="30"/>
      <c r="AT22" s="439"/>
      <c r="AU22" s="30"/>
      <c r="AV22" s="30"/>
    </row>
    <row r="23" spans="1:49" ht="13.5" customHeight="1">
      <c r="A23" s="42" t="s">
        <v>733</v>
      </c>
      <c r="B23" s="223">
        <v>48.521999999999998</v>
      </c>
      <c r="C23" s="223">
        <v>69.293999999999997</v>
      </c>
      <c r="D23" s="224">
        <v>76.963999999999999</v>
      </c>
      <c r="E23" s="224">
        <v>79.251000000000005</v>
      </c>
      <c r="F23" s="224">
        <v>80.3</v>
      </c>
      <c r="G23" s="224">
        <v>80.805999999999997</v>
      </c>
      <c r="H23" s="45">
        <v>58.47</v>
      </c>
      <c r="I23" s="45">
        <v>64.25</v>
      </c>
      <c r="J23" s="41"/>
      <c r="K23" s="225">
        <v>2</v>
      </c>
      <c r="L23" s="225">
        <v>0.7</v>
      </c>
      <c r="N23" s="37" t="s">
        <v>201</v>
      </c>
      <c r="O23" s="145">
        <f>O5</f>
        <v>3853676399692560</v>
      </c>
      <c r="P23" s="145">
        <f>P5</f>
        <v>4285375285763552</v>
      </c>
      <c r="Q23" s="146">
        <f>W5</f>
        <v>4364355145854584</v>
      </c>
      <c r="R23" s="146">
        <f>AB5</f>
        <v>4336099769683710</v>
      </c>
      <c r="S23" s="146">
        <f>AG5</f>
        <v>4224089510042112</v>
      </c>
      <c r="T23" s="146">
        <f>AL5</f>
        <v>4112079250400519.5</v>
      </c>
      <c r="U23" s="30"/>
      <c r="V23" s="30"/>
      <c r="W23" s="30"/>
      <c r="X23" s="30"/>
      <c r="Y23" s="30"/>
      <c r="Z23" s="438"/>
      <c r="AA23" s="30"/>
      <c r="AB23" s="30"/>
      <c r="AC23" s="30"/>
      <c r="AD23" s="30"/>
      <c r="AE23" s="30"/>
      <c r="AF23" s="30"/>
      <c r="AG23" s="30"/>
      <c r="AH23" s="30"/>
      <c r="AI23" s="30"/>
      <c r="AJ23" s="30"/>
      <c r="AK23" s="30"/>
      <c r="AL23" s="30"/>
      <c r="AM23" s="30"/>
      <c r="AN23" s="30"/>
      <c r="AO23" s="30"/>
      <c r="AP23" s="30"/>
      <c r="AQ23" s="30"/>
      <c r="AR23" s="30"/>
      <c r="AS23" s="30"/>
      <c r="AT23" s="168"/>
      <c r="AU23" s="440"/>
      <c r="AV23" s="440"/>
      <c r="AW23" s="167"/>
    </row>
    <row r="24" spans="1:49" ht="13.5" customHeight="1">
      <c r="A24" s="48" t="s">
        <v>1042</v>
      </c>
      <c r="B24" s="223">
        <v>16.335000000000001</v>
      </c>
      <c r="C24" s="223">
        <v>9.016</v>
      </c>
      <c r="D24" s="224">
        <v>9.6739999999999995</v>
      </c>
      <c r="E24" s="224">
        <v>9.8840000000000003</v>
      </c>
      <c r="F24" s="224">
        <v>9.9640000000000004</v>
      </c>
      <c r="G24" s="224">
        <v>10.006</v>
      </c>
      <c r="H24" s="45">
        <v>7.61</v>
      </c>
      <c r="I24" s="45">
        <v>7.96</v>
      </c>
      <c r="J24" s="41"/>
      <c r="K24" s="225">
        <v>-3.25</v>
      </c>
      <c r="L24" s="225">
        <v>0.47</v>
      </c>
      <c r="N24" s="42" t="s">
        <v>202</v>
      </c>
      <c r="O24" s="145">
        <f t="shared" ref="O24:P25" si="1">O6</f>
        <v>256499330629080</v>
      </c>
      <c r="P24" s="145">
        <f t="shared" si="1"/>
        <v>85799004464516</v>
      </c>
      <c r="Q24" s="146">
        <f t="shared" ref="Q24:Q25" si="2">W6</f>
        <v>42511948428320</v>
      </c>
      <c r="R24" s="146">
        <f t="shared" ref="R24:R25" si="3">AB6</f>
        <v>33589198058570</v>
      </c>
      <c r="S24" s="146">
        <f t="shared" ref="S24:S25" si="4">AG6</f>
        <v>33886623070895</v>
      </c>
      <c r="T24" s="146">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1043</v>
      </c>
      <c r="B25" s="223">
        <v>32.186999999999998</v>
      </c>
      <c r="C25" s="223">
        <v>60.277999999999999</v>
      </c>
      <c r="D25" s="224">
        <v>67.290000000000006</v>
      </c>
      <c r="E25" s="224">
        <v>69.367000000000004</v>
      </c>
      <c r="F25" s="224">
        <v>70.335999999999999</v>
      </c>
      <c r="G25" s="224">
        <v>70.8</v>
      </c>
      <c r="H25" s="45">
        <v>50.86</v>
      </c>
      <c r="I25" s="45">
        <v>56.29</v>
      </c>
      <c r="J25" s="41"/>
      <c r="K25" s="225">
        <v>3.55</v>
      </c>
      <c r="L25" s="225">
        <v>0.73</v>
      </c>
      <c r="N25" s="42" t="s">
        <v>729</v>
      </c>
      <c r="O25" s="145">
        <f t="shared" si="1"/>
        <v>3597177069063480</v>
      </c>
      <c r="P25" s="145">
        <f t="shared" si="1"/>
        <v>4199576281299032</v>
      </c>
      <c r="Q25" s="146">
        <f t="shared" si="2"/>
        <v>4321843197426264</v>
      </c>
      <c r="R25" s="146">
        <f t="shared" si="3"/>
        <v>4302510571625140</v>
      </c>
      <c r="S25" s="146">
        <f t="shared" si="4"/>
        <v>4190202886971216</v>
      </c>
      <c r="T25" s="146">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209</v>
      </c>
      <c r="B26" s="223">
        <v>30.77</v>
      </c>
      <c r="C26" s="223">
        <v>40.781999999999996</v>
      </c>
      <c r="D26" s="224">
        <v>43.353999999999999</v>
      </c>
      <c r="E26" s="224">
        <v>43.738999999999997</v>
      </c>
      <c r="F26" s="224">
        <v>43.018000000000001</v>
      </c>
      <c r="G26" s="224">
        <v>41.668999999999997</v>
      </c>
      <c r="H26" s="45">
        <v>34.409999999999997</v>
      </c>
      <c r="I26" s="45">
        <v>33.130000000000003</v>
      </c>
      <c r="J26" s="41"/>
      <c r="K26" s="225">
        <v>1.58</v>
      </c>
      <c r="L26" s="225">
        <v>0.1</v>
      </c>
    </row>
    <row r="27" spans="1:49" ht="13.5" customHeight="1">
      <c r="A27" s="42" t="s">
        <v>210</v>
      </c>
      <c r="B27" s="223">
        <v>8.8810000000000002</v>
      </c>
      <c r="C27" s="223">
        <v>3.3660000000000001</v>
      </c>
      <c r="D27" s="224">
        <v>2.2370000000000001</v>
      </c>
      <c r="E27" s="224">
        <v>1.6990000000000001</v>
      </c>
      <c r="F27" s="224">
        <v>1.31</v>
      </c>
      <c r="G27" s="224">
        <v>1.016</v>
      </c>
      <c r="H27" s="45">
        <v>2.84</v>
      </c>
      <c r="I27" s="45">
        <v>0.81</v>
      </c>
      <c r="J27" s="41"/>
      <c r="K27" s="225">
        <v>-5.25</v>
      </c>
      <c r="L27" s="225">
        <v>-5.3</v>
      </c>
      <c r="N27" s="42"/>
      <c r="O27" s="215"/>
      <c r="P27" s="215"/>
      <c r="Q27" s="149"/>
      <c r="R27" s="149"/>
      <c r="S27" s="149"/>
      <c r="T27" s="149"/>
    </row>
    <row r="28" spans="1:49" ht="13.5" customHeight="1">
      <c r="A28" s="42" t="s">
        <v>211</v>
      </c>
      <c r="B28" s="223">
        <v>5.6669999999999998</v>
      </c>
      <c r="C28" s="223">
        <v>3.3879999999999999</v>
      </c>
      <c r="D28" s="224">
        <v>2.302</v>
      </c>
      <c r="E28" s="224">
        <v>1.986</v>
      </c>
      <c r="F28" s="224">
        <v>1.704</v>
      </c>
      <c r="G28" s="224">
        <v>1.4950000000000001</v>
      </c>
      <c r="H28" s="45">
        <v>2.86</v>
      </c>
      <c r="I28" s="45">
        <v>1.19</v>
      </c>
      <c r="J28" s="41"/>
      <c r="K28" s="225">
        <v>-2.82</v>
      </c>
      <c r="L28" s="225">
        <v>-3.65</v>
      </c>
    </row>
    <row r="29" spans="1:49" ht="13.5" customHeight="1" thickBot="1">
      <c r="A29" s="237" t="s">
        <v>1044</v>
      </c>
      <c r="B29" s="223">
        <v>6.7789999999999999</v>
      </c>
      <c r="C29" s="223">
        <v>1.6910000000000001</v>
      </c>
      <c r="D29" s="224">
        <v>0.81699999999999995</v>
      </c>
      <c r="E29" s="224">
        <v>0.83599999999999997</v>
      </c>
      <c r="F29" s="224">
        <v>0.84599999999999997</v>
      </c>
      <c r="G29" s="224">
        <v>0.78600000000000003</v>
      </c>
      <c r="H29" s="45">
        <v>1.43</v>
      </c>
      <c r="I29" s="45">
        <v>0.62</v>
      </c>
      <c r="J29" s="41"/>
      <c r="K29" s="225">
        <v>-7.42</v>
      </c>
      <c r="L29" s="225">
        <v>-3.42</v>
      </c>
      <c r="N29" s="31"/>
      <c r="O29" s="144"/>
      <c r="P29" s="144"/>
      <c r="Q29" s="144"/>
      <c r="R29" s="144"/>
      <c r="S29" s="144"/>
      <c r="AV29" s="30"/>
      <c r="AW29" s="205"/>
    </row>
    <row r="30" spans="1:49" ht="15" customHeight="1">
      <c r="A30" s="530" t="s">
        <v>1045</v>
      </c>
      <c r="B30" s="531"/>
      <c r="C30" s="531"/>
      <c r="D30" s="531"/>
      <c r="E30" s="531"/>
      <c r="F30" s="531"/>
      <c r="G30" s="531"/>
      <c r="H30" s="531"/>
      <c r="I30" s="531"/>
      <c r="J30" s="531"/>
      <c r="K30" s="531"/>
      <c r="L30" s="531"/>
      <c r="N30" s="31" t="s">
        <v>231</v>
      </c>
      <c r="O30" s="142">
        <v>2000</v>
      </c>
      <c r="P30" s="142">
        <v>2022</v>
      </c>
      <c r="Q30" s="154">
        <v>2030</v>
      </c>
      <c r="R30" s="154">
        <v>2040</v>
      </c>
      <c r="S30" s="154">
        <v>2050</v>
      </c>
      <c r="AV30" s="30"/>
      <c r="AW30" s="205"/>
    </row>
    <row r="31" spans="1:49">
      <c r="H31" s="209"/>
      <c r="I31" s="209"/>
      <c r="J31" s="210"/>
      <c r="K31" s="209"/>
      <c r="L31" s="209"/>
      <c r="N31" s="37" t="s">
        <v>201</v>
      </c>
      <c r="O31" s="145">
        <f>O5</f>
        <v>3853676399692560</v>
      </c>
      <c r="P31" s="145">
        <f>T5</f>
        <v>4381308371557110</v>
      </c>
      <c r="Q31" s="146">
        <f>AB5</f>
        <v>4336099769683710</v>
      </c>
      <c r="R31" s="146">
        <f>AL5</f>
        <v>4112079250400519.5</v>
      </c>
      <c r="S31" s="146">
        <f>AV5</f>
        <v>3752274298823890</v>
      </c>
      <c r="AV31" s="30"/>
      <c r="AW31" s="205"/>
    </row>
    <row r="32" spans="1:49">
      <c r="A32" s="252" t="s">
        <v>111</v>
      </c>
      <c r="B32" s="30"/>
      <c r="H32" s="209"/>
      <c r="I32" s="209"/>
      <c r="J32" s="210"/>
      <c r="K32" s="209"/>
      <c r="L32" s="209"/>
      <c r="N32" s="42" t="s">
        <v>202</v>
      </c>
      <c r="O32" s="145">
        <f>O6</f>
        <v>256499330629080</v>
      </c>
      <c r="P32" s="145">
        <f>T6</f>
        <v>47865598650170</v>
      </c>
      <c r="Q32" s="146">
        <f>AB6</f>
        <v>33589198058570</v>
      </c>
      <c r="R32" s="146">
        <f>AL6</f>
        <v>34184048083220</v>
      </c>
      <c r="S32" s="146">
        <f>AV6</f>
        <v>34897868112800</v>
      </c>
      <c r="AV32" s="30"/>
      <c r="AW32" s="205"/>
    </row>
    <row r="33" spans="1:49">
      <c r="A33" s="382">
        <f>About!C86</f>
        <v>39656668310000</v>
      </c>
      <c r="B33" s="251" t="s">
        <v>112</v>
      </c>
      <c r="H33" s="209"/>
      <c r="I33" s="209"/>
      <c r="J33" s="210"/>
      <c r="K33" s="209"/>
      <c r="L33" s="209"/>
      <c r="N33" s="42" t="s">
        <v>729</v>
      </c>
      <c r="O33" s="145">
        <f>O7</f>
        <v>3597177069063480</v>
      </c>
      <c r="P33" s="145">
        <f>T7</f>
        <v>4333442772906940</v>
      </c>
      <c r="Q33" s="146">
        <f>AB7</f>
        <v>4302510571625140</v>
      </c>
      <c r="R33" s="146">
        <f>AL7</f>
        <v>4077895202317300</v>
      </c>
      <c r="S33" s="146">
        <f>AV7</f>
        <v>3719279950789970</v>
      </c>
      <c r="AV33" s="30"/>
      <c r="AW33" s="205"/>
    </row>
    <row r="34" spans="1:49">
      <c r="H34" s="209"/>
      <c r="I34" s="209"/>
      <c r="J34" s="210"/>
      <c r="K34" s="209"/>
      <c r="L34" s="209"/>
    </row>
    <row r="35" spans="1:49">
      <c r="H35" s="209"/>
      <c r="I35" s="209"/>
      <c r="J35" s="210"/>
      <c r="K35" s="209"/>
      <c r="L35" s="209"/>
    </row>
    <row r="36" spans="1:49" ht="16">
      <c r="A36" s="528" t="s">
        <v>1046</v>
      </c>
      <c r="B36" s="529"/>
      <c r="C36" s="529"/>
      <c r="D36" s="529"/>
      <c r="E36" s="529"/>
      <c r="F36" s="529"/>
      <c r="G36" s="529"/>
      <c r="H36" s="529"/>
      <c r="I36" s="529"/>
      <c r="J36" s="529"/>
      <c r="K36" s="209"/>
      <c r="L36" s="209"/>
    </row>
    <row r="37" spans="1:49">
      <c r="A37" s="534" t="s">
        <v>159</v>
      </c>
      <c r="B37" s="534"/>
      <c r="C37" s="534"/>
      <c r="D37" s="534"/>
      <c r="E37" s="534"/>
      <c r="F37" s="534"/>
      <c r="G37" s="534"/>
      <c r="H37" s="534"/>
      <c r="I37" s="534"/>
      <c r="J37" s="534"/>
      <c r="K37" s="209"/>
      <c r="L37" s="209"/>
    </row>
    <row r="38" spans="1:49">
      <c r="A38" s="31"/>
      <c r="B38" s="32"/>
      <c r="C38" s="32"/>
      <c r="D38" s="32"/>
      <c r="E38" s="32"/>
      <c r="F38" s="32"/>
      <c r="G38" s="524" t="s">
        <v>160</v>
      </c>
      <c r="H38" s="524"/>
      <c r="I38" s="524" t="s">
        <v>161</v>
      </c>
      <c r="J38" s="524"/>
      <c r="K38" s="209"/>
      <c r="L38" s="209"/>
    </row>
    <row r="39" spans="1:49" ht="52.5">
      <c r="A39" s="31"/>
      <c r="B39" s="34">
        <v>2000</v>
      </c>
      <c r="C39" s="34">
        <v>2022</v>
      </c>
      <c r="D39" s="34">
        <v>2030</v>
      </c>
      <c r="E39" s="34">
        <v>2040</v>
      </c>
      <c r="F39" s="34">
        <v>2050</v>
      </c>
      <c r="G39" s="35">
        <v>2022</v>
      </c>
      <c r="H39" s="35">
        <v>2050</v>
      </c>
      <c r="I39" s="35" t="s">
        <v>175</v>
      </c>
      <c r="J39" s="35" t="s">
        <v>176</v>
      </c>
      <c r="K39" s="209"/>
      <c r="L39" s="209"/>
    </row>
    <row r="40" spans="1:49">
      <c r="A40" s="78" t="s">
        <v>1033</v>
      </c>
      <c r="B40" s="223">
        <v>121.72199999999999</v>
      </c>
      <c r="C40" s="223">
        <v>152.86500000000001</v>
      </c>
      <c r="D40" s="224">
        <v>151.131</v>
      </c>
      <c r="E40" s="224">
        <v>136.42599999999999</v>
      </c>
      <c r="F40" s="224">
        <v>108.063</v>
      </c>
      <c r="G40" s="234" t="s">
        <v>170</v>
      </c>
      <c r="H40" s="234" t="s">
        <v>170</v>
      </c>
      <c r="I40" s="225">
        <v>1.04</v>
      </c>
      <c r="J40" s="225">
        <v>-1.23</v>
      </c>
      <c r="K40" s="209"/>
      <c r="L40" s="209"/>
    </row>
    <row r="41" spans="1:49">
      <c r="A41" s="78" t="s">
        <v>1034</v>
      </c>
      <c r="B41" s="223">
        <v>13.098000000000001</v>
      </c>
      <c r="C41" s="223">
        <v>15.504</v>
      </c>
      <c r="D41" s="224">
        <v>17.596</v>
      </c>
      <c r="E41" s="224">
        <v>18.521999999999998</v>
      </c>
      <c r="F41" s="224">
        <v>18.088000000000001</v>
      </c>
      <c r="G41" s="234" t="s">
        <v>170</v>
      </c>
      <c r="H41" s="234" t="s">
        <v>170</v>
      </c>
      <c r="I41" s="225">
        <v>0.77</v>
      </c>
      <c r="J41" s="225">
        <v>0.55000000000000004</v>
      </c>
      <c r="K41" s="209"/>
      <c r="L41" s="209"/>
    </row>
    <row r="42" spans="1:49">
      <c r="A42" s="78" t="s">
        <v>217</v>
      </c>
      <c r="B42" s="65">
        <v>97.176000000000002</v>
      </c>
      <c r="C42" s="65">
        <v>110.48099999999999</v>
      </c>
      <c r="D42" s="66">
        <v>109.34099999999999</v>
      </c>
      <c r="E42" s="66">
        <v>103.69199999999999</v>
      </c>
      <c r="F42" s="66">
        <v>94.619</v>
      </c>
      <c r="G42" s="39">
        <v>100</v>
      </c>
      <c r="H42" s="39">
        <v>100</v>
      </c>
      <c r="I42" s="73">
        <v>0.57999999999999996</v>
      </c>
      <c r="J42" s="73">
        <v>-0.55000000000000004</v>
      </c>
      <c r="K42" s="209"/>
      <c r="L42" s="209"/>
    </row>
    <row r="43" spans="1:49">
      <c r="A43" s="42" t="s">
        <v>1035</v>
      </c>
      <c r="B43" s="223">
        <v>6.468</v>
      </c>
      <c r="C43" s="223">
        <v>1.2070000000000001</v>
      </c>
      <c r="D43" s="224">
        <v>0.84699999999999998</v>
      </c>
      <c r="E43" s="224">
        <v>0.86199999999999999</v>
      </c>
      <c r="F43" s="224">
        <v>0.83199999999999996</v>
      </c>
      <c r="G43" s="45">
        <v>1.0900000000000001</v>
      </c>
      <c r="H43" s="45">
        <v>0.88</v>
      </c>
      <c r="I43" s="225">
        <v>-7.35</v>
      </c>
      <c r="J43" s="225">
        <v>-1.32</v>
      </c>
      <c r="K43" s="209"/>
      <c r="L43" s="209"/>
    </row>
    <row r="44" spans="1:49">
      <c r="A44" s="42" t="s">
        <v>417</v>
      </c>
      <c r="B44" s="223">
        <v>6.9080000000000004</v>
      </c>
      <c r="C44" s="223">
        <v>9.2379999999999995</v>
      </c>
      <c r="D44" s="224">
        <v>9.94</v>
      </c>
      <c r="E44" s="224">
        <v>9.1340000000000003</v>
      </c>
      <c r="F44" s="224">
        <v>7.6050000000000004</v>
      </c>
      <c r="G44" s="45">
        <v>8.36</v>
      </c>
      <c r="H44" s="45">
        <v>8.0399999999999991</v>
      </c>
      <c r="I44" s="225">
        <v>1.33</v>
      </c>
      <c r="J44" s="225">
        <v>-0.69</v>
      </c>
      <c r="K44" s="209"/>
      <c r="L44" s="209"/>
    </row>
    <row r="45" spans="1:49">
      <c r="A45" s="42" t="s">
        <v>729</v>
      </c>
      <c r="B45" s="223">
        <v>83.8</v>
      </c>
      <c r="C45" s="223">
        <v>100.036</v>
      </c>
      <c r="D45" s="224">
        <v>98.554000000000002</v>
      </c>
      <c r="E45" s="224">
        <v>93.695999999999998</v>
      </c>
      <c r="F45" s="224">
        <v>86.182000000000002</v>
      </c>
      <c r="G45" s="45">
        <v>90.55</v>
      </c>
      <c r="H45" s="45">
        <v>91.08</v>
      </c>
      <c r="I45" s="225">
        <v>0.81</v>
      </c>
      <c r="J45" s="225">
        <v>-0.53</v>
      </c>
      <c r="K45" s="209"/>
      <c r="L45" s="209"/>
    </row>
    <row r="46" spans="1:49">
      <c r="A46" s="50"/>
      <c r="B46" s="51"/>
      <c r="C46" s="51"/>
      <c r="D46" s="52"/>
      <c r="E46" s="52"/>
      <c r="F46" s="52"/>
      <c r="G46" s="52"/>
      <c r="H46" s="52"/>
      <c r="I46" s="54"/>
      <c r="J46" s="54"/>
      <c r="K46" s="209"/>
      <c r="L46" s="209"/>
    </row>
    <row r="47" spans="1:49">
      <c r="A47" s="37" t="s">
        <v>1047</v>
      </c>
      <c r="B47" s="235"/>
      <c r="C47" s="235"/>
      <c r="D47" s="236"/>
      <c r="E47" s="236"/>
      <c r="F47" s="236"/>
      <c r="G47" s="234"/>
      <c r="H47" s="234"/>
      <c r="I47" s="225"/>
      <c r="J47" s="225"/>
      <c r="K47" s="209"/>
      <c r="L47" s="209"/>
    </row>
    <row r="48" spans="1:49">
      <c r="A48" s="42" t="s">
        <v>262</v>
      </c>
      <c r="B48" s="223">
        <v>3.3690000000000002</v>
      </c>
      <c r="C48" s="223">
        <v>8.8670000000000009</v>
      </c>
      <c r="D48" s="224">
        <v>9.33</v>
      </c>
      <c r="E48" s="224">
        <v>8.4209999999999994</v>
      </c>
      <c r="F48" s="224">
        <v>6.67</v>
      </c>
      <c r="G48" s="45">
        <v>8.0299999999999994</v>
      </c>
      <c r="H48" s="45">
        <v>7.05</v>
      </c>
      <c r="I48" s="225">
        <v>4.5</v>
      </c>
      <c r="J48" s="225">
        <v>-1.01</v>
      </c>
      <c r="K48" s="209"/>
      <c r="L48" s="209"/>
    </row>
    <row r="49" spans="1:12">
      <c r="A49" s="42" t="s">
        <v>549</v>
      </c>
      <c r="B49" s="223">
        <v>8.2319999999999993</v>
      </c>
      <c r="C49" s="223">
        <v>10.888</v>
      </c>
      <c r="D49" s="224">
        <v>11.784000000000001</v>
      </c>
      <c r="E49" s="224">
        <v>9.4949999999999992</v>
      </c>
      <c r="F49" s="224">
        <v>5.9640000000000004</v>
      </c>
      <c r="G49" s="45">
        <v>9.86</v>
      </c>
      <c r="H49" s="45">
        <v>6.3</v>
      </c>
      <c r="I49" s="225">
        <v>1.28</v>
      </c>
      <c r="J49" s="225">
        <v>-2.13</v>
      </c>
      <c r="K49" s="209"/>
      <c r="L49" s="209"/>
    </row>
    <row r="50" spans="1:12">
      <c r="A50" s="42" t="s">
        <v>553</v>
      </c>
      <c r="B50" s="223">
        <v>9.5429999999999993</v>
      </c>
      <c r="C50" s="223">
        <v>2.145</v>
      </c>
      <c r="D50" s="224">
        <v>1.4239999999999999</v>
      </c>
      <c r="E50" s="224">
        <v>0.96299999999999997</v>
      </c>
      <c r="F50" s="224">
        <v>0.61699999999999999</v>
      </c>
      <c r="G50" s="45">
        <v>1.94</v>
      </c>
      <c r="H50" s="45">
        <v>0.65</v>
      </c>
      <c r="I50" s="225">
        <v>-6.56</v>
      </c>
      <c r="J50" s="225">
        <v>-4.3499999999999996</v>
      </c>
      <c r="K50" s="209"/>
      <c r="L50" s="209"/>
    </row>
    <row r="51" spans="1:12">
      <c r="A51" s="42" t="s">
        <v>554</v>
      </c>
      <c r="B51" s="223">
        <v>18.489000000000001</v>
      </c>
      <c r="C51" s="223">
        <v>21.553000000000001</v>
      </c>
      <c r="D51" s="224">
        <v>16.835999999999999</v>
      </c>
      <c r="E51" s="224">
        <v>12.811</v>
      </c>
      <c r="F51" s="224">
        <v>8.9149999999999991</v>
      </c>
      <c r="G51" s="45">
        <v>19.510000000000002</v>
      </c>
      <c r="H51" s="45">
        <v>9.42</v>
      </c>
      <c r="I51" s="225">
        <v>0.7</v>
      </c>
      <c r="J51" s="225">
        <v>-3.1</v>
      </c>
      <c r="K51" s="209"/>
      <c r="L51" s="209"/>
    </row>
    <row r="52" spans="1:12">
      <c r="A52" s="42" t="s">
        <v>1038</v>
      </c>
      <c r="B52" s="223">
        <v>13.185</v>
      </c>
      <c r="C52" s="223">
        <v>1.1359999999999999</v>
      </c>
      <c r="D52" s="224">
        <v>1.2629999999999999</v>
      </c>
      <c r="E52" s="224">
        <v>1.2270000000000001</v>
      </c>
      <c r="F52" s="224">
        <v>1.1259999999999999</v>
      </c>
      <c r="G52" s="45">
        <v>1.03</v>
      </c>
      <c r="H52" s="45">
        <v>1.19</v>
      </c>
      <c r="I52" s="225">
        <v>-10.55</v>
      </c>
      <c r="J52" s="225">
        <v>-0.03</v>
      </c>
      <c r="K52" s="209"/>
      <c r="L52" s="209"/>
    </row>
    <row r="53" spans="1:12">
      <c r="A53" s="42" t="s">
        <v>1039</v>
      </c>
      <c r="B53" s="223">
        <v>0.36299999999999999</v>
      </c>
      <c r="C53" s="223">
        <v>2.1629999999999998</v>
      </c>
      <c r="D53" s="224">
        <v>1.871</v>
      </c>
      <c r="E53" s="224">
        <v>1.651</v>
      </c>
      <c r="F53" s="224">
        <v>1.486</v>
      </c>
      <c r="G53" s="45">
        <v>1.96</v>
      </c>
      <c r="H53" s="45">
        <v>1.57</v>
      </c>
      <c r="I53" s="225">
        <v>8.4499999999999993</v>
      </c>
      <c r="J53" s="225">
        <v>-1.33</v>
      </c>
      <c r="K53" s="209"/>
      <c r="L53" s="209"/>
    </row>
    <row r="54" spans="1:12">
      <c r="A54" s="42" t="s">
        <v>547</v>
      </c>
      <c r="B54" s="223">
        <v>4.4669999999999996</v>
      </c>
      <c r="C54" s="223">
        <v>7.7859999999999996</v>
      </c>
      <c r="D54" s="224">
        <v>9.2050000000000001</v>
      </c>
      <c r="E54" s="224">
        <v>10.925000000000001</v>
      </c>
      <c r="F54" s="224">
        <v>11.749000000000001</v>
      </c>
      <c r="G54" s="45">
        <v>7.05</v>
      </c>
      <c r="H54" s="45">
        <v>12.42</v>
      </c>
      <c r="I54" s="225">
        <v>2.56</v>
      </c>
      <c r="J54" s="225">
        <v>1.48</v>
      </c>
      <c r="K54" s="209"/>
      <c r="L54" s="209"/>
    </row>
    <row r="55" spans="1:12">
      <c r="A55" s="42" t="s">
        <v>548</v>
      </c>
      <c r="B55" s="223">
        <v>4.056</v>
      </c>
      <c r="C55" s="223">
        <v>4.0259999999999998</v>
      </c>
      <c r="D55" s="224">
        <v>3.319</v>
      </c>
      <c r="E55" s="224">
        <v>2.9260000000000002</v>
      </c>
      <c r="F55" s="224">
        <v>2.66</v>
      </c>
      <c r="G55" s="45">
        <v>3.64</v>
      </c>
      <c r="H55" s="45">
        <v>2.81</v>
      </c>
      <c r="I55" s="225">
        <v>-0.03</v>
      </c>
      <c r="J55" s="225">
        <v>-1.47</v>
      </c>
      <c r="K55" s="209"/>
      <c r="L55" s="209"/>
    </row>
    <row r="56" spans="1:12">
      <c r="A56" s="42" t="s">
        <v>558</v>
      </c>
      <c r="B56" s="223">
        <v>24.567</v>
      </c>
      <c r="C56" s="223">
        <v>43.58</v>
      </c>
      <c r="D56" s="224">
        <v>45.95</v>
      </c>
      <c r="E56" s="224">
        <v>46.292999999999999</v>
      </c>
      <c r="F56" s="224">
        <v>46.158000000000001</v>
      </c>
      <c r="G56" s="45">
        <v>39.450000000000003</v>
      </c>
      <c r="H56" s="45">
        <v>48.78</v>
      </c>
      <c r="I56" s="225">
        <v>2.64</v>
      </c>
      <c r="J56" s="225">
        <v>0.21</v>
      </c>
      <c r="K56" s="209"/>
      <c r="L56" s="209"/>
    </row>
    <row r="57" spans="1:12">
      <c r="A57" s="42" t="s">
        <v>1040</v>
      </c>
      <c r="B57" s="223">
        <v>2.5449999999999999</v>
      </c>
      <c r="C57" s="223">
        <v>5.5389999999999997</v>
      </c>
      <c r="D57" s="224">
        <v>5.7</v>
      </c>
      <c r="E57" s="224">
        <v>6.3239999999999998</v>
      </c>
      <c r="F57" s="224">
        <v>6.6509999999999998</v>
      </c>
      <c r="G57" s="45">
        <v>5.01</v>
      </c>
      <c r="H57" s="45">
        <v>7.03</v>
      </c>
      <c r="I57" s="225">
        <v>3.6</v>
      </c>
      <c r="J57" s="225">
        <v>0.66</v>
      </c>
      <c r="K57" s="209"/>
      <c r="L57" s="209"/>
    </row>
    <row r="58" spans="1:12">
      <c r="A58" s="50"/>
      <c r="B58" s="51"/>
      <c r="C58" s="51"/>
      <c r="D58" s="52"/>
      <c r="E58" s="52"/>
      <c r="F58" s="52"/>
      <c r="G58" s="52"/>
      <c r="H58" s="52"/>
      <c r="I58" s="54"/>
      <c r="J58" s="54"/>
      <c r="K58" s="209"/>
      <c r="L58" s="209"/>
    </row>
    <row r="59" spans="1:12">
      <c r="A59" s="37" t="s">
        <v>1041</v>
      </c>
      <c r="B59" s="235"/>
      <c r="C59" s="235"/>
      <c r="D59" s="236"/>
      <c r="E59" s="236"/>
      <c r="F59" s="236"/>
      <c r="G59" s="234"/>
      <c r="H59" s="234"/>
      <c r="I59" s="225"/>
      <c r="J59" s="225"/>
      <c r="K59" s="209"/>
      <c r="L59" s="209"/>
    </row>
    <row r="60" spans="1:12">
      <c r="A60" s="42" t="s">
        <v>215</v>
      </c>
      <c r="B60" s="223">
        <v>6.9080000000000004</v>
      </c>
      <c r="C60" s="223">
        <v>9.2379999999999995</v>
      </c>
      <c r="D60" s="224">
        <v>9.94</v>
      </c>
      <c r="E60" s="224">
        <v>9.1340000000000003</v>
      </c>
      <c r="F60" s="224">
        <v>7.6050000000000004</v>
      </c>
      <c r="G60" s="45">
        <v>8.36</v>
      </c>
      <c r="H60" s="45">
        <v>8.0399999999999991</v>
      </c>
      <c r="I60" s="225">
        <v>1.33</v>
      </c>
      <c r="J60" s="225">
        <v>-0.69</v>
      </c>
      <c r="K60" s="209"/>
      <c r="L60" s="209"/>
    </row>
    <row r="61" spans="1:12">
      <c r="A61" s="42" t="s">
        <v>733</v>
      </c>
      <c r="B61" s="223">
        <v>44.420999999999999</v>
      </c>
      <c r="C61" s="223">
        <v>60.481000000000002</v>
      </c>
      <c r="D61" s="224">
        <v>65.015000000000001</v>
      </c>
      <c r="E61" s="224">
        <v>67.849999999999994</v>
      </c>
      <c r="F61" s="224">
        <v>68.837000000000003</v>
      </c>
      <c r="G61" s="45">
        <v>54.74</v>
      </c>
      <c r="H61" s="45">
        <v>72.75</v>
      </c>
      <c r="I61" s="225">
        <v>1.41</v>
      </c>
      <c r="J61" s="225">
        <v>0.46</v>
      </c>
      <c r="K61" s="209"/>
      <c r="L61" s="209"/>
    </row>
    <row r="62" spans="1:12">
      <c r="A62" s="48" t="s">
        <v>1042</v>
      </c>
      <c r="B62" s="223">
        <v>18.849</v>
      </c>
      <c r="C62" s="223">
        <v>11.324999999999999</v>
      </c>
      <c r="D62" s="224">
        <v>11.448</v>
      </c>
      <c r="E62" s="224">
        <v>11.641</v>
      </c>
      <c r="F62" s="224">
        <v>11.782999999999999</v>
      </c>
      <c r="G62" s="45">
        <v>10.25</v>
      </c>
      <c r="H62" s="45">
        <v>12.45</v>
      </c>
      <c r="I62" s="225">
        <v>-2.29</v>
      </c>
      <c r="J62" s="225">
        <v>0.14000000000000001</v>
      </c>
      <c r="K62" s="209"/>
      <c r="L62" s="209"/>
    </row>
    <row r="63" spans="1:12">
      <c r="A63" s="48" t="s">
        <v>1048</v>
      </c>
      <c r="B63" s="223">
        <v>25.571999999999999</v>
      </c>
      <c r="C63" s="223">
        <v>49.155999999999999</v>
      </c>
      <c r="D63" s="224">
        <v>53.567</v>
      </c>
      <c r="E63" s="224">
        <v>56.209000000000003</v>
      </c>
      <c r="F63" s="224">
        <v>57.054000000000002</v>
      </c>
      <c r="G63" s="45">
        <v>44.49</v>
      </c>
      <c r="H63" s="45">
        <v>60.3</v>
      </c>
      <c r="I63" s="225">
        <v>3.02</v>
      </c>
      <c r="J63" s="225">
        <v>0.53</v>
      </c>
      <c r="K63" s="209"/>
      <c r="L63" s="209"/>
    </row>
    <row r="64" spans="1:12">
      <c r="A64" s="42" t="s">
        <v>209</v>
      </c>
      <c r="B64" s="223">
        <v>24.832000000000001</v>
      </c>
      <c r="C64" s="223">
        <v>34.238</v>
      </c>
      <c r="D64" s="224">
        <v>29.847999999999999</v>
      </c>
      <c r="E64" s="224">
        <v>23.436</v>
      </c>
      <c r="F64" s="224">
        <v>15.898999999999999</v>
      </c>
      <c r="G64" s="45">
        <v>30.99</v>
      </c>
      <c r="H64" s="45">
        <v>16.8</v>
      </c>
      <c r="I64" s="225">
        <v>1.47</v>
      </c>
      <c r="J64" s="225">
        <v>-2.7</v>
      </c>
      <c r="K64" s="209"/>
      <c r="L64" s="209"/>
    </row>
    <row r="65" spans="1:12">
      <c r="A65" s="42" t="s">
        <v>210</v>
      </c>
      <c r="B65" s="223">
        <v>4.0990000000000002</v>
      </c>
      <c r="C65" s="223">
        <v>2.0259999999999998</v>
      </c>
      <c r="D65" s="224">
        <v>1.224</v>
      </c>
      <c r="E65" s="224">
        <v>0.89900000000000002</v>
      </c>
      <c r="F65" s="224">
        <v>0.61599999999999999</v>
      </c>
      <c r="G65" s="45">
        <v>1.83</v>
      </c>
      <c r="H65" s="45">
        <v>0.65</v>
      </c>
      <c r="I65" s="225">
        <v>-3.15</v>
      </c>
      <c r="J65" s="225">
        <v>-4.16</v>
      </c>
      <c r="K65" s="209"/>
      <c r="L65" s="209"/>
    </row>
    <row r="66" spans="1:12">
      <c r="A66" s="42" t="s">
        <v>211</v>
      </c>
      <c r="B66" s="223">
        <v>10.449</v>
      </c>
      <c r="C66" s="223">
        <v>3.29</v>
      </c>
      <c r="D66" s="224">
        <v>2.4670000000000001</v>
      </c>
      <c r="E66" s="224">
        <v>1.5109999999999999</v>
      </c>
      <c r="F66" s="224">
        <v>0.82899999999999996</v>
      </c>
      <c r="G66" s="45">
        <v>2.98</v>
      </c>
      <c r="H66" s="45">
        <v>0.88</v>
      </c>
      <c r="I66" s="225">
        <v>-5.12</v>
      </c>
      <c r="J66" s="225">
        <v>-4.8</v>
      </c>
      <c r="K66" s="209"/>
      <c r="L66" s="209"/>
    </row>
    <row r="67" spans="1:12" ht="15" thickBot="1">
      <c r="A67" s="237" t="s">
        <v>1044</v>
      </c>
      <c r="B67" s="223">
        <v>6.468</v>
      </c>
      <c r="C67" s="223">
        <v>1.2070000000000001</v>
      </c>
      <c r="D67" s="224">
        <v>0.84699999999999998</v>
      </c>
      <c r="E67" s="224">
        <v>0.86199999999999999</v>
      </c>
      <c r="F67" s="224">
        <v>0.83199999999999996</v>
      </c>
      <c r="G67" s="45">
        <v>1.0900000000000001</v>
      </c>
      <c r="H67" s="45">
        <v>0.88</v>
      </c>
      <c r="I67" s="225">
        <v>-7.35</v>
      </c>
      <c r="J67" s="225">
        <v>-1.32</v>
      </c>
      <c r="K67" s="209"/>
      <c r="L67" s="209"/>
    </row>
    <row r="68" spans="1:12">
      <c r="A68" s="530" t="s">
        <v>1049</v>
      </c>
      <c r="B68" s="531"/>
      <c r="C68" s="531"/>
      <c r="D68" s="531"/>
      <c r="E68" s="531"/>
      <c r="F68" s="531"/>
      <c r="G68" s="531"/>
      <c r="H68" s="531"/>
      <c r="I68" s="531"/>
      <c r="J68" s="531"/>
      <c r="K68" s="209"/>
      <c r="L68" s="209"/>
    </row>
    <row r="69" spans="1:12">
      <c r="H69" s="209"/>
      <c r="I69" s="209"/>
      <c r="J69" s="210"/>
      <c r="K69" s="209"/>
      <c r="L69" s="209"/>
    </row>
    <row r="70" spans="1:12">
      <c r="H70" s="209"/>
      <c r="I70" s="209"/>
      <c r="J70" s="210"/>
      <c r="K70" s="209"/>
      <c r="L70" s="209"/>
    </row>
    <row r="71" spans="1:12">
      <c r="H71" s="209"/>
      <c r="I71" s="209"/>
      <c r="J71" s="210"/>
      <c r="K71" s="209"/>
      <c r="L71" s="209"/>
    </row>
    <row r="72" spans="1:12">
      <c r="H72" s="209"/>
      <c r="I72" s="209"/>
      <c r="J72" s="210"/>
      <c r="K72" s="209"/>
      <c r="L72" s="209"/>
    </row>
    <row r="73" spans="1:12">
      <c r="H73" s="209"/>
      <c r="I73" s="209"/>
      <c r="J73" s="210"/>
      <c r="K73" s="209"/>
      <c r="L73" s="209"/>
    </row>
    <row r="74" spans="1:12">
      <c r="H74" s="209"/>
      <c r="I74" s="209"/>
      <c r="J74" s="210"/>
      <c r="K74" s="209"/>
      <c r="L74" s="209"/>
    </row>
    <row r="75" spans="1:12">
      <c r="H75" s="209"/>
      <c r="I75" s="209"/>
      <c r="J75" s="210"/>
      <c r="K75" s="209"/>
      <c r="L75" s="209"/>
    </row>
    <row r="76" spans="1:12">
      <c r="H76" s="209"/>
      <c r="I76" s="209"/>
      <c r="J76" s="210"/>
      <c r="K76" s="209"/>
      <c r="L76" s="209"/>
    </row>
    <row r="77" spans="1:12">
      <c r="H77" s="209"/>
      <c r="I77" s="209"/>
      <c r="J77" s="210"/>
      <c r="K77" s="209"/>
      <c r="L77" s="209"/>
    </row>
    <row r="78" spans="1:12">
      <c r="H78" s="209"/>
      <c r="I78" s="209"/>
      <c r="J78" s="210"/>
      <c r="K78" s="209"/>
      <c r="L78" s="209"/>
    </row>
    <row r="79" spans="1:12">
      <c r="H79" s="209"/>
      <c r="I79" s="209"/>
      <c r="J79" s="210"/>
      <c r="K79" s="209"/>
      <c r="L79" s="209"/>
    </row>
    <row r="80" spans="1:12">
      <c r="H80" s="209"/>
      <c r="I80" s="209"/>
      <c r="J80" s="210"/>
      <c r="K80" s="209"/>
      <c r="L80" s="209"/>
    </row>
    <row r="81" spans="8:12">
      <c r="H81" s="209"/>
      <c r="I81" s="209"/>
      <c r="J81" s="210"/>
      <c r="K81" s="209"/>
      <c r="L81" s="209"/>
    </row>
    <row r="82" spans="8:12">
      <c r="H82" s="209"/>
      <c r="I82" s="209"/>
      <c r="J82" s="210"/>
      <c r="K82" s="209"/>
      <c r="L82" s="209"/>
    </row>
    <row r="83" spans="8:12">
      <c r="H83" s="209"/>
      <c r="I83" s="209"/>
      <c r="J83" s="210"/>
      <c r="K83" s="209"/>
      <c r="L83" s="209"/>
    </row>
    <row r="84" spans="8:12">
      <c r="H84" s="209"/>
      <c r="I84" s="209"/>
      <c r="J84" s="210"/>
      <c r="K84" s="209"/>
      <c r="L84" s="209"/>
    </row>
    <row r="85" spans="8:12">
      <c r="H85" s="209"/>
      <c r="I85" s="209"/>
      <c r="J85" s="210"/>
      <c r="K85" s="209"/>
      <c r="L85" s="209"/>
    </row>
    <row r="86" spans="8:12">
      <c r="H86" s="209"/>
      <c r="I86" s="209"/>
      <c r="J86" s="210"/>
      <c r="K86" s="209"/>
      <c r="L86" s="209"/>
    </row>
    <row r="87" spans="8:12">
      <c r="H87" s="209"/>
      <c r="I87" s="209"/>
      <c r="J87" s="210"/>
      <c r="K87" s="209"/>
      <c r="L87" s="209"/>
    </row>
    <row r="88" spans="8:12">
      <c r="H88" s="209"/>
      <c r="I88" s="209"/>
      <c r="J88" s="210"/>
      <c r="K88" s="209"/>
      <c r="L88" s="209"/>
    </row>
    <row r="89" spans="8:12">
      <c r="H89" s="209"/>
      <c r="I89" s="209"/>
      <c r="J89" s="210"/>
      <c r="K89" s="209"/>
      <c r="L89" s="209"/>
    </row>
    <row r="90" spans="8:12">
      <c r="H90" s="209"/>
      <c r="I90" s="209"/>
      <c r="J90" s="210"/>
      <c r="K90" s="209"/>
      <c r="L90" s="209"/>
    </row>
    <row r="91" spans="8:12">
      <c r="H91" s="209"/>
      <c r="I91" s="209"/>
      <c r="J91" s="210"/>
      <c r="K91" s="209"/>
      <c r="L91" s="209"/>
    </row>
    <row r="92" spans="8:12">
      <c r="H92" s="209"/>
      <c r="I92" s="209"/>
      <c r="J92" s="210"/>
      <c r="K92" s="209"/>
      <c r="L92" s="209"/>
    </row>
    <row r="93" spans="8:12">
      <c r="H93" s="209"/>
      <c r="I93" s="209"/>
      <c r="J93" s="210"/>
      <c r="K93" s="209"/>
      <c r="L93" s="209"/>
    </row>
    <row r="94" spans="8:12">
      <c r="H94" s="209"/>
      <c r="I94" s="209"/>
      <c r="J94" s="210"/>
      <c r="K94" s="209"/>
      <c r="L94" s="209"/>
    </row>
    <row r="95" spans="8:12">
      <c r="H95" s="209"/>
      <c r="I95" s="209"/>
      <c r="J95" s="210"/>
      <c r="K95" s="209"/>
      <c r="L95" s="209"/>
    </row>
    <row r="96" spans="8:12">
      <c r="H96" s="209"/>
      <c r="I96" s="209"/>
      <c r="J96" s="210"/>
      <c r="K96" s="209"/>
      <c r="L96" s="209"/>
    </row>
    <row r="97" spans="8:12">
      <c r="H97" s="209"/>
      <c r="I97" s="209"/>
      <c r="J97" s="210"/>
      <c r="K97" s="209"/>
      <c r="L97" s="209"/>
    </row>
    <row r="98" spans="8:12">
      <c r="H98" s="209"/>
      <c r="I98" s="209"/>
      <c r="J98" s="210"/>
      <c r="K98" s="209"/>
      <c r="L98" s="209"/>
    </row>
    <row r="99" spans="8:12">
      <c r="H99" s="209"/>
      <c r="I99" s="209"/>
      <c r="J99" s="210"/>
      <c r="K99" s="209"/>
      <c r="L99" s="209"/>
    </row>
    <row r="100" spans="8:12">
      <c r="H100" s="209"/>
      <c r="I100" s="209"/>
      <c r="J100" s="210"/>
      <c r="K100" s="209"/>
      <c r="L100" s="209"/>
    </row>
    <row r="101" spans="8:12">
      <c r="H101" s="209"/>
      <c r="I101" s="209"/>
      <c r="J101" s="210"/>
      <c r="K101" s="209"/>
      <c r="L101" s="209"/>
    </row>
    <row r="102" spans="8:12">
      <c r="H102" s="209"/>
      <c r="I102" s="209"/>
      <c r="J102" s="210"/>
      <c r="K102" s="209"/>
      <c r="L102" s="209"/>
    </row>
    <row r="103" spans="8:12">
      <c r="H103" s="209"/>
      <c r="I103" s="209"/>
      <c r="J103" s="210"/>
      <c r="K103" s="209"/>
      <c r="L103" s="209"/>
    </row>
    <row r="104" spans="8:12">
      <c r="H104" s="209"/>
      <c r="I104" s="209"/>
      <c r="J104" s="210"/>
      <c r="K104" s="209"/>
      <c r="L104" s="209"/>
    </row>
    <row r="105" spans="8:12">
      <c r="H105" s="209"/>
      <c r="I105" s="209"/>
      <c r="J105" s="210"/>
      <c r="K105" s="209"/>
      <c r="L105" s="209"/>
    </row>
  </sheetData>
  <mergeCells count="10">
    <mergeCell ref="A1:L1"/>
    <mergeCell ref="A2:L2"/>
    <mergeCell ref="H3:I3"/>
    <mergeCell ref="K3:L3"/>
    <mergeCell ref="A30:L30"/>
    <mergeCell ref="A36:J36"/>
    <mergeCell ref="A37:J37"/>
    <mergeCell ref="G38:H38"/>
    <mergeCell ref="I38:J38"/>
    <mergeCell ref="A68:J68"/>
  </mergeCells>
  <phoneticPr fontId="36"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workbookViewId="0"/>
  </sheetViews>
  <sheetFormatPr defaultColWidth="9.08984375" defaultRowHeight="14.5"/>
  <cols>
    <col min="1" max="1" width="39.6328125" customWidth="1"/>
    <col min="2" max="33" width="11.0898437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36</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38</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40</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42</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32" customFormat="1">
      <c r="A10" s="432" t="s">
        <v>44</v>
      </c>
      <c r="B10" s="433">
        <f>-'2019 KESIS Energy Balance'!S30*About!C86/1000*(1+'KEEI BAU - Oil Supply'!R9)</f>
        <v>6223881563907680</v>
      </c>
      <c r="C10" s="433">
        <f>B10*(1+'KEEI BAU - Oil Supply'!S9)</f>
        <v>6258328198147919</v>
      </c>
      <c r="D10" s="433">
        <f>C10*(1+'KEEI BAU - Oil Supply'!T9)</f>
        <v>6292774832388178</v>
      </c>
      <c r="E10" s="433">
        <f>D10*(1+'KEEI BAU - Oil Supply'!U9)</f>
        <v>6284658319923451</v>
      </c>
      <c r="F10" s="433">
        <f>E10*(1+'KEEI BAU - Oil Supply'!V9)</f>
        <v>6276541807458727</v>
      </c>
      <c r="G10" s="433">
        <f>F10*(1+'KEEI BAU - Oil Supply'!W9)</f>
        <v>6268425294994000</v>
      </c>
      <c r="H10" s="433">
        <f>G10*(1+'KEEI BAU - Oil Supply'!X9)</f>
        <v>6260308782529276</v>
      </c>
      <c r="I10" s="433">
        <f>H10*(1+'KEEI BAU - Oil Supply'!Y9)</f>
        <v>6252192270064549</v>
      </c>
      <c r="J10" s="433">
        <f>I10*(1+'KEEI BAU - Oil Supply'!Z9)</f>
        <v>6244075757599825</v>
      </c>
      <c r="K10" s="433">
        <f>J10*(1+'KEEI BAU - Oil Supply'!AA9)</f>
        <v>6235959245135098</v>
      </c>
      <c r="L10" s="433">
        <f>K10*(1+'KEEI BAU - Oil Supply'!AB9)</f>
        <v>6227842732670374</v>
      </c>
      <c r="M10" s="433">
        <f>L10*(1+'KEEI BAU - Oil Supply'!AC9)</f>
        <v>6195667168520738</v>
      </c>
      <c r="N10" s="433">
        <f>M10*(1+'KEEI BAU - Oil Supply'!AD9)</f>
        <v>6163491604371099</v>
      </c>
      <c r="O10" s="433">
        <f>N10*(1+'KEEI BAU - Oil Supply'!AE9)</f>
        <v>6131316040221461</v>
      </c>
      <c r="P10" s="433">
        <f>O10*(1+'KEEI BAU - Oil Supply'!AF9)</f>
        <v>6099140476071822</v>
      </c>
      <c r="Q10" s="433">
        <f>P10*(1+'KEEI BAU - Oil Supply'!AG9)</f>
        <v>6066964911922183</v>
      </c>
      <c r="R10" s="433">
        <f>Q10*(1+'KEEI BAU - Oil Supply'!AH9)</f>
        <v>6034789347772556</v>
      </c>
      <c r="S10" s="433">
        <f>R10*(1+'KEEI BAU - Oil Supply'!AI9)</f>
        <v>6002613783622917</v>
      </c>
      <c r="T10" s="433">
        <f>S10*(1+'KEEI BAU - Oil Supply'!AJ9)</f>
        <v>5970438219473278</v>
      </c>
      <c r="U10" s="433">
        <f>T10*(1+'KEEI BAU - Oil Supply'!AK9)</f>
        <v>5938262655323639</v>
      </c>
      <c r="V10" s="433">
        <f>U10*(1+'KEEI BAU - Oil Supply'!AL9)</f>
        <v>5906087091174000</v>
      </c>
      <c r="W10" s="433">
        <f>V10*(1+'KEEI BAU - Oil Supply'!AM9)</f>
        <v>5854409113916149</v>
      </c>
      <c r="X10" s="433">
        <f>W10*(1+'KEEI BAU - Oil Supply'!AN9)</f>
        <v>5802731136658286</v>
      </c>
      <c r="Y10" s="433">
        <f>X10*(1+'KEEI BAU - Oil Supply'!AO9)</f>
        <v>5751053159400423</v>
      </c>
      <c r="Z10" s="433">
        <f>Y10*(1+'KEEI BAU - Oil Supply'!AP9)</f>
        <v>5699375182142560</v>
      </c>
      <c r="AA10" s="433">
        <f>Z10*(1+'KEEI BAU - Oil Supply'!AQ9)</f>
        <v>5647697204884697</v>
      </c>
      <c r="AB10" s="433">
        <f>AA10*(1+'KEEI BAU - Oil Supply'!AR9)</f>
        <v>5596019227626834</v>
      </c>
      <c r="AC10" s="433">
        <f>AB10*(1+'KEEI BAU - Oil Supply'!AS9)</f>
        <v>5544341250368971</v>
      </c>
      <c r="AD10" s="433">
        <f>AC10*(1+'KEEI BAU - Oil Supply'!AT9)</f>
        <v>5492663273111108</v>
      </c>
      <c r="AE10" s="433">
        <f>AD10*(1+'KEEI BAU - Oil Supply'!AU9)</f>
        <v>5440985295853245</v>
      </c>
      <c r="AF10" s="433">
        <f>AE10*(1+'KEEI BAU - Oil Supply'!AV9)</f>
        <v>5389307318595385</v>
      </c>
    </row>
    <row r="11" spans="1:35">
      <c r="A11" t="s">
        <v>47</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53</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56</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58</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61</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65</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71</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73</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75</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78</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89</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workbookViewId="0"/>
  </sheetViews>
  <sheetFormatPr defaultColWidth="9.08984375" defaultRowHeight="14.5"/>
  <cols>
    <col min="1" max="1" width="39.6328125" customWidth="1"/>
    <col min="2" max="33" width="1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'KEEI BAU - Industry'!P39*'Others Split'!$D$47*'Others Split'!$L$6</f>
        <v>3516247070863.9468</v>
      </c>
      <c r="C2" s="16">
        <f>'KEEI BAU - Industry'!Q39*'Others Split'!$D$47*'Others Split'!$L$6</f>
        <v>3468007883003.8252</v>
      </c>
      <c r="D2" s="16">
        <f>'KEEI BAU - Industry'!R39*'Others Split'!$D$47*'Others Split'!$L$6</f>
        <v>3419768695143.7046</v>
      </c>
      <c r="E2" s="16">
        <f>'KEEI BAU - Industry'!S39*'Others Split'!$D$47*'Others Split'!$L$6</f>
        <v>3371529507283.5835</v>
      </c>
      <c r="F2" s="16">
        <f>'KEEI BAU - Industry'!T39*'Others Split'!$D$47*'Others Split'!$L$6</f>
        <v>3260038710288.79</v>
      </c>
      <c r="G2" s="16">
        <f>'KEEI BAU - Industry'!U39*'Others Split'!$D$47*'Others Split'!$L$6</f>
        <v>3148547913294.0166</v>
      </c>
      <c r="H2" s="16">
        <f>'KEEI BAU - Industry'!V39*'Others Split'!$D$47*'Others Split'!$L$6</f>
        <v>3037057116299.2036</v>
      </c>
      <c r="I2" s="16">
        <f>'KEEI BAU - Industry'!W39*'Others Split'!$D$47*'Others Split'!$L$6</f>
        <v>2925566319304.4302</v>
      </c>
      <c r="J2" s="16">
        <f>'KEEI BAU - Industry'!X39*'Others Split'!$D$47*'Others Split'!$L$6</f>
        <v>2814075522309.6172</v>
      </c>
      <c r="K2" s="16">
        <f>'KEEI BAU - Industry'!Y39*'Others Split'!$D$47*'Others Split'!$L$6</f>
        <v>2702584725314.8442</v>
      </c>
      <c r="L2" s="16">
        <f>'KEEI BAU - Industry'!Z39*'Others Split'!$D$47*'Others Split'!$L$6</f>
        <v>2591093928320.0303</v>
      </c>
      <c r="M2" s="16">
        <f>'KEEI BAU - Industry'!AA39*'Others Split'!$D$47*'Others Split'!$L$6</f>
        <v>2494087259878.1704</v>
      </c>
      <c r="N2" s="16">
        <f>'KEEI BAU - Industry'!AB39*'Others Split'!$D$47*'Others Split'!$L$6</f>
        <v>2397080591436.3096</v>
      </c>
      <c r="O2" s="16">
        <f>'KEEI BAU - Industry'!AC39*'Others Split'!$D$47*'Others Split'!$L$6</f>
        <v>2300073922994.4487</v>
      </c>
      <c r="P2" s="16">
        <f>'KEEI BAU - Industry'!AD39*'Others Split'!$D$47*'Others Split'!$L$6</f>
        <v>2203067254552.5879</v>
      </c>
      <c r="Q2" s="16">
        <f>'KEEI BAU - Industry'!AE39*'Others Split'!$D$47*'Others Split'!$L$6</f>
        <v>2106060586110.687</v>
      </c>
      <c r="R2" s="16">
        <f>'KEEI BAU - Industry'!AF39*'Others Split'!$D$47*'Others Split'!$L$6</f>
        <v>2009053917668.8264</v>
      </c>
      <c r="S2" s="16">
        <f>'KEEI BAU - Industry'!AG39*'Others Split'!$D$47*'Others Split'!$L$6</f>
        <v>1912047249226.9658</v>
      </c>
      <c r="T2" s="16">
        <f>'KEEI BAU - Industry'!AH39*'Others Split'!$D$47*'Others Split'!$L$6</f>
        <v>1815040580785.105</v>
      </c>
      <c r="U2" s="16">
        <f>'KEEI BAU - Industry'!AI39*'Others Split'!$D$47*'Others Split'!$L$6</f>
        <v>1718033912343.2039</v>
      </c>
      <c r="V2" s="16">
        <f>'KEEI BAU - Industry'!AJ39*'Others Split'!$D$47*'Others Split'!$L$6</f>
        <v>1621027243901.3213</v>
      </c>
      <c r="W2" s="16">
        <f>'KEEI BAU - Industry'!AK39*'Others Split'!$D$47*'Others Split'!$L$6</f>
        <v>1600789302394.7595</v>
      </c>
      <c r="X2" s="16">
        <f>'KEEI BAU - Industry'!AL39*'Others Split'!$D$47*'Others Split'!$L$6</f>
        <v>1580551360888.2009</v>
      </c>
      <c r="Y2" s="16">
        <f>'KEEI BAU - Industry'!AM39*'Others Split'!$D$47*'Others Split'!$L$6</f>
        <v>1560313419381.6472</v>
      </c>
      <c r="Z2" s="16">
        <f>'KEEI BAU - Industry'!AN39*'Others Split'!$D$47*'Others Split'!$L$6</f>
        <v>1540075477875.0884</v>
      </c>
      <c r="AA2" s="16">
        <f>'KEEI BAU - Industry'!AO39*'Others Split'!$D$47*'Others Split'!$L$6</f>
        <v>1519837536368.5298</v>
      </c>
      <c r="AB2" s="16">
        <f>'KEEI BAU - Industry'!AP39*'Others Split'!$D$47*'Others Split'!$L$6</f>
        <v>1499599594861.9712</v>
      </c>
      <c r="AC2" s="16">
        <f>'KEEI BAU - Industry'!AQ39*'Others Split'!$D$47*'Others Split'!$L$6</f>
        <v>1479361653355.4124</v>
      </c>
      <c r="AD2" s="16">
        <f>'KEEI BAU - Industry'!AR39*'Others Split'!$D$47*'Others Split'!$L$6</f>
        <v>1459123711848.8538</v>
      </c>
      <c r="AE2" s="16">
        <f>'KEEI BAU - Industry'!AS39*'Others Split'!$D$47*'Others Split'!$L$6</f>
        <v>1438885770342.2952</v>
      </c>
      <c r="AF2" s="16">
        <f>'KEEI BAU - Industry'!AT39*'Others Split'!$D$47*'Others Split'!$L$6</f>
        <v>1418647828835.7393</v>
      </c>
    </row>
    <row r="3" spans="1:35">
      <c r="A3" t="s">
        <v>28</v>
      </c>
      <c r="B3" s="16">
        <f>-SUM('2019 KESIS Energy Balance'!AF36:AH36)*'KEEI BAU - Industry'!$L$3/1000*(1+'KEEI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Industry'!P$39*'Others Split'!$D$47*'Others Split'!$L$7</f>
        <v>461266297303.1781</v>
      </c>
      <c r="C5" s="16">
        <f>'KEEI BAU - Industry'!Q$39*'Others Split'!$D$47*'Others Split'!$L$7</f>
        <v>454938211955.15863</v>
      </c>
      <c r="D5" s="16">
        <f>'KEEI BAU - Industry'!R$39*'Others Split'!$D$47*'Others Split'!$L$7</f>
        <v>448610126607.13916</v>
      </c>
      <c r="E5" s="16">
        <f>'KEEI BAU - Industry'!S$39*'Others Split'!$D$47*'Others Split'!$L$7</f>
        <v>442282041259.11969</v>
      </c>
      <c r="F5" s="16">
        <f>'KEEI BAU - Industry'!T$39*'Others Split'!$D$47*'Others Split'!$L$7</f>
        <v>427656519765.11017</v>
      </c>
      <c r="G5" s="16">
        <f>'KEEI BAU - Industry'!U$39*'Others Split'!$D$47*'Others Split'!$L$7</f>
        <v>413030998271.10327</v>
      </c>
      <c r="H5" s="16">
        <f>'KEEI BAU - Industry'!V$39*'Others Split'!$D$47*'Others Split'!$L$7</f>
        <v>398405476777.09125</v>
      </c>
      <c r="I5" s="16">
        <f>'KEEI BAU - Industry'!W$39*'Others Split'!$D$47*'Others Split'!$L$7</f>
        <v>383779955283.08435</v>
      </c>
      <c r="J5" s="16">
        <f>'KEEI BAU - Industry'!X$39*'Others Split'!$D$47*'Others Split'!$L$7</f>
        <v>369154433789.07227</v>
      </c>
      <c r="K5" s="16">
        <f>'KEEI BAU - Industry'!Y$39*'Others Split'!$D$47*'Others Split'!$L$7</f>
        <v>354528912295.06537</v>
      </c>
      <c r="L5" s="16">
        <f>'KEEI BAU - Industry'!Z$39*'Others Split'!$D$47*'Others Split'!$L$7</f>
        <v>339903390801.05316</v>
      </c>
      <c r="M5" s="16">
        <f>'KEEI BAU - Industry'!AA$39*'Others Split'!$D$47*'Others Split'!$L$7</f>
        <v>327177917913.59204</v>
      </c>
      <c r="N5" s="16">
        <f>'KEEI BAU - Industry'!AB$39*'Others Split'!$D$47*'Others Split'!$L$7</f>
        <v>314452445026.1308</v>
      </c>
      <c r="O5" s="16">
        <f>'KEEI BAU - Industry'!AC$39*'Others Split'!$D$47*'Others Split'!$L$7</f>
        <v>301726972138.66956</v>
      </c>
      <c r="P5" s="16">
        <f>'KEEI BAU - Industry'!AD$39*'Others Split'!$D$47*'Others Split'!$L$7</f>
        <v>289001499251.20831</v>
      </c>
      <c r="Q5" s="16">
        <f>'KEEI BAU - Industry'!AE$39*'Others Split'!$D$47*'Others Split'!$L$7</f>
        <v>276276026363.74182</v>
      </c>
      <c r="R5" s="16">
        <f>'KEEI BAU - Industry'!AF$39*'Others Split'!$D$47*'Others Split'!$L$7</f>
        <v>263550553476.28058</v>
      </c>
      <c r="S5" s="16">
        <f>'KEEI BAU - Industry'!AG$39*'Others Split'!$D$47*'Others Split'!$L$7</f>
        <v>250825080588.81937</v>
      </c>
      <c r="T5" s="16">
        <f>'KEEI BAU - Industry'!AH$39*'Others Split'!$D$47*'Others Split'!$L$7</f>
        <v>238099607701.35809</v>
      </c>
      <c r="U5" s="16">
        <f>'KEEI BAU - Industry'!AI$39*'Others Split'!$D$47*'Others Split'!$L$7</f>
        <v>225374134813.89157</v>
      </c>
      <c r="V5" s="16">
        <f>'KEEI BAU - Industry'!AJ$39*'Others Split'!$D$47*'Others Split'!$L$7</f>
        <v>212648661926.42746</v>
      </c>
      <c r="W5" s="16">
        <f>'KEEI BAU - Industry'!AK$39*'Others Split'!$D$47*'Others Split'!$L$7</f>
        <v>209993819944.15561</v>
      </c>
      <c r="X5" s="16">
        <f>'KEEI BAU - Industry'!AL$39*'Others Split'!$D$47*'Others Split'!$L$7</f>
        <v>207338977961.88416</v>
      </c>
      <c r="Y5" s="16">
        <f>'KEEI BAU - Industry'!AM$39*'Others Split'!$D$47*'Others Split'!$L$7</f>
        <v>204684135979.61337</v>
      </c>
      <c r="Z5" s="16">
        <f>'KEEI BAU - Industry'!AN$39*'Others Split'!$D$47*'Others Split'!$L$7</f>
        <v>202029293997.34189</v>
      </c>
      <c r="AA5" s="16">
        <f>'KEEI BAU - Industry'!AO$39*'Others Split'!$D$47*'Others Split'!$L$7</f>
        <v>199374452015.07047</v>
      </c>
      <c r="AB5" s="16">
        <f>'KEEI BAU - Industry'!AP$39*'Others Split'!$D$47*'Others Split'!$L$7</f>
        <v>196719610032.79901</v>
      </c>
      <c r="AC5" s="16">
        <f>'KEEI BAU - Industry'!AQ$39*'Others Split'!$D$47*'Others Split'!$L$7</f>
        <v>194064768050.52756</v>
      </c>
      <c r="AD5" s="16">
        <f>'KEEI BAU - Industry'!AR$39*'Others Split'!$D$47*'Others Split'!$L$7</f>
        <v>191409926068.2561</v>
      </c>
      <c r="AE5" s="16">
        <f>'KEEI BAU - Industry'!AS$39*'Others Split'!$D$47*'Others Split'!$L$7</f>
        <v>188755084085.98468</v>
      </c>
      <c r="AF5" s="16">
        <f>'KEEI BAU - Industry'!AT$39*'Others Split'!$D$47*'Others Split'!$L$7</f>
        <v>186100242103.71359</v>
      </c>
    </row>
    <row r="6" spans="1:35">
      <c r="A6" t="s">
        <v>36</v>
      </c>
      <c r="B6" s="16">
        <f>'KEEI BAU - Industry'!P$39*'Others Split'!$D$47*'Others Split'!$L$8</f>
        <v>2052684370687.0474</v>
      </c>
      <c r="C6" s="16">
        <f>'KEEI BAU - Industry'!Q$39*'Others Split'!$D$47*'Others Split'!$L$8</f>
        <v>2024523713890.3169</v>
      </c>
      <c r="D6" s="16">
        <f>'KEEI BAU - Industry'!R$39*'Others Split'!$D$47*'Others Split'!$L$8</f>
        <v>1996363057093.5869</v>
      </c>
      <c r="E6" s="16">
        <f>'KEEI BAU - Industry'!S$39*'Others Split'!$D$47*'Others Split'!$L$8</f>
        <v>1968202400296.8569</v>
      </c>
      <c r="F6" s="16">
        <f>'KEEI BAU - Industry'!T$39*'Others Split'!$D$47*'Others Split'!$L$8</f>
        <v>1903117264965.2192</v>
      </c>
      <c r="G6" s="16">
        <f>'KEEI BAU - Industry'!U$39*'Others Split'!$D$47*'Others Split'!$L$8</f>
        <v>1838032129633.593</v>
      </c>
      <c r="H6" s="16">
        <f>'KEEI BAU - Industry'!V$39*'Others Split'!$D$47*'Others Split'!$L$8</f>
        <v>1772946994301.9441</v>
      </c>
      <c r="I6" s="16">
        <f>'KEEI BAU - Industry'!W$39*'Others Split'!$D$47*'Others Split'!$L$8</f>
        <v>1707861858970.3179</v>
      </c>
      <c r="J6" s="16">
        <f>'KEEI BAU - Industry'!X$39*'Others Split'!$D$47*'Others Split'!$L$8</f>
        <v>1642776723638.6689</v>
      </c>
      <c r="K6" s="16">
        <f>'KEEI BAU - Industry'!Y$39*'Others Split'!$D$47*'Others Split'!$L$8</f>
        <v>1577691588307.0427</v>
      </c>
      <c r="L6" s="16">
        <f>'KEEI BAU - Industry'!Z$39*'Others Split'!$D$47*'Others Split'!$L$8</f>
        <v>1512606452975.3931</v>
      </c>
      <c r="M6" s="16">
        <f>'KEEI BAU - Industry'!AA$39*'Others Split'!$D$47*'Others Split'!$L$8</f>
        <v>1455976737215.9424</v>
      </c>
      <c r="N6" s="16">
        <f>'KEEI BAU - Industry'!AB$39*'Others Split'!$D$47*'Others Split'!$L$8</f>
        <v>1399347021456.4912</v>
      </c>
      <c r="O6" s="16">
        <f>'KEEI BAU - Industry'!AC$39*'Others Split'!$D$47*'Others Split'!$L$8</f>
        <v>1342717305697.0403</v>
      </c>
      <c r="P6" s="16">
        <f>'KEEI BAU - Industry'!AD$39*'Others Split'!$D$47*'Others Split'!$L$8</f>
        <v>1286087589937.5889</v>
      </c>
      <c r="Q6" s="16">
        <f>'KEEI BAU - Industry'!AE$39*'Others Split'!$D$47*'Others Split'!$L$8</f>
        <v>1229457874178.1143</v>
      </c>
      <c r="R6" s="16">
        <f>'KEEI BAU - Industry'!AF$39*'Others Split'!$D$47*'Others Split'!$L$8</f>
        <v>1172828158418.6633</v>
      </c>
      <c r="S6" s="16">
        <f>'KEEI BAU - Industry'!AG$39*'Others Split'!$D$47*'Others Split'!$L$8</f>
        <v>1116198442659.2122</v>
      </c>
      <c r="T6" s="16">
        <f>'KEEI BAU - Industry'!AH$39*'Others Split'!$D$47*'Others Split'!$L$8</f>
        <v>1059568726899.761</v>
      </c>
      <c r="U6" s="16">
        <f>'KEEI BAU - Industry'!AI$39*'Others Split'!$D$47*'Others Split'!$L$8</f>
        <v>1002939011140.2864</v>
      </c>
      <c r="V6" s="16">
        <f>'KEEI BAU - Industry'!AJ$39*'Others Split'!$D$47*'Others Split'!$L$8</f>
        <v>946309295380.82239</v>
      </c>
      <c r="W6" s="16">
        <f>'KEEI BAU - Industry'!AK$39*'Others Split'!$D$47*'Others Split'!$L$8</f>
        <v>934494964536.54785</v>
      </c>
      <c r="X6" s="16">
        <f>'KEEI BAU - Industry'!AL$39*'Others Split'!$D$47*'Others Split'!$L$8</f>
        <v>922680633692.27515</v>
      </c>
      <c r="Y6" s="16">
        <f>'KEEI BAU - Industry'!AM$39*'Others Split'!$D$47*'Others Split'!$L$8</f>
        <v>910866302848.00537</v>
      </c>
      <c r="Z6" s="16">
        <f>'KEEI BAU - Industry'!AN$39*'Others Split'!$D$47*'Others Split'!$L$8</f>
        <v>899051972003.73242</v>
      </c>
      <c r="AA6" s="16">
        <f>'KEEI BAU - Industry'!AO$39*'Others Split'!$D$47*'Others Split'!$L$8</f>
        <v>887237641159.45972</v>
      </c>
      <c r="AB6" s="16">
        <f>'KEEI BAU - Industry'!AP$39*'Others Split'!$D$47*'Others Split'!$L$8</f>
        <v>875423310315.18701</v>
      </c>
      <c r="AC6" s="16">
        <f>'KEEI BAU - Industry'!AQ$39*'Others Split'!$D$47*'Others Split'!$L$8</f>
        <v>863608979470.91418</v>
      </c>
      <c r="AD6" s="16">
        <f>'KEEI BAU - Industry'!AR$39*'Others Split'!$D$47*'Others Split'!$L$8</f>
        <v>851794648626.64148</v>
      </c>
      <c r="AE6" s="16">
        <f>'KEEI BAU - Industry'!AS$39*'Others Split'!$D$47*'Others Split'!$L$8</f>
        <v>839980317782.36877</v>
      </c>
      <c r="AF6" s="16">
        <f>'KEEI BAU - Industry'!AT$39*'Others Split'!$D$47*'Others Split'!$L$8</f>
        <v>828165986938.09766</v>
      </c>
    </row>
    <row r="7" spans="1:35">
      <c r="A7" t="s">
        <v>38</v>
      </c>
      <c r="B7" s="16">
        <f>'KEEI BAU - Industry'!P$39*'Others Split'!$D$47*'Others Split'!$L$9</f>
        <v>1596442565243.2307</v>
      </c>
      <c r="C7" s="16">
        <f>'KEEI BAU - Industry'!Q$39*'Others Split'!$D$47*'Others Split'!$L$9</f>
        <v>1574541063084.6406</v>
      </c>
      <c r="D7" s="16">
        <f>'KEEI BAU - Industry'!R$39*'Others Split'!$D$47*'Others Split'!$L$9</f>
        <v>1552639560926.0508</v>
      </c>
      <c r="E7" s="16">
        <f>'KEEI BAU - Industry'!S$39*'Others Split'!$D$47*'Others Split'!$L$9</f>
        <v>1530738058767.4612</v>
      </c>
      <c r="F7" s="16">
        <f>'KEEI BAU - Industry'!T$39*'Others Split'!$D$47*'Others Split'!$L$9</f>
        <v>1480119131721.5728</v>
      </c>
      <c r="G7" s="16">
        <f>'KEEI BAU - Industry'!U$39*'Others Split'!$D$47*'Others Split'!$L$9</f>
        <v>1429500204675.6936</v>
      </c>
      <c r="H7" s="16">
        <f>'KEEI BAU - Industry'!V$39*'Others Split'!$D$47*'Others Split'!$L$9</f>
        <v>1378881277629.7966</v>
      </c>
      <c r="I7" s="16">
        <f>'KEEI BAU - Industry'!W$39*'Others Split'!$D$47*'Others Split'!$L$9</f>
        <v>1328262350583.9175</v>
      </c>
      <c r="J7" s="16">
        <f>'KEEI BAU - Industry'!X$39*'Others Split'!$D$47*'Others Split'!$L$9</f>
        <v>1277643423538.0205</v>
      </c>
      <c r="K7" s="16">
        <f>'KEEI BAU - Industry'!Y$39*'Others Split'!$D$47*'Others Split'!$L$9</f>
        <v>1227024496492.1414</v>
      </c>
      <c r="L7" s="16">
        <f>'KEEI BAU - Industry'!Z$39*'Others Split'!$D$47*'Others Split'!$L$9</f>
        <v>1176405569446.2439</v>
      </c>
      <c r="M7" s="16">
        <f>'KEEI BAU - Industry'!AA$39*'Others Split'!$D$47*'Others Split'!$L$9</f>
        <v>1132362710258.0322</v>
      </c>
      <c r="N7" s="16">
        <f>'KEEI BAU - Industry'!AB$39*'Others Split'!$D$47*'Others Split'!$L$9</f>
        <v>1088319851069.8202</v>
      </c>
      <c r="O7" s="16">
        <f>'KEEI BAU - Industry'!AC$39*'Others Split'!$D$47*'Others Split'!$L$9</f>
        <v>1044276991881.6083</v>
      </c>
      <c r="P7" s="16">
        <f>'KEEI BAU - Industry'!AD$39*'Others Split'!$D$47*'Others Split'!$L$9</f>
        <v>1000234132693.3962</v>
      </c>
      <c r="Q7" s="16">
        <f>'KEEI BAU - Industry'!AE$39*'Others Split'!$D$47*'Others Split'!$L$9</f>
        <v>956191273505.16589</v>
      </c>
      <c r="R7" s="16">
        <f>'KEEI BAU - Industry'!AF$39*'Others Split'!$D$47*'Others Split'!$L$9</f>
        <v>912148414316.95398</v>
      </c>
      <c r="S7" s="16">
        <f>'KEEI BAU - Industry'!AG$39*'Others Split'!$D$47*'Others Split'!$L$9</f>
        <v>868105555128.74207</v>
      </c>
      <c r="T7" s="16">
        <f>'KEEI BAU - Industry'!AH$39*'Others Split'!$D$47*'Others Split'!$L$9</f>
        <v>824062695940.53003</v>
      </c>
      <c r="U7" s="16">
        <f>'KEEI BAU - Industry'!AI$39*'Others Split'!$D$47*'Others Split'!$L$9</f>
        <v>780019836752.29968</v>
      </c>
      <c r="V7" s="16">
        <f>'KEEI BAU - Industry'!AJ$39*'Others Split'!$D$47*'Others Split'!$L$9</f>
        <v>735976977564.07776</v>
      </c>
      <c r="W7" s="16">
        <f>'KEEI BAU - Industry'!AK$39*'Others Split'!$D$47*'Others Split'!$L$9</f>
        <v>726788569979.8407</v>
      </c>
      <c r="X7" s="16">
        <f>'KEEI BAU - Industry'!AL$39*'Others Split'!$D$47*'Others Split'!$L$9</f>
        <v>717600162395.60498</v>
      </c>
      <c r="Y7" s="16">
        <f>'KEEI BAU - Industry'!AM$39*'Others Split'!$D$47*'Others Split'!$L$9</f>
        <v>708411754811.37158</v>
      </c>
      <c r="Z7" s="16">
        <f>'KEEI BAU - Industry'!AN$39*'Others Split'!$D$47*'Others Split'!$L$9</f>
        <v>699223347227.13574</v>
      </c>
      <c r="AA7" s="16">
        <f>'KEEI BAU - Industry'!AO$39*'Others Split'!$D$47*'Others Split'!$L$9</f>
        <v>690034939642.8999</v>
      </c>
      <c r="AB7" s="16">
        <f>'KEEI BAU - Industry'!AP$39*'Others Split'!$D$47*'Others Split'!$L$9</f>
        <v>680846532058.66418</v>
      </c>
      <c r="AC7" s="16">
        <f>'KEEI BAU - Industry'!AQ$39*'Others Split'!$D$47*'Others Split'!$L$9</f>
        <v>671658124474.42847</v>
      </c>
      <c r="AD7" s="16">
        <f>'KEEI BAU - Industry'!AR$39*'Others Split'!$D$47*'Others Split'!$L$9</f>
        <v>662469716890.19275</v>
      </c>
      <c r="AE7" s="16">
        <f>'KEEI BAU - Industry'!AS$39*'Others Split'!$D$47*'Others Split'!$L$9</f>
        <v>653281309305.95703</v>
      </c>
      <c r="AF7" s="16">
        <f>'KEEI BAU - Industry'!AT$39*'Others Split'!$D$47*'Others Split'!$L$9</f>
        <v>644092901721.72266</v>
      </c>
    </row>
    <row r="8" spans="1:35">
      <c r="A8" t="s">
        <v>40</v>
      </c>
      <c r="B8" s="16">
        <f>'KEEI BAU - Industry'!P$39*'Others Split'!$D$47*'Others Split'!$L$10</f>
        <v>112512728422.13293</v>
      </c>
      <c r="C8" s="16">
        <f>'KEEI BAU - Industry'!Q$39*'Others Split'!$D$47*'Others Split'!$L$10</f>
        <v>110969172883.05173</v>
      </c>
      <c r="D8" s="16">
        <f>'KEEI BAU - Industry'!R$39*'Others Split'!$D$47*'Others Split'!$L$10</f>
        <v>109425617343.97055</v>
      </c>
      <c r="E8" s="16">
        <f>'KEEI BAU - Industry'!S$39*'Others Split'!$D$47*'Others Split'!$L$10</f>
        <v>107882061804.88936</v>
      </c>
      <c r="F8" s="16">
        <f>'KEEI BAU - Industry'!T$39*'Others Split'!$D$47*'Others Split'!$L$10</f>
        <v>104314583891.35347</v>
      </c>
      <c r="G8" s="16">
        <f>'KEEI BAU - Industry'!U$39*'Others Split'!$D$47*'Others Split'!$L$10</f>
        <v>100747105977.81824</v>
      </c>
      <c r="H8" s="16">
        <f>'KEEI BAU - Industry'!V$39*'Others Split'!$D$47*'Others Split'!$L$10</f>
        <v>97179628064.281738</v>
      </c>
      <c r="I8" s="16">
        <f>'KEEI BAU - Industry'!W$39*'Others Split'!$D$47*'Others Split'!$L$10</f>
        <v>93612150150.746506</v>
      </c>
      <c r="J8" s="16">
        <f>'KEEI BAU - Industry'!X$39*'Others Split'!$D$47*'Others Split'!$L$10</f>
        <v>90044672237.210022</v>
      </c>
      <c r="K8" s="16">
        <f>'KEEI BAU - Industry'!Y$39*'Others Split'!$D$47*'Others Split'!$L$10</f>
        <v>86477194323.674789</v>
      </c>
      <c r="L8" s="16">
        <f>'KEEI BAU - Industry'!Z$39*'Others Split'!$D$47*'Others Split'!$L$10</f>
        <v>82909716410.138245</v>
      </c>
      <c r="M8" s="16">
        <f>'KEEI BAU - Industry'!AA$39*'Others Split'!$D$47*'Others Split'!$L$10</f>
        <v>79805701043.307632</v>
      </c>
      <c r="N8" s="16">
        <f>'KEEI BAU - Industry'!AB$39*'Others Split'!$D$47*'Others Split'!$L$10</f>
        <v>76701685676.476959</v>
      </c>
      <c r="O8" s="16">
        <f>'KEEI BAU - Industry'!AC$39*'Others Split'!$D$47*'Others Split'!$L$10</f>
        <v>73597670309.646317</v>
      </c>
      <c r="P8" s="16">
        <f>'KEEI BAU - Industry'!AD$39*'Others Split'!$D$47*'Others Split'!$L$10</f>
        <v>70493654942.815659</v>
      </c>
      <c r="Q8" s="16">
        <f>'KEEI BAU - Industry'!AE$39*'Others Split'!$D$47*'Others Split'!$L$10</f>
        <v>67389639575.983711</v>
      </c>
      <c r="R8" s="16">
        <f>'KEEI BAU - Industry'!AF$39*'Others Split'!$D$47*'Others Split'!$L$10</f>
        <v>64285624209.153061</v>
      </c>
      <c r="S8" s="16">
        <f>'KEEI BAU - Industry'!AG$39*'Others Split'!$D$47*'Others Split'!$L$10</f>
        <v>61181608842.322411</v>
      </c>
      <c r="T8" s="16">
        <f>'KEEI BAU - Industry'!AH$39*'Others Split'!$D$47*'Others Split'!$L$10</f>
        <v>58077593475.491753</v>
      </c>
      <c r="U8" s="16">
        <f>'KEEI BAU - Industry'!AI$39*'Others Split'!$D$47*'Others Split'!$L$10</f>
        <v>54973578108.659805</v>
      </c>
      <c r="V8" s="16">
        <f>'KEEI BAU - Industry'!AJ$39*'Others Split'!$D$47*'Others Split'!$L$10</f>
        <v>51869562741.828453</v>
      </c>
      <c r="W8" s="16">
        <f>'KEEI BAU - Industry'!AK$39*'Others Split'!$D$47*'Others Split'!$L$10</f>
        <v>51221989926.078812</v>
      </c>
      <c r="X8" s="16">
        <f>'KEEI BAU - Industry'!AL$39*'Others Split'!$D$47*'Others Split'!$L$10</f>
        <v>50574417110.329269</v>
      </c>
      <c r="Y8" s="16">
        <f>'KEEI BAU - Industry'!AM$39*'Others Split'!$D$47*'Others Split'!$L$10</f>
        <v>49926844294.579887</v>
      </c>
      <c r="Z8" s="16">
        <f>'KEEI BAU - Industry'!AN$39*'Others Split'!$D$47*'Others Split'!$L$10</f>
        <v>49279271478.830338</v>
      </c>
      <c r="AA8" s="16">
        <f>'KEEI BAU - Industry'!AO$39*'Others Split'!$D$47*'Others Split'!$L$10</f>
        <v>48631698663.080795</v>
      </c>
      <c r="AB8" s="16">
        <f>'KEEI BAU - Industry'!AP$39*'Others Split'!$D$47*'Others Split'!$L$10</f>
        <v>47984125847.331253</v>
      </c>
      <c r="AC8" s="16">
        <f>'KEEI BAU - Industry'!AQ$39*'Others Split'!$D$47*'Others Split'!$L$10</f>
        <v>47336553031.581711</v>
      </c>
      <c r="AD8" s="16">
        <f>'KEEI BAU - Industry'!AR$39*'Others Split'!$D$47*'Others Split'!$L$10</f>
        <v>46688980215.832169</v>
      </c>
      <c r="AE8" s="16">
        <f>'KEEI BAU - Industry'!AS$39*'Others Split'!$D$47*'Others Split'!$L$10</f>
        <v>46041407400.082626</v>
      </c>
      <c r="AF8" s="16">
        <f>'KEEI BAU - Industry'!AT$39*'Others Split'!$D$47*'Others Split'!$L$10</f>
        <v>45393834584.333176</v>
      </c>
    </row>
    <row r="9" spans="1:35">
      <c r="A9" t="s">
        <v>42</v>
      </c>
      <c r="B9" s="16">
        <f>'KEEI BAU - Industry'!P$39*'Others Split'!$D$47*'Others Split'!$L$11</f>
        <v>1634126254188.4426</v>
      </c>
      <c r="C9" s="16">
        <f>'KEEI BAU - Industry'!Q$39*'Others Split'!$D$47*'Others Split'!$L$11</f>
        <v>1611707771705.7585</v>
      </c>
      <c r="D9" s="16">
        <f>'KEEI BAU - Industry'!R$39*'Others Split'!$D$47*'Others Split'!$L$11</f>
        <v>1589289289223.0747</v>
      </c>
      <c r="E9" s="16">
        <f>'KEEI BAU - Industry'!S$39*'Others Split'!$D$47*'Others Split'!$L$11</f>
        <v>1566870806740.3906</v>
      </c>
      <c r="F9" s="16">
        <f>'KEEI BAU - Industry'!T$39*'Others Split'!$D$47*'Others Split'!$L$11</f>
        <v>1515057030632.5525</v>
      </c>
      <c r="G9" s="16">
        <f>'KEEI BAU - Industry'!U$39*'Others Split'!$D$47*'Others Split'!$L$11</f>
        <v>1463243254524.7239</v>
      </c>
      <c r="H9" s="16">
        <f>'KEEI BAU - Industry'!V$39*'Others Split'!$D$47*'Others Split'!$L$11</f>
        <v>1411429478416.8767</v>
      </c>
      <c r="I9" s="16">
        <f>'KEEI BAU - Industry'!W$39*'Others Split'!$D$47*'Others Split'!$L$11</f>
        <v>1359615702309.0481</v>
      </c>
      <c r="J9" s="16">
        <f>'KEEI BAU - Industry'!X$39*'Others Split'!$D$47*'Others Split'!$L$11</f>
        <v>1307801926201.2009</v>
      </c>
      <c r="K9" s="16">
        <f>'KEEI BAU - Industry'!Y$39*'Others Split'!$D$47*'Others Split'!$L$11</f>
        <v>1255988150093.3723</v>
      </c>
      <c r="L9" s="16">
        <f>'KEEI BAU - Industry'!Z$39*'Others Split'!$D$47*'Others Split'!$L$11</f>
        <v>1204174373985.5247</v>
      </c>
      <c r="M9" s="16">
        <f>'KEEI BAU - Industry'!AA$39*'Others Split'!$D$47*'Others Split'!$L$11</f>
        <v>1159091892425.6475</v>
      </c>
      <c r="N9" s="16">
        <f>'KEEI BAU - Industry'!AB$39*'Others Split'!$D$47*'Others Split'!$L$11</f>
        <v>1114009410865.7695</v>
      </c>
      <c r="O9" s="16">
        <f>'KEEI BAU - Industry'!AC$39*'Others Split'!$D$47*'Others Split'!$L$11</f>
        <v>1068926929305.8918</v>
      </c>
      <c r="P9" s="16">
        <f>'KEEI BAU - Industry'!AD$39*'Others Split'!$D$47*'Others Split'!$L$11</f>
        <v>1023844447746.0139</v>
      </c>
      <c r="Q9" s="16">
        <f>'KEEI BAU - Industry'!AE$39*'Others Split'!$D$47*'Others Split'!$L$11</f>
        <v>978761966186.11755</v>
      </c>
      <c r="R9" s="16">
        <f>'KEEI BAU - Industry'!AF$39*'Others Split'!$D$47*'Others Split'!$L$11</f>
        <v>933679484626.23975</v>
      </c>
      <c r="S9" s="16">
        <f>'KEEI BAU - Industry'!AG$39*'Others Split'!$D$47*'Others Split'!$L$11</f>
        <v>888597003066.36206</v>
      </c>
      <c r="T9" s="16">
        <f>'KEEI BAU - Industry'!AH$39*'Others Split'!$D$47*'Others Split'!$L$11</f>
        <v>843514521506.48425</v>
      </c>
      <c r="U9" s="16">
        <f>'KEEI BAU - Industry'!AI$39*'Others Split'!$D$47*'Others Split'!$L$11</f>
        <v>798432039946.58777</v>
      </c>
      <c r="V9" s="16">
        <f>'KEEI BAU - Industry'!AJ$39*'Others Split'!$D$47*'Others Split'!$L$11</f>
        <v>753349558386.69983</v>
      </c>
      <c r="W9" s="16">
        <f>'KEEI BAU - Industry'!AK$39*'Others Split'!$D$47*'Others Split'!$L$11</f>
        <v>743944260385.70447</v>
      </c>
      <c r="X9" s="16">
        <f>'KEEI BAU - Industry'!AL$39*'Others Split'!$D$47*'Others Split'!$L$11</f>
        <v>734538962384.71057</v>
      </c>
      <c r="Y9" s="16">
        <f>'KEEI BAU - Industry'!AM$39*'Others Split'!$D$47*'Others Split'!$L$11</f>
        <v>725133664383.71887</v>
      </c>
      <c r="Z9" s="16">
        <f>'KEEI BAU - Industry'!AN$39*'Others Split'!$D$47*'Others Split'!$L$11</f>
        <v>715728366382.72485</v>
      </c>
      <c r="AA9" s="16">
        <f>'KEEI BAU - Industry'!AO$39*'Others Split'!$D$47*'Others Split'!$L$11</f>
        <v>706323068381.73096</v>
      </c>
      <c r="AB9" s="16">
        <f>'KEEI BAU - Industry'!AP$39*'Others Split'!$D$47*'Others Split'!$L$11</f>
        <v>696917770380.73694</v>
      </c>
      <c r="AC9" s="16">
        <f>'KEEI BAU - Industry'!AQ$39*'Others Split'!$D$47*'Others Split'!$L$11</f>
        <v>687512472379.74304</v>
      </c>
      <c r="AD9" s="16">
        <f>'KEEI BAU - Industry'!AR$39*'Others Split'!$D$47*'Others Split'!$L$11</f>
        <v>678107174378.74915</v>
      </c>
      <c r="AE9" s="16">
        <f>'KEEI BAU - Industry'!AS$39*'Others Split'!$D$47*'Others Split'!$L$11</f>
        <v>668701876377.75513</v>
      </c>
      <c r="AF9" s="16">
        <f>'KEEI BAU - Industry'!AT$39*'Others Split'!$D$47*'Others Split'!$L$11</f>
        <v>659296578376.76245</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1" customFormat="1">
      <c r="A11" s="441" t="s">
        <v>47</v>
      </c>
      <c r="B11" s="442">
        <f>'KEEI BAU - Industry'!P$11*'Petrochemicals Split'!$D$38*'Petrochemicals Split'!$I$6</f>
        <v>211901194138225.97</v>
      </c>
      <c r="C11" s="442">
        <f>'KEEI BAU - Industry'!Q$11*'Petrochemicals Split'!$D$38*'Petrochemicals Split'!$I$6</f>
        <v>216005137295310.34</v>
      </c>
      <c r="D11" s="442">
        <f>'KEEI BAU - Industry'!R$11*'Petrochemicals Split'!$D$38*'Petrochemicals Split'!$I$6</f>
        <v>220109080452394.69</v>
      </c>
      <c r="E11" s="442">
        <f>'KEEI BAU - Industry'!S$11*'Petrochemicals Split'!$D$38*'Petrochemicals Split'!$I$6</f>
        <v>224213023609478.84</v>
      </c>
      <c r="F11" s="442">
        <f>'KEEI BAU - Industry'!T$11*'Petrochemicals Split'!$D$38*'Petrochemicals Split'!$I$6</f>
        <v>228186952564386.81</v>
      </c>
      <c r="G11" s="442">
        <f>'KEEI BAU - Industry'!U$11*'Petrochemicals Split'!$D$38*'Petrochemicals Split'!$I$6</f>
        <v>232160881519294.56</v>
      </c>
      <c r="H11" s="442">
        <f>'KEEI BAU - Industry'!V$11*'Petrochemicals Split'!$D$38*'Petrochemicals Split'!$I$6</f>
        <v>236134810474204.09</v>
      </c>
      <c r="I11" s="442">
        <f>'KEEI BAU - Industry'!W$11*'Petrochemicals Split'!$D$38*'Petrochemicals Split'!$I$6</f>
        <v>240108739429111.88</v>
      </c>
      <c r="J11" s="442">
        <f>'KEEI BAU - Industry'!X$11*'Petrochemicals Split'!$D$38*'Petrochemicals Split'!$I$6</f>
        <v>244082668384019.59</v>
      </c>
      <c r="K11" s="442">
        <f>'KEEI BAU - Industry'!Y$11*'Petrochemicals Split'!$D$38*'Petrochemicals Split'!$I$6</f>
        <v>248056597338929.09</v>
      </c>
      <c r="L11" s="442">
        <f>'KEEI BAU - Industry'!Z$11*'Petrochemicals Split'!$D$38*'Petrochemicals Split'!$I$6</f>
        <v>252030526293837.72</v>
      </c>
      <c r="M11" s="442">
        <f>'KEEI BAU - Industry'!AA$11*'Petrochemicals Split'!$D$38*'Petrochemicals Split'!$I$6</f>
        <v>254389415392817.19</v>
      </c>
      <c r="N11" s="442">
        <f>'KEEI BAU - Industry'!AB$11*'Petrochemicals Split'!$D$38*'Petrochemicals Split'!$I$6</f>
        <v>256748304491796.63</v>
      </c>
      <c r="O11" s="442">
        <f>'KEEI BAU - Industry'!AC$11*'Petrochemicals Split'!$D$38*'Petrochemicals Split'!$I$6</f>
        <v>259107193590776.97</v>
      </c>
      <c r="P11" s="442">
        <f>'KEEI BAU - Industry'!AD$11*'Petrochemicals Split'!$D$38*'Petrochemicals Split'!$I$6</f>
        <v>261466082689756.41</v>
      </c>
      <c r="Q11" s="442">
        <f>'KEEI BAU - Industry'!AE$11*'Petrochemicals Split'!$D$38*'Petrochemicals Split'!$I$6</f>
        <v>263824971788736.72</v>
      </c>
      <c r="R11" s="442">
        <f>'KEEI BAU - Industry'!AF$11*'Petrochemicals Split'!$D$38*'Petrochemicals Split'!$I$6</f>
        <v>266183860887716.19</v>
      </c>
      <c r="S11" s="442">
        <f>'KEEI BAU - Industry'!AG$11*'Petrochemicals Split'!$D$38*'Petrochemicals Split'!$I$6</f>
        <v>268542749986696.5</v>
      </c>
      <c r="T11" s="442">
        <f>'KEEI BAU - Industry'!AH$11*'Petrochemicals Split'!$D$38*'Petrochemicals Split'!$I$6</f>
        <v>270901639085675.94</v>
      </c>
      <c r="U11" s="442">
        <f>'KEEI BAU - Industry'!AI$11*'Petrochemicals Split'!$D$38*'Petrochemicals Split'!$I$6</f>
        <v>273260528184656.31</v>
      </c>
      <c r="V11" s="442">
        <f>'KEEI BAU - Industry'!AJ$11*'Petrochemicals Split'!$D$38*'Petrochemicals Split'!$I$6</f>
        <v>275619417283636.63</v>
      </c>
      <c r="W11" s="442">
        <f>'KEEI BAU - Industry'!AK$11*'Petrochemicals Split'!$D$38*'Petrochemicals Split'!$I$6</f>
        <v>276365901175718.84</v>
      </c>
      <c r="X11" s="442">
        <f>'KEEI BAU - Industry'!AL$11*'Petrochemicals Split'!$D$38*'Petrochemicals Split'!$I$6</f>
        <v>277112385067801.13</v>
      </c>
      <c r="Y11" s="442">
        <f>'KEEI BAU - Industry'!AM$11*'Petrochemicals Split'!$D$38*'Petrochemicals Split'!$I$6</f>
        <v>277858868959883.34</v>
      </c>
      <c r="Z11" s="442">
        <f>'KEEI BAU - Industry'!AN$11*'Petrochemicals Split'!$D$38*'Petrochemicals Split'!$I$6</f>
        <v>278605352851965.59</v>
      </c>
      <c r="AA11" s="442">
        <f>'KEEI BAU - Industry'!AO$11*'Petrochemicals Split'!$D$38*'Petrochemicals Split'!$I$6</f>
        <v>279351836744047.84</v>
      </c>
      <c r="AB11" s="442">
        <f>'KEEI BAU - Industry'!AP$11*'Petrochemicals Split'!$D$38*'Petrochemicals Split'!$I$6</f>
        <v>280098320636130.09</v>
      </c>
      <c r="AC11" s="442">
        <f>'KEEI BAU - Industry'!AQ$11*'Petrochemicals Split'!$D$38*'Petrochemicals Split'!$I$6</f>
        <v>280844804528212.31</v>
      </c>
      <c r="AD11" s="442">
        <f>'KEEI BAU - Industry'!AR$11*'Petrochemicals Split'!$D$38*'Petrochemicals Split'!$I$6</f>
        <v>281591288420294.56</v>
      </c>
      <c r="AE11" s="442">
        <f>'KEEI BAU - Industry'!AS$11*'Petrochemicals Split'!$D$38*'Petrochemicals Split'!$I$6</f>
        <v>282337772312376.81</v>
      </c>
      <c r="AF11" s="442">
        <f>'KEEI BAU - Industry'!AT$11*'Petrochemicals Split'!$D$38*'Petrochemicals Split'!$I$6</f>
        <v>283084256204459.06</v>
      </c>
    </row>
    <row r="12" spans="1:35" s="351" customFormat="1">
      <c r="A12" s="441" t="s">
        <v>51</v>
      </c>
      <c r="B12" s="442">
        <f>'KEEI BAU - Industry'!P$11*'Petrochemicals Split'!$D$38*'Petrochemicals Split'!$I$7</f>
        <v>109734546964438.45</v>
      </c>
      <c r="C12" s="442">
        <f>'KEEI BAU - Industry'!Q$11*'Petrochemicals Split'!$D$38*'Petrochemicals Split'!$I$7</f>
        <v>111859803242214.28</v>
      </c>
      <c r="D12" s="442">
        <f>'KEEI BAU - Industry'!R$11*'Petrochemicals Split'!$D$38*'Petrochemicals Split'!$I$7</f>
        <v>113985059519990.11</v>
      </c>
      <c r="E12" s="442">
        <f>'KEEI BAU - Industry'!S$11*'Petrochemicals Split'!$D$38*'Petrochemicals Split'!$I$7</f>
        <v>116110315797765.84</v>
      </c>
      <c r="F12" s="442">
        <f>'KEEI BAU - Industry'!T$11*'Petrochemicals Split'!$D$38*'Petrochemicals Split'!$I$7</f>
        <v>118168243292271.75</v>
      </c>
      <c r="G12" s="442">
        <f>'KEEI BAU - Industry'!U$11*'Petrochemicals Split'!$D$38*'Petrochemicals Split'!$I$7</f>
        <v>120226170786777.55</v>
      </c>
      <c r="H12" s="442">
        <f>'KEEI BAU - Industry'!V$11*'Petrochemicals Split'!$D$38*'Petrochemicals Split'!$I$7</f>
        <v>122284098281284.27</v>
      </c>
      <c r="I12" s="442">
        <f>'KEEI BAU - Industry'!W$11*'Petrochemicals Split'!$D$38*'Petrochemicals Split'!$I$7</f>
        <v>124342025775790.08</v>
      </c>
      <c r="J12" s="442">
        <f>'KEEI BAU - Industry'!X$11*'Petrochemicals Split'!$D$38*'Petrochemicals Split'!$I$7</f>
        <v>126399953270295.86</v>
      </c>
      <c r="K12" s="442">
        <f>'KEEI BAU - Industry'!Y$11*'Petrochemicals Split'!$D$38*'Petrochemicals Split'!$I$7</f>
        <v>128457880764802.58</v>
      </c>
      <c r="L12" s="442">
        <f>'KEEI BAU - Industry'!Z$11*'Petrochemicals Split'!$D$38*'Petrochemicals Split'!$I$7</f>
        <v>130515808259308.83</v>
      </c>
      <c r="M12" s="442">
        <f>'KEEI BAU - Industry'!AA$11*'Petrochemicals Split'!$D$38*'Petrochemicals Split'!$I$7</f>
        <v>131737375828423.19</v>
      </c>
      <c r="N12" s="442">
        <f>'KEEI BAU - Industry'!AB$11*'Petrochemicals Split'!$D$38*'Petrochemicals Split'!$I$7</f>
        <v>132958943397537.55</v>
      </c>
      <c r="O12" s="442">
        <f>'KEEI BAU - Industry'!AC$11*'Petrochemicals Split'!$D$38*'Petrochemicals Split'!$I$7</f>
        <v>134180510966652.36</v>
      </c>
      <c r="P12" s="442">
        <f>'KEEI BAU - Industry'!AD$11*'Petrochemicals Split'!$D$38*'Petrochemicals Split'!$I$7</f>
        <v>135402078535766.72</v>
      </c>
      <c r="Q12" s="442">
        <f>'KEEI BAU - Industry'!AE$11*'Petrochemicals Split'!$D$38*'Petrochemicals Split'!$I$7</f>
        <v>136623646104881.53</v>
      </c>
      <c r="R12" s="442">
        <f>'KEEI BAU - Industry'!AF$11*'Petrochemicals Split'!$D$38*'Petrochemicals Split'!$I$7</f>
        <v>137845213673995.89</v>
      </c>
      <c r="S12" s="442">
        <f>'KEEI BAU - Industry'!AG$11*'Petrochemicals Split'!$D$38*'Petrochemicals Split'!$I$7</f>
        <v>139066781243110.69</v>
      </c>
      <c r="T12" s="442">
        <f>'KEEI BAU - Industry'!AH$11*'Petrochemicals Split'!$D$38*'Petrochemicals Split'!$I$7</f>
        <v>140288348812225.05</v>
      </c>
      <c r="U12" s="442">
        <f>'KEEI BAU - Industry'!AI$11*'Petrochemicals Split'!$D$38*'Petrochemicals Split'!$I$7</f>
        <v>141509916381339.88</v>
      </c>
      <c r="V12" s="442">
        <f>'KEEI BAU - Industry'!AJ$11*'Petrochemicals Split'!$D$38*'Petrochemicals Split'!$I$7</f>
        <v>142731483950454.69</v>
      </c>
      <c r="W12" s="442">
        <f>'KEEI BAU - Industry'!AK$11*'Petrochemicals Split'!$D$38*'Petrochemicals Split'!$I$7</f>
        <v>143118055965997.28</v>
      </c>
      <c r="X12" s="442">
        <f>'KEEI BAU - Industry'!AL$11*'Petrochemicals Split'!$D$38*'Petrochemicals Split'!$I$7</f>
        <v>143504627981539.88</v>
      </c>
      <c r="Y12" s="442">
        <f>'KEEI BAU - Industry'!AM$11*'Petrochemicals Split'!$D$38*'Petrochemicals Split'!$I$7</f>
        <v>143891199997082.47</v>
      </c>
      <c r="Z12" s="442">
        <f>'KEEI BAU - Industry'!AN$11*'Petrochemicals Split'!$D$38*'Petrochemicals Split'!$I$7</f>
        <v>144277772012625.03</v>
      </c>
      <c r="AA12" s="442">
        <f>'KEEI BAU - Industry'!AO$11*'Petrochemicals Split'!$D$38*'Petrochemicals Split'!$I$7</f>
        <v>144664344028167.66</v>
      </c>
      <c r="AB12" s="442">
        <f>'KEEI BAU - Industry'!AP$11*'Petrochemicals Split'!$D$38*'Petrochemicals Split'!$I$7</f>
        <v>145050916043710.22</v>
      </c>
      <c r="AC12" s="442">
        <f>'KEEI BAU - Industry'!AQ$11*'Petrochemicals Split'!$D$38*'Petrochemicals Split'!$I$7</f>
        <v>145437488059252.81</v>
      </c>
      <c r="AD12" s="442">
        <f>'KEEI BAU - Industry'!AR$11*'Petrochemicals Split'!$D$38*'Petrochemicals Split'!$I$7</f>
        <v>145824060074795.41</v>
      </c>
      <c r="AE12" s="442">
        <f>'KEEI BAU - Industry'!AS$11*'Petrochemicals Split'!$D$38*'Petrochemicals Split'!$I$7</f>
        <v>146210632090338</v>
      </c>
      <c r="AF12" s="442">
        <f>'KEEI BAU - Industry'!AT$11*'Petrochemicals Split'!$D$38*'Petrochemicals Split'!$I$7</f>
        <v>146597204105880.59</v>
      </c>
    </row>
    <row r="13" spans="1:35">
      <c r="A13" t="s">
        <v>53</v>
      </c>
      <c r="B13" s="16">
        <f>'KEEI BAU - Industry'!P$39*'Others Split'!$D$47*'Others Split'!$L$12</f>
        <v>20418146331040.117</v>
      </c>
      <c r="C13" s="16">
        <f>'KEEI BAU - Industry'!Q$39*'Others Split'!$D$47*'Others Split'!$L$12</f>
        <v>20138030976012.891</v>
      </c>
      <c r="D13" s="16">
        <f>'KEEI BAU - Industry'!R$39*'Others Split'!$D$47*'Others Split'!$L$12</f>
        <v>19857915620985.668</v>
      </c>
      <c r="E13" s="16">
        <f>'KEEI BAU - Industry'!S$39*'Others Split'!$D$47*'Others Split'!$L$12</f>
        <v>19577800265958.449</v>
      </c>
      <c r="F13" s="16">
        <f>'KEEI BAU - Industry'!T$39*'Others Split'!$D$47*'Others Split'!$L$12</f>
        <v>18930395415921.941</v>
      </c>
      <c r="G13" s="16">
        <f>'KEEI BAU - Industry'!U$39*'Others Split'!$D$47*'Others Split'!$L$12</f>
        <v>18282990565885.551</v>
      </c>
      <c r="H13" s="16">
        <f>'KEEI BAU - Industry'!V$39*'Others Split'!$D$47*'Others Split'!$L$12</f>
        <v>17635585715848.93</v>
      </c>
      <c r="I13" s="16">
        <f>'KEEI BAU - Industry'!W$39*'Others Split'!$D$47*'Others Split'!$L$12</f>
        <v>16988180865812.539</v>
      </c>
      <c r="J13" s="16">
        <f>'KEEI BAU - Industry'!X$39*'Others Split'!$D$47*'Others Split'!$L$12</f>
        <v>16340776015775.92</v>
      </c>
      <c r="K13" s="16">
        <f>'KEEI BAU - Industry'!Y$39*'Others Split'!$D$47*'Others Split'!$L$12</f>
        <v>15693371165739.529</v>
      </c>
      <c r="L13" s="16">
        <f>'KEEI BAU - Industry'!Z$39*'Others Split'!$D$47*'Others Split'!$L$12</f>
        <v>15045966315702.904</v>
      </c>
      <c r="M13" s="16">
        <f>'KEEI BAU - Industry'!AA$39*'Others Split'!$D$47*'Others Split'!$L$12</f>
        <v>14482667915045.887</v>
      </c>
      <c r="N13" s="16">
        <f>'KEEI BAU - Industry'!AB$39*'Others Split'!$D$47*'Others Split'!$L$12</f>
        <v>13919369514388.861</v>
      </c>
      <c r="O13" s="16">
        <f>'KEEI BAU - Industry'!AC$39*'Others Split'!$D$47*'Others Split'!$L$12</f>
        <v>13356071113731.84</v>
      </c>
      <c r="P13" s="16">
        <f>'KEEI BAU - Industry'!AD$39*'Others Split'!$D$47*'Others Split'!$L$12</f>
        <v>12792772713074.816</v>
      </c>
      <c r="Q13" s="16">
        <f>'KEEI BAU - Industry'!AE$39*'Others Split'!$D$47*'Others Split'!$L$12</f>
        <v>12229474312417.559</v>
      </c>
      <c r="R13" s="16">
        <f>'KEEI BAU - Industry'!AF$39*'Others Split'!$D$47*'Others Split'!$L$12</f>
        <v>11666175911760.537</v>
      </c>
      <c r="S13" s="16">
        <f>'KEEI BAU - Industry'!AG$39*'Others Split'!$D$47*'Others Split'!$L$12</f>
        <v>11102877511103.514</v>
      </c>
      <c r="T13" s="16">
        <f>'KEEI BAU - Industry'!AH$39*'Others Split'!$D$47*'Others Split'!$L$12</f>
        <v>10539579110446.49</v>
      </c>
      <c r="U13" s="16">
        <f>'KEEI BAU - Industry'!AI$39*'Others Split'!$D$47*'Others Split'!$L$12</f>
        <v>9976280709789.2324</v>
      </c>
      <c r="V13" s="16">
        <f>'KEEI BAU - Industry'!AJ$39*'Others Split'!$D$47*'Others Split'!$L$12</f>
        <v>9412982309132.082</v>
      </c>
      <c r="W13" s="16">
        <f>'KEEI BAU - Industry'!AK$39*'Others Split'!$D$47*'Others Split'!$L$12</f>
        <v>9295464614046.3164</v>
      </c>
      <c r="X13" s="16">
        <f>'KEEI BAU - Industry'!AL$39*'Others Split'!$D$47*'Others Split'!$L$12</f>
        <v>9177946918960.5684</v>
      </c>
      <c r="Y13" s="16">
        <f>'KEEI BAU - Industry'!AM$39*'Others Split'!$D$47*'Others Split'!$L$12</f>
        <v>9060429223874.8496</v>
      </c>
      <c r="Z13" s="16">
        <f>'KEEI BAU - Industry'!AN$39*'Others Split'!$D$47*'Others Split'!$L$12</f>
        <v>8942911528789.0996</v>
      </c>
      <c r="AA13" s="16">
        <f>'KEEI BAU - Industry'!AO$39*'Others Split'!$D$47*'Others Split'!$L$12</f>
        <v>8825393833703.3516</v>
      </c>
      <c r="AB13" s="16">
        <f>'KEEI BAU - Industry'!AP$39*'Others Split'!$D$47*'Others Split'!$L$12</f>
        <v>8707876138617.6025</v>
      </c>
      <c r="AC13" s="16">
        <f>'KEEI BAU - Industry'!AQ$39*'Others Split'!$D$47*'Others Split'!$L$12</f>
        <v>8590358443531.8545</v>
      </c>
      <c r="AD13" s="16">
        <f>'KEEI BAU - Industry'!AR$39*'Others Split'!$D$47*'Others Split'!$L$12</f>
        <v>8472840748446.1055</v>
      </c>
      <c r="AE13" s="16">
        <f>'KEEI BAU - Industry'!AS$39*'Others Split'!$D$47*'Others Split'!$L$12</f>
        <v>8355323053360.3574</v>
      </c>
      <c r="AF13" s="16">
        <f>'KEEI BAU - Industry'!AT$39*'Others Split'!$D$47*'Others Split'!$L$12</f>
        <v>8237805358274.626</v>
      </c>
    </row>
    <row r="14" spans="1:35">
      <c r="A14" t="s">
        <v>56</v>
      </c>
      <c r="B14" s="16">
        <f>'KEEI BAU - Industry'!P$39*'Others Split'!$D$47*'Others Split'!$L$13</f>
        <v>3265513832612.1147</v>
      </c>
      <c r="C14" s="16">
        <f>'KEEI BAU - Industry'!Q$39*'Others Split'!$D$47*'Others Split'!$L$13</f>
        <v>3220714439379.3472</v>
      </c>
      <c r="D14" s="16">
        <f>'KEEI BAU - Industry'!R$39*'Others Split'!$D$47*'Others Split'!$L$13</f>
        <v>3175915046146.5801</v>
      </c>
      <c r="E14" s="16">
        <f>'KEEI BAU - Industry'!S$39*'Others Split'!$D$47*'Others Split'!$L$13</f>
        <v>3131115652913.813</v>
      </c>
      <c r="F14" s="16">
        <f>'KEEI BAU - Industry'!T$39*'Others Split'!$D$47*'Others Split'!$L$13</f>
        <v>3027574936787.1743</v>
      </c>
      <c r="G14" s="16">
        <f>'KEEI BAU - Industry'!U$39*'Others Split'!$D$47*'Others Split'!$L$13</f>
        <v>2924034220660.5547</v>
      </c>
      <c r="H14" s="16">
        <f>'KEEI BAU - Industry'!V$39*'Others Split'!$D$47*'Others Split'!$L$13</f>
        <v>2820493504533.8984</v>
      </c>
      <c r="I14" s="16">
        <f>'KEEI BAU - Industry'!W$39*'Others Split'!$D$47*'Others Split'!$L$13</f>
        <v>2716952788407.2788</v>
      </c>
      <c r="J14" s="16">
        <f>'KEEI BAU - Industry'!X$39*'Others Split'!$D$47*'Others Split'!$L$13</f>
        <v>2613412072280.6226</v>
      </c>
      <c r="K14" s="16">
        <f>'KEEI BAU - Industry'!Y$39*'Others Split'!$D$47*'Others Split'!$L$13</f>
        <v>2509871356154.0029</v>
      </c>
      <c r="L14" s="16">
        <f>'KEEI BAU - Industry'!Z$39*'Others Split'!$D$47*'Others Split'!$L$13</f>
        <v>2406330640027.3457</v>
      </c>
      <c r="M14" s="16">
        <f>'KEEI BAU - Industry'!AA$39*'Others Split'!$D$47*'Others Split'!$L$13</f>
        <v>2316241231840.6001</v>
      </c>
      <c r="N14" s="16">
        <f>'KEEI BAU - Industry'!AB$39*'Others Split'!$D$47*'Others Split'!$L$13</f>
        <v>2226151823653.854</v>
      </c>
      <c r="O14" s="16">
        <f>'KEEI BAU - Industry'!AC$39*'Others Split'!$D$47*'Others Split'!$L$13</f>
        <v>2136062415467.1077</v>
      </c>
      <c r="P14" s="16">
        <f>'KEEI BAU - Industry'!AD$39*'Others Split'!$D$47*'Others Split'!$L$13</f>
        <v>2045973007280.3611</v>
      </c>
      <c r="Q14" s="16">
        <f>'KEEI BAU - Industry'!AE$39*'Others Split'!$D$47*'Others Split'!$L$13</f>
        <v>1955883599093.5774</v>
      </c>
      <c r="R14" s="16">
        <f>'KEEI BAU - Industry'!AF$39*'Others Split'!$D$47*'Others Split'!$L$13</f>
        <v>1865794190906.8311</v>
      </c>
      <c r="S14" s="16">
        <f>'KEEI BAU - Industry'!AG$39*'Others Split'!$D$47*'Others Split'!$L$13</f>
        <v>1775704782720.085</v>
      </c>
      <c r="T14" s="16">
        <f>'KEEI BAU - Industry'!AH$39*'Others Split'!$D$47*'Others Split'!$L$13</f>
        <v>1685615374533.3384</v>
      </c>
      <c r="U14" s="16">
        <f>'KEEI BAU - Industry'!AI$39*'Others Split'!$D$47*'Others Split'!$L$13</f>
        <v>1595525966346.5547</v>
      </c>
      <c r="V14" s="16">
        <f>'KEEI BAU - Industry'!AJ$39*'Others Split'!$D$47*'Others Split'!$L$13</f>
        <v>1505436558159.7881</v>
      </c>
      <c r="W14" s="16">
        <f>'KEEI BAU - Industry'!AK$39*'Others Split'!$D$47*'Others Split'!$L$13</f>
        <v>1486641724747.5176</v>
      </c>
      <c r="X14" s="16">
        <f>'KEEI BAU - Industry'!AL$39*'Others Split'!$D$47*'Others Split'!$L$13</f>
        <v>1467846891335.2498</v>
      </c>
      <c r="Y14" s="16">
        <f>'KEEI BAU - Industry'!AM$39*'Others Split'!$D$47*'Others Split'!$L$13</f>
        <v>1449052057922.9868</v>
      </c>
      <c r="Z14" s="16">
        <f>'KEEI BAU - Industry'!AN$39*'Others Split'!$D$47*'Others Split'!$L$13</f>
        <v>1430257224510.7188</v>
      </c>
      <c r="AA14" s="16">
        <f>'KEEI BAU - Industry'!AO$39*'Others Split'!$D$47*'Others Split'!$L$13</f>
        <v>1411462391098.4512</v>
      </c>
      <c r="AB14" s="16">
        <f>'KEEI BAU - Industry'!AP$39*'Others Split'!$D$47*'Others Split'!$L$13</f>
        <v>1392667557686.1836</v>
      </c>
      <c r="AC14" s="16">
        <f>'KEEI BAU - Industry'!AQ$39*'Others Split'!$D$47*'Others Split'!$L$13</f>
        <v>1373872724273.9158</v>
      </c>
      <c r="AD14" s="16">
        <f>'KEEI BAU - Industry'!AR$39*'Others Split'!$D$47*'Others Split'!$L$13</f>
        <v>1355077890861.6482</v>
      </c>
      <c r="AE14" s="16">
        <f>'KEEI BAU - Industry'!AS$39*'Others Split'!$D$47*'Others Split'!$L$13</f>
        <v>1336283057449.3804</v>
      </c>
      <c r="AF14" s="16">
        <f>'KEEI BAU - Industry'!AT$39*'Others Split'!$D$47*'Others Split'!$L$13</f>
        <v>1317488224037.1152</v>
      </c>
    </row>
    <row r="15" spans="1:35">
      <c r="A15" t="s">
        <v>58</v>
      </c>
      <c r="B15" s="16">
        <f>'KEEI BAU - Industry'!P25*'Steel Split'!$D$11</f>
        <v>1583645014.1474566</v>
      </c>
      <c r="C15" s="16">
        <f>'KEEI BAU - Industry'!Q25*'Steel Split'!$D$11</f>
        <v>1234993210.3201342</v>
      </c>
      <c r="D15" s="16">
        <f>'KEEI BAU - Industry'!R25*'Steel Split'!$D$11</f>
        <v>886341406.4928118</v>
      </c>
      <c r="E15" s="16">
        <f>'KEEI BAU - Industry'!S25*'Steel Split'!$D$11</f>
        <v>537689602.6654892</v>
      </c>
      <c r="F15" s="16">
        <f>'KEEI BAU - Industry'!T25*'Steel Split'!$D$11</f>
        <v>520472940.51117557</v>
      </c>
      <c r="G15" s="16">
        <f>'KEEI BAU - Industry'!U25*'Steel Split'!$D$11</f>
        <v>503256278.35686189</v>
      </c>
      <c r="H15" s="16">
        <f>'KEEI BAU - Industry'!V25*'Steel Split'!$D$11</f>
        <v>486039616.20254815</v>
      </c>
      <c r="I15" s="16">
        <f>'KEEI BAU - Industry'!W25*'Steel Split'!$D$11</f>
        <v>468822954.04823446</v>
      </c>
      <c r="J15" s="16">
        <f>'KEEI BAU - Industry'!X25*'Steel Split'!$D$11</f>
        <v>451606291.89392078</v>
      </c>
      <c r="K15" s="16">
        <f>'KEEI BAU - Industry'!Y25*'Steel Split'!$D$11</f>
        <v>434389629.7396071</v>
      </c>
      <c r="L15" s="16">
        <f>'KEEI BAU - Industry'!Z25*'Steel Split'!$D$11</f>
        <v>417172967.58529341</v>
      </c>
      <c r="M15" s="16">
        <f>'KEEI BAU - Industry'!AA25*'Steel Split'!$D$11</f>
        <v>416245916.54621518</v>
      </c>
      <c r="N15" s="16">
        <f>'KEEI BAU - Industry'!AB25*'Steel Split'!$D$11</f>
        <v>415318865.50713676</v>
      </c>
      <c r="O15" s="16">
        <f>'KEEI BAU - Industry'!AC25*'Steel Split'!$D$11</f>
        <v>414391814.46805835</v>
      </c>
      <c r="P15" s="16">
        <f>'KEEI BAU - Industry'!AD25*'Steel Split'!$D$11</f>
        <v>413464763.42897987</v>
      </c>
      <c r="Q15" s="16">
        <f>'KEEI BAU - Industry'!AE25*'Steel Split'!$D$11</f>
        <v>412537712.38990146</v>
      </c>
      <c r="R15" s="16">
        <f>'KEEI BAU - Industry'!AF25*'Steel Split'!$D$11</f>
        <v>411610661.35082304</v>
      </c>
      <c r="S15" s="16">
        <f>'KEEI BAU - Industry'!AG25*'Steel Split'!$D$11</f>
        <v>410683610.31174463</v>
      </c>
      <c r="T15" s="16">
        <f>'KEEI BAU - Industry'!AH25*'Steel Split'!$D$11</f>
        <v>409756559.27266616</v>
      </c>
      <c r="U15" s="16">
        <f>'KEEI BAU - Industry'!AI25*'Steel Split'!$D$11</f>
        <v>408829508.23358774</v>
      </c>
      <c r="V15" s="16">
        <f>'KEEI BAU - Industry'!AJ25*'Steel Split'!$D$11</f>
        <v>407902457.19450909</v>
      </c>
      <c r="W15" s="16">
        <f>'KEEI BAU - Industry'!AK25*'Steel Split'!$D$11</f>
        <v>405121304.07727379</v>
      </c>
      <c r="X15" s="16">
        <f>'KEEI BAU - Industry'!AL25*'Steel Split'!$D$11</f>
        <v>402340150.96003848</v>
      </c>
      <c r="Y15" s="16">
        <f>'KEEI BAU - Industry'!AM25*'Steel Split'!$D$11</f>
        <v>399558997.84280324</v>
      </c>
      <c r="Z15" s="16">
        <f>'KEEI BAU - Industry'!AN25*'Steel Split'!$D$11</f>
        <v>396777844.72556794</v>
      </c>
      <c r="AA15" s="16">
        <f>'KEEI BAU - Industry'!AO25*'Steel Split'!$D$11</f>
        <v>393996691.60833263</v>
      </c>
      <c r="AB15" s="16">
        <f>'KEEI BAU - Industry'!AP25*'Steel Split'!$D$11</f>
        <v>391215538.49109733</v>
      </c>
      <c r="AC15" s="16">
        <f>'KEEI BAU - Industry'!AQ25*'Steel Split'!$D$11</f>
        <v>388434385.37386209</v>
      </c>
      <c r="AD15" s="16">
        <f>'KEEI BAU - Industry'!AR25*'Steel Split'!$D$11</f>
        <v>385653232.25662678</v>
      </c>
      <c r="AE15" s="16">
        <f>'KEEI BAU - Industry'!AS25*'Steel Split'!$D$11</f>
        <v>382872079.13939148</v>
      </c>
      <c r="AF15" s="16">
        <f>'KEEI BAU - Industry'!AT25*'Steel Split'!$D$11</f>
        <v>380090926.02215618</v>
      </c>
    </row>
    <row r="16" spans="1:35">
      <c r="A16" t="s">
        <v>61</v>
      </c>
      <c r="B16" s="16">
        <f>'KEEI BAU - Industry'!P$18*'Non-ferrous Metals Split'!$I$6*'Non-ferrous Metals Split'!$D$45</f>
        <v>1105240993139.105</v>
      </c>
      <c r="C16" s="16">
        <f>'KEEI BAU - Industry'!Q$18*'Non-ferrous Metals Split'!$I$6*'Non-ferrous Metals Split'!$D$45</f>
        <v>1055477814876.5863</v>
      </c>
      <c r="D16" s="16">
        <f>'KEEI BAU - Industry'!R$18*'Non-ferrous Metals Split'!$I$6*'Non-ferrous Metals Split'!$D$45</f>
        <v>1005714636614.0677</v>
      </c>
      <c r="E16" s="16">
        <f>'KEEI BAU - Industry'!S$18*'Non-ferrous Metals Split'!$I$6*'Non-ferrous Metals Split'!$D$45</f>
        <v>955951458351.54907</v>
      </c>
      <c r="F16" s="16">
        <f>'KEEI BAU - Industry'!T$18*'Non-ferrous Metals Split'!$I$6*'Non-ferrous Metals Split'!$D$45</f>
        <v>1009573493732.9706</v>
      </c>
      <c r="G16" s="16">
        <f>'KEEI BAU - Industry'!U$18*'Non-ferrous Metals Split'!$I$6*'Non-ferrous Metals Split'!$D$45</f>
        <v>1063195529114.3921</v>
      </c>
      <c r="H16" s="16">
        <f>'KEEI BAU - Industry'!V$18*'Non-ferrous Metals Split'!$I$6*'Non-ferrous Metals Split'!$D$45</f>
        <v>1116817564495.8137</v>
      </c>
      <c r="I16" s="16">
        <f>'KEEI BAU - Industry'!W$18*'Non-ferrous Metals Split'!$I$6*'Non-ferrous Metals Split'!$D$45</f>
        <v>1170439599877.2351</v>
      </c>
      <c r="J16" s="16">
        <f>'KEEI BAU - Industry'!X$18*'Non-ferrous Metals Split'!$I$6*'Non-ferrous Metals Split'!$D$45</f>
        <v>1224061635258.6567</v>
      </c>
      <c r="K16" s="16">
        <f>'KEEI BAU - Industry'!Y$18*'Non-ferrous Metals Split'!$I$6*'Non-ferrous Metals Split'!$D$45</f>
        <v>1277683670640.0781</v>
      </c>
      <c r="L16" s="16">
        <f>'KEEI BAU - Industry'!Z$18*'Non-ferrous Metals Split'!$I$6*'Non-ferrous Metals Split'!$D$45</f>
        <v>1331305706021.4998</v>
      </c>
      <c r="M16" s="16">
        <f>'KEEI BAU - Industry'!AA$18*'Non-ferrous Metals Split'!$I$6*'Non-ferrous Metals Split'!$D$45</f>
        <v>1313554963274.5464</v>
      </c>
      <c r="N16" s="16">
        <f>'KEEI BAU - Industry'!AB$18*'Non-ferrous Metals Split'!$I$6*'Non-ferrous Metals Split'!$D$45</f>
        <v>1295804220527.593</v>
      </c>
      <c r="O16" s="16">
        <f>'KEEI BAU - Industry'!AC$18*'Non-ferrous Metals Split'!$I$6*'Non-ferrous Metals Split'!$D$45</f>
        <v>1278053477780.6396</v>
      </c>
      <c r="P16" s="16">
        <f>'KEEI BAU - Industry'!AD$18*'Non-ferrous Metals Split'!$I$6*'Non-ferrous Metals Split'!$D$45</f>
        <v>1260302735033.6863</v>
      </c>
      <c r="Q16" s="16">
        <f>'KEEI BAU - Industry'!AE$18*'Non-ferrous Metals Split'!$I$6*'Non-ferrous Metals Split'!$D$45</f>
        <v>1242551992286.7329</v>
      </c>
      <c r="R16" s="16">
        <f>'KEEI BAU - Industry'!AF$18*'Non-ferrous Metals Split'!$I$6*'Non-ferrous Metals Split'!$D$45</f>
        <v>1224801249539.7798</v>
      </c>
      <c r="S16" s="16">
        <f>'KEEI BAU - Industry'!AG$18*'Non-ferrous Metals Split'!$I$6*'Non-ferrous Metals Split'!$D$45</f>
        <v>1207050506792.8264</v>
      </c>
      <c r="T16" s="16">
        <f>'KEEI BAU - Industry'!AH$18*'Non-ferrous Metals Split'!$I$6*'Non-ferrous Metals Split'!$D$45</f>
        <v>1189299764045.873</v>
      </c>
      <c r="U16" s="16">
        <f>'KEEI BAU - Industry'!AI$18*'Non-ferrous Metals Split'!$I$6*'Non-ferrous Metals Split'!$D$45</f>
        <v>1171549021298.9197</v>
      </c>
      <c r="V16" s="16">
        <f>'KEEI BAU - Industry'!AJ$18*'Non-ferrous Metals Split'!$I$6*'Non-ferrous Metals Split'!$D$45</f>
        <v>1153798278551.9666</v>
      </c>
      <c r="W16" s="16">
        <f>'KEEI BAU - Industry'!AK$18*'Non-ferrous Metals Split'!$I$6*'Non-ferrous Metals Split'!$D$45</f>
        <v>1122549575174.5173</v>
      </c>
      <c r="X16" s="16">
        <f>'KEEI BAU - Industry'!AL$18*'Non-ferrous Metals Split'!$I$6*'Non-ferrous Metals Split'!$D$45</f>
        <v>1091300871797.0681</v>
      </c>
      <c r="Y16" s="16">
        <f>'KEEI BAU - Industry'!AM$18*'Non-ferrous Metals Split'!$I$6*'Non-ferrous Metals Split'!$D$45</f>
        <v>1060052168419.6191</v>
      </c>
      <c r="Z16" s="16">
        <f>'KEEI BAU - Industry'!AN$18*'Non-ferrous Metals Split'!$I$6*'Non-ferrous Metals Split'!$D$45</f>
        <v>1028803465042.1702</v>
      </c>
      <c r="AA16" s="16">
        <f>'KEEI BAU - Industry'!AO$18*'Non-ferrous Metals Split'!$I$6*'Non-ferrous Metals Split'!$D$45</f>
        <v>997554761664.72107</v>
      </c>
      <c r="AB16" s="16">
        <f>'KEEI BAU - Industry'!AP$18*'Non-ferrous Metals Split'!$I$6*'Non-ferrous Metals Split'!$D$45</f>
        <v>966306058287.27185</v>
      </c>
      <c r="AC16" s="16">
        <f>'KEEI BAU - Industry'!AQ$18*'Non-ferrous Metals Split'!$I$6*'Non-ferrous Metals Split'!$D$45</f>
        <v>935057354909.82288</v>
      </c>
      <c r="AD16" s="16">
        <f>'KEEI BAU - Industry'!AR$18*'Non-ferrous Metals Split'!$I$6*'Non-ferrous Metals Split'!$D$45</f>
        <v>903808651532.37378</v>
      </c>
      <c r="AE16" s="16">
        <f>'KEEI BAU - Industry'!AS$18*'Non-ferrous Metals Split'!$I$6*'Non-ferrous Metals Split'!$D$45</f>
        <v>872559948154.92456</v>
      </c>
      <c r="AF16" s="16">
        <f>'KEEI BAU - Industry'!AT$18*'Non-ferrous Metals Split'!$I$6*'Non-ferrous Metals Split'!$D$45</f>
        <v>841311244777.47559</v>
      </c>
    </row>
    <row r="17" spans="1:33">
      <c r="A17" t="s">
        <v>65</v>
      </c>
      <c r="B17" s="16">
        <f>'KEEI BAU - Industry'!P$18*'Non-ferrous Metals Split'!$I$7*'Non-ferrous Metals Split'!$D$45</f>
        <v>9394548441682.3906</v>
      </c>
      <c r="C17" s="16">
        <f>'KEEI BAU - Industry'!Q$18*'Non-ferrous Metals Split'!$I$7*'Non-ferrous Metals Split'!$D$45</f>
        <v>8971561426450.9844</v>
      </c>
      <c r="D17" s="16">
        <f>'KEEI BAU - Industry'!R$18*'Non-ferrous Metals Split'!$I$7*'Non-ferrous Metals Split'!$D$45</f>
        <v>8548574411219.5752</v>
      </c>
      <c r="E17" s="16">
        <f>'KEEI BAU - Industry'!S$18*'Non-ferrous Metals Split'!$I$7*'Non-ferrous Metals Split'!$D$45</f>
        <v>8125587395988.167</v>
      </c>
      <c r="F17" s="16">
        <f>'KEEI BAU - Industry'!T$18*'Non-ferrous Metals Split'!$I$7*'Non-ferrous Metals Split'!$D$45</f>
        <v>8581374696730.249</v>
      </c>
      <c r="G17" s="16">
        <f>'KEEI BAU - Industry'!U$18*'Non-ferrous Metals Split'!$I$7*'Non-ferrous Metals Split'!$D$45</f>
        <v>9037161997472.334</v>
      </c>
      <c r="H17" s="16">
        <f>'KEEI BAU - Industry'!V$18*'Non-ferrous Metals Split'!$I$7*'Non-ferrous Metals Split'!$D$45</f>
        <v>9492949298214.416</v>
      </c>
      <c r="I17" s="16">
        <f>'KEEI BAU - Industry'!W$18*'Non-ferrous Metals Split'!$I$7*'Non-ferrous Metals Split'!$D$45</f>
        <v>9948736598956.5</v>
      </c>
      <c r="J17" s="16">
        <f>'KEEI BAU - Industry'!X$18*'Non-ferrous Metals Split'!$I$7*'Non-ferrous Metals Split'!$D$45</f>
        <v>10404523899698.582</v>
      </c>
      <c r="K17" s="16">
        <f>'KEEI BAU - Industry'!Y$18*'Non-ferrous Metals Split'!$I$7*'Non-ferrous Metals Split'!$D$45</f>
        <v>10860311200440.664</v>
      </c>
      <c r="L17" s="16">
        <f>'KEEI BAU - Industry'!Z$18*'Non-ferrous Metals Split'!$I$7*'Non-ferrous Metals Split'!$D$45</f>
        <v>11316098501182.746</v>
      </c>
      <c r="M17" s="16">
        <f>'KEEI BAU - Industry'!AA$18*'Non-ferrous Metals Split'!$I$7*'Non-ferrous Metals Split'!$D$45</f>
        <v>11165217187833.643</v>
      </c>
      <c r="N17" s="16">
        <f>'KEEI BAU - Industry'!AB$18*'Non-ferrous Metals Split'!$I$7*'Non-ferrous Metals Split'!$D$45</f>
        <v>11014335874484.539</v>
      </c>
      <c r="O17" s="16">
        <f>'KEEI BAU - Industry'!AC$18*'Non-ferrous Metals Split'!$I$7*'Non-ferrous Metals Split'!$D$45</f>
        <v>10863454561135.436</v>
      </c>
      <c r="P17" s="16">
        <f>'KEEI BAU - Industry'!AD$18*'Non-ferrous Metals Split'!$I$7*'Non-ferrous Metals Split'!$D$45</f>
        <v>10712573247786.334</v>
      </c>
      <c r="Q17" s="16">
        <f>'KEEI BAU - Industry'!AE$18*'Non-ferrous Metals Split'!$I$7*'Non-ferrous Metals Split'!$D$45</f>
        <v>10561691934437.23</v>
      </c>
      <c r="R17" s="16">
        <f>'KEEI BAU - Industry'!AF$18*'Non-ferrous Metals Split'!$I$7*'Non-ferrous Metals Split'!$D$45</f>
        <v>10410810621088.127</v>
      </c>
      <c r="S17" s="16">
        <f>'KEEI BAU - Industry'!AG$18*'Non-ferrous Metals Split'!$I$7*'Non-ferrous Metals Split'!$D$45</f>
        <v>10259929307739.023</v>
      </c>
      <c r="T17" s="16">
        <f>'KEEI BAU - Industry'!AH$18*'Non-ferrous Metals Split'!$I$7*'Non-ferrous Metals Split'!$D$45</f>
        <v>10109047994389.92</v>
      </c>
      <c r="U17" s="16">
        <f>'KEEI BAU - Industry'!AI$18*'Non-ferrous Metals Split'!$I$7*'Non-ferrous Metals Split'!$D$45</f>
        <v>9958166681040.8164</v>
      </c>
      <c r="V17" s="16">
        <f>'KEEI BAU - Industry'!AJ$18*'Non-ferrous Metals Split'!$I$7*'Non-ferrous Metals Split'!$D$45</f>
        <v>9807285367691.7148</v>
      </c>
      <c r="W17" s="16">
        <f>'KEEI BAU - Industry'!AK$18*'Non-ferrous Metals Split'!$I$7*'Non-ferrous Metals Split'!$D$45</f>
        <v>9541671388983.3965</v>
      </c>
      <c r="X17" s="16">
        <f>'KEEI BAU - Industry'!AL$18*'Non-ferrous Metals Split'!$I$7*'Non-ferrous Metals Split'!$D$45</f>
        <v>9276057410275.0801</v>
      </c>
      <c r="Y17" s="16">
        <f>'KEEI BAU - Industry'!AM$18*'Non-ferrous Metals Split'!$I$7*'Non-ferrous Metals Split'!$D$45</f>
        <v>9010443431566.7637</v>
      </c>
      <c r="Z17" s="16">
        <f>'KEEI BAU - Industry'!AN$18*'Non-ferrous Metals Split'!$I$7*'Non-ferrous Metals Split'!$D$45</f>
        <v>8744829452858.4443</v>
      </c>
      <c r="AA17" s="16">
        <f>'KEEI BAU - Industry'!AO$18*'Non-ferrous Metals Split'!$I$7*'Non-ferrous Metals Split'!$D$45</f>
        <v>8479215474150.1279</v>
      </c>
      <c r="AB17" s="16">
        <f>'KEEI BAU - Industry'!AP$18*'Non-ferrous Metals Split'!$I$7*'Non-ferrous Metals Split'!$D$45</f>
        <v>8213601495441.8105</v>
      </c>
      <c r="AC17" s="16">
        <f>'KEEI BAU - Industry'!AQ$18*'Non-ferrous Metals Split'!$I$7*'Non-ferrous Metals Split'!$D$45</f>
        <v>7947987516733.4941</v>
      </c>
      <c r="AD17" s="16">
        <f>'KEEI BAU - Industry'!AR$18*'Non-ferrous Metals Split'!$I$7*'Non-ferrous Metals Split'!$D$45</f>
        <v>7682373538025.1758</v>
      </c>
      <c r="AE17" s="16">
        <f>'KEEI BAU - Industry'!AS$18*'Non-ferrous Metals Split'!$I$7*'Non-ferrous Metals Split'!$D$45</f>
        <v>7416759559316.8594</v>
      </c>
      <c r="AF17" s="16">
        <f>'KEEI BAU - Industry'!AT$18*'Non-ferrous Metals Split'!$I$7*'Non-ferrous Metals Split'!$D$45</f>
        <v>7151145580608.541</v>
      </c>
    </row>
    <row r="18" spans="1:33">
      <c r="A18" t="s">
        <v>67</v>
      </c>
      <c r="B18" s="16">
        <f>'KEEI BAU - Industry'!P$35*'Machinery Split'!$L6*'Machinery Split'!$D$42</f>
        <v>0</v>
      </c>
      <c r="C18" s="16">
        <f>'KEEI BAU - Industry'!Q$35*'Machinery Split'!$L6*'Machinery Split'!$D$42</f>
        <v>0</v>
      </c>
      <c r="D18" s="16">
        <f>'KEEI BAU - Industry'!R$35*'Machinery Split'!$L6*'Machinery Split'!$D$42</f>
        <v>0</v>
      </c>
      <c r="E18" s="16">
        <f>'KEEI BAU - Industry'!S$35*'Machinery Split'!$L6*'Machinery Split'!$D$42</f>
        <v>0</v>
      </c>
      <c r="F18" s="16">
        <f>'KEEI BAU - Industry'!T$35*'Machinery Split'!$L6*'Machinery Split'!$D$42</f>
        <v>0</v>
      </c>
      <c r="G18" s="16">
        <f>'KEEI BAU - Industry'!U$35*'Machinery Split'!$L6*'Machinery Split'!$D$42</f>
        <v>0</v>
      </c>
      <c r="H18" s="16">
        <f>'KEEI BAU - Industry'!V$35*'Machinery Split'!$L6*'Machinery Split'!$D$42</f>
        <v>0</v>
      </c>
      <c r="I18" s="16">
        <f>'KEEI BAU - Industry'!W$35*'Machinery Split'!$L6*'Machinery Split'!$D$42</f>
        <v>0</v>
      </c>
      <c r="J18" s="16">
        <f>'KEEI BAU - Industry'!X$35*'Machinery Split'!$L6*'Machinery Split'!$D$42</f>
        <v>0</v>
      </c>
      <c r="K18" s="16">
        <f>'KEEI BAU - Industry'!Y$35*'Machinery Split'!$L6*'Machinery Split'!$D$42</f>
        <v>0</v>
      </c>
      <c r="L18" s="16">
        <f>'KEEI BAU - Industry'!Z$35*'Machinery Split'!$L6*'Machinery Split'!$D$42</f>
        <v>0</v>
      </c>
      <c r="M18" s="16">
        <f>'KEEI BAU - Industry'!AA$35*'Machinery Split'!$L6*'Machinery Split'!$D$42</f>
        <v>0</v>
      </c>
      <c r="N18" s="16">
        <f>'KEEI BAU - Industry'!AB$35*'Machinery Split'!$L6*'Machinery Split'!$D$42</f>
        <v>0</v>
      </c>
      <c r="O18" s="16">
        <f>'KEEI BAU - Industry'!AC$35*'Machinery Split'!$L6*'Machinery Split'!$D$42</f>
        <v>0</v>
      </c>
      <c r="P18" s="16">
        <f>'KEEI BAU - Industry'!AD$35*'Machinery Split'!$L6*'Machinery Split'!$D$42</f>
        <v>0</v>
      </c>
      <c r="Q18" s="16">
        <f>'KEEI BAU - Industry'!AE$35*'Machinery Split'!$L6*'Machinery Split'!$D$42</f>
        <v>0</v>
      </c>
      <c r="R18" s="16">
        <f>'KEEI BAU - Industry'!AF$35*'Machinery Split'!$L6*'Machinery Split'!$D$42</f>
        <v>0</v>
      </c>
      <c r="S18" s="16">
        <f>'KEEI BAU - Industry'!AG$35*'Machinery Split'!$L6*'Machinery Split'!$D$42</f>
        <v>0</v>
      </c>
      <c r="T18" s="16">
        <f>'KEEI BAU - Industry'!AH$35*'Machinery Split'!$L6*'Machinery Split'!$D$42</f>
        <v>0</v>
      </c>
      <c r="U18" s="16">
        <f>'KEEI BAU - Industry'!AI$35*'Machinery Split'!$L6*'Machinery Split'!$D$42</f>
        <v>0</v>
      </c>
      <c r="V18" s="16">
        <f>'KEEI BAU - Industry'!AJ$35*'Machinery Split'!$L6*'Machinery Split'!$D$42</f>
        <v>0</v>
      </c>
      <c r="W18" s="16">
        <f>'KEEI BAU - Industry'!AK$35*'Machinery Split'!$L6*'Machinery Split'!$D$42</f>
        <v>0</v>
      </c>
      <c r="X18" s="16">
        <f>'KEEI BAU - Industry'!AL$35*'Machinery Split'!$L6*'Machinery Split'!$D$42</f>
        <v>0</v>
      </c>
      <c r="Y18" s="16">
        <f>'KEEI BAU - Industry'!AM$35*'Machinery Split'!$L6*'Machinery Split'!$D$42</f>
        <v>0</v>
      </c>
      <c r="Z18" s="16">
        <f>'KEEI BAU - Industry'!AN$35*'Machinery Split'!$L6*'Machinery Split'!$D$42</f>
        <v>0</v>
      </c>
      <c r="AA18" s="16">
        <f>'KEEI BAU - Industry'!AO$35*'Machinery Split'!$L6*'Machinery Split'!$D$42</f>
        <v>0</v>
      </c>
      <c r="AB18" s="16">
        <f>'KEEI BAU - Industry'!AP$35*'Machinery Split'!$L6*'Machinery Split'!$D$42</f>
        <v>0</v>
      </c>
      <c r="AC18" s="16">
        <f>'KEEI BAU - Industry'!AQ$35*'Machinery Split'!$L6*'Machinery Split'!$D$42</f>
        <v>0</v>
      </c>
      <c r="AD18" s="16">
        <f>'KEEI BAU - Industry'!AR$35*'Machinery Split'!$L6*'Machinery Split'!$D$42</f>
        <v>0</v>
      </c>
      <c r="AE18" s="16">
        <f>'KEEI BAU - Industry'!AS$35*'Machinery Split'!$L6*'Machinery Split'!$D$42</f>
        <v>0</v>
      </c>
      <c r="AF18" s="16">
        <f>'KEEI BAU - Industry'!AT$35*'Machinery Split'!$L6*'Machinery Split'!$D$42</f>
        <v>0</v>
      </c>
    </row>
    <row r="19" spans="1:33">
      <c r="A19" t="s">
        <v>71</v>
      </c>
      <c r="B19" s="16">
        <f>'KEEI BAU - Industry'!P$35*'Machinery Split'!$L7*'Machinery Split'!$D$42</f>
        <v>62365479790.648003</v>
      </c>
      <c r="C19" s="16">
        <f>'KEEI BAU - Industry'!Q$35*'Machinery Split'!$L7*'Machinery Split'!$D$42</f>
        <v>65483753780.180412</v>
      </c>
      <c r="D19" s="16">
        <f>'KEEI BAU - Industry'!R$35*'Machinery Split'!$L7*'Machinery Split'!$D$42</f>
        <v>68602027769.712807</v>
      </c>
      <c r="E19" s="16">
        <f>'KEEI BAU - Industry'!S$35*'Machinery Split'!$L7*'Machinery Split'!$D$42</f>
        <v>71720301759.245209</v>
      </c>
      <c r="F19" s="16">
        <f>'KEEI BAU - Industry'!T$35*'Machinery Split'!$L7*'Machinery Split'!$D$42</f>
        <v>74335228240.357895</v>
      </c>
      <c r="G19" s="16">
        <f>'KEEI BAU - Industry'!U$35*'Machinery Split'!$L7*'Machinery Split'!$D$42</f>
        <v>76950154721.470581</v>
      </c>
      <c r="H19" s="16">
        <f>'KEEI BAU - Industry'!V$35*'Machinery Split'!$L7*'Machinery Split'!$D$42</f>
        <v>79565081202.583267</v>
      </c>
      <c r="I19" s="16">
        <f>'KEEI BAU - Industry'!W$35*'Machinery Split'!$L7*'Machinery Split'!$D$42</f>
        <v>82180007683.695938</v>
      </c>
      <c r="J19" s="16">
        <f>'KEEI BAU - Industry'!X$35*'Machinery Split'!$L7*'Machinery Split'!$D$42</f>
        <v>84794934164.808624</v>
      </c>
      <c r="K19" s="16">
        <f>'KEEI BAU - Industry'!Y$35*'Machinery Split'!$L7*'Machinery Split'!$D$42</f>
        <v>87409860645.921326</v>
      </c>
      <c r="L19" s="16">
        <f>'KEEI BAU - Industry'!Z$35*'Machinery Split'!$L7*'Machinery Split'!$D$42</f>
        <v>90024787127.033997</v>
      </c>
      <c r="M19" s="16">
        <f>'KEEI BAU - Industry'!AA$35*'Machinery Split'!$L7*'Machinery Split'!$D$42</f>
        <v>90890090071.693115</v>
      </c>
      <c r="N19" s="16">
        <f>'KEEI BAU - Industry'!AB$35*'Machinery Split'!$L7*'Machinery Split'!$D$42</f>
        <v>91755393016.352219</v>
      </c>
      <c r="O19" s="16">
        <f>'KEEI BAU - Industry'!AC$35*'Machinery Split'!$L7*'Machinery Split'!$D$42</f>
        <v>92620695961.011322</v>
      </c>
      <c r="P19" s="16">
        <f>'KEEI BAU - Industry'!AD$35*'Machinery Split'!$L7*'Machinery Split'!$D$42</f>
        <v>93485998905.670425</v>
      </c>
      <c r="Q19" s="16">
        <f>'KEEI BAU - Industry'!AE$35*'Machinery Split'!$L7*'Machinery Split'!$D$42</f>
        <v>94351301850.329529</v>
      </c>
      <c r="R19" s="16">
        <f>'KEEI BAU - Industry'!AF$35*'Machinery Split'!$L7*'Machinery Split'!$D$42</f>
        <v>95216604794.988647</v>
      </c>
      <c r="S19" s="16">
        <f>'KEEI BAU - Industry'!AG$35*'Machinery Split'!$L7*'Machinery Split'!$D$42</f>
        <v>96081907739.647751</v>
      </c>
      <c r="T19" s="16">
        <f>'KEEI BAU - Industry'!AH$35*'Machinery Split'!$L7*'Machinery Split'!$D$42</f>
        <v>96947210684.306854</v>
      </c>
      <c r="U19" s="16">
        <f>'KEEI BAU - Industry'!AI$35*'Machinery Split'!$L7*'Machinery Split'!$D$42</f>
        <v>97812513628.965958</v>
      </c>
      <c r="V19" s="16">
        <f>'KEEI BAU - Industry'!AJ$35*'Machinery Split'!$L7*'Machinery Split'!$D$42</f>
        <v>98677816573.625061</v>
      </c>
      <c r="W19" s="16">
        <f>'KEEI BAU - Industry'!AK$35*'Machinery Split'!$L7*'Machinery Split'!$D$42</f>
        <v>98927423192.276749</v>
      </c>
      <c r="X19" s="16">
        <f>'KEEI BAU - Industry'!AL$35*'Machinery Split'!$L7*'Machinery Split'!$D$42</f>
        <v>99177029810.928406</v>
      </c>
      <c r="Y19" s="16">
        <f>'KEEI BAU - Industry'!AM$35*'Machinery Split'!$L7*'Machinery Split'!$D$42</f>
        <v>99426636429.580078</v>
      </c>
      <c r="Z19" s="16">
        <f>'KEEI BAU - Industry'!AN$35*'Machinery Split'!$L7*'Machinery Split'!$D$42</f>
        <v>99676243048.231735</v>
      </c>
      <c r="AA19" s="16">
        <f>'KEEI BAU - Industry'!AO$35*'Machinery Split'!$L7*'Machinery Split'!$D$42</f>
        <v>99925849666.883392</v>
      </c>
      <c r="AB19" s="16">
        <f>'KEEI BAU - Industry'!AP$35*'Machinery Split'!$L7*'Machinery Split'!$D$42</f>
        <v>100175456285.53506</v>
      </c>
      <c r="AC19" s="16">
        <f>'KEEI BAU - Industry'!AQ$35*'Machinery Split'!$L7*'Machinery Split'!$D$42</f>
        <v>100425062904.18674</v>
      </c>
      <c r="AD19" s="16">
        <f>'KEEI BAU - Industry'!AR$35*'Machinery Split'!$L7*'Machinery Split'!$D$42</f>
        <v>100674669522.83839</v>
      </c>
      <c r="AE19" s="16">
        <f>'KEEI BAU - Industry'!AS$35*'Machinery Split'!$L7*'Machinery Split'!$D$42</f>
        <v>100924276141.49007</v>
      </c>
      <c r="AF19" s="16">
        <f>'KEEI BAU - Industry'!AT$35*'Machinery Split'!$L7*'Machinery Split'!$D$42</f>
        <v>101173882760.14172</v>
      </c>
    </row>
    <row r="20" spans="1:33">
      <c r="A20" t="s">
        <v>73</v>
      </c>
      <c r="B20" s="16">
        <f>'KEEI BAU - Industry'!P$35*'Machinery Split'!$L8*'Machinery Split'!$D$42</f>
        <v>1372040555394.2563</v>
      </c>
      <c r="C20" s="16">
        <f>'KEEI BAU - Industry'!Q$35*'Machinery Split'!$L8*'Machinery Split'!$D$42</f>
        <v>1440642583163.9692</v>
      </c>
      <c r="D20" s="16">
        <f>'KEEI BAU - Industry'!R$35*'Machinery Split'!$L8*'Machinery Split'!$D$42</f>
        <v>1509244610933.6819</v>
      </c>
      <c r="E20" s="16">
        <f>'KEEI BAU - Industry'!S$35*'Machinery Split'!$L8*'Machinery Split'!$D$42</f>
        <v>1577846638703.3948</v>
      </c>
      <c r="F20" s="16">
        <f>'KEEI BAU - Industry'!T$35*'Machinery Split'!$L8*'Machinery Split'!$D$42</f>
        <v>1635375021287.8738</v>
      </c>
      <c r="G20" s="16">
        <f>'KEEI BAU - Industry'!U$35*'Machinery Split'!$L8*'Machinery Split'!$D$42</f>
        <v>1692903403872.353</v>
      </c>
      <c r="H20" s="16">
        <f>'KEEI BAU - Industry'!V$35*'Machinery Split'!$L8*'Machinery Split'!$D$42</f>
        <v>1750431786456.832</v>
      </c>
      <c r="I20" s="16">
        <f>'KEEI BAU - Industry'!W$35*'Machinery Split'!$L8*'Machinery Split'!$D$42</f>
        <v>1807960169041.311</v>
      </c>
      <c r="J20" s="16">
        <f>'KEEI BAU - Industry'!X$35*'Machinery Split'!$L8*'Machinery Split'!$D$42</f>
        <v>1865488551625.7903</v>
      </c>
      <c r="K20" s="16">
        <f>'KEEI BAU - Industry'!Y$35*'Machinery Split'!$L8*'Machinery Split'!$D$42</f>
        <v>1923016934210.2693</v>
      </c>
      <c r="L20" s="16">
        <f>'KEEI BAU - Industry'!Z$35*'Machinery Split'!$L8*'Machinery Split'!$D$42</f>
        <v>1980545316794.7483</v>
      </c>
      <c r="M20" s="16">
        <f>'KEEI BAU - Industry'!AA$35*'Machinery Split'!$L8*'Machinery Split'!$D$42</f>
        <v>1999581981577.2488</v>
      </c>
      <c r="N20" s="16">
        <f>'KEEI BAU - Industry'!AB$35*'Machinery Split'!$L8*'Machinery Split'!$D$42</f>
        <v>2018618646359.7493</v>
      </c>
      <c r="O20" s="16">
        <f>'KEEI BAU - Industry'!AC$35*'Machinery Split'!$L8*'Machinery Split'!$D$42</f>
        <v>2037655311142.2498</v>
      </c>
      <c r="P20" s="16">
        <f>'KEEI BAU - Industry'!AD$35*'Machinery Split'!$L8*'Machinery Split'!$D$42</f>
        <v>2056691975924.7498</v>
      </c>
      <c r="Q20" s="16">
        <f>'KEEI BAU - Industry'!AE$35*'Machinery Split'!$L8*'Machinery Split'!$D$42</f>
        <v>2075728640707.2502</v>
      </c>
      <c r="R20" s="16">
        <f>'KEEI BAU - Industry'!AF$35*'Machinery Split'!$L8*'Machinery Split'!$D$42</f>
        <v>2094765305489.7507</v>
      </c>
      <c r="S20" s="16">
        <f>'KEEI BAU - Industry'!AG$35*'Machinery Split'!$L8*'Machinery Split'!$D$42</f>
        <v>2113801970272.251</v>
      </c>
      <c r="T20" s="16">
        <f>'KEEI BAU - Industry'!AH$35*'Machinery Split'!$L8*'Machinery Split'!$D$42</f>
        <v>2132838635054.7515</v>
      </c>
      <c r="U20" s="16">
        <f>'KEEI BAU - Industry'!AI$35*'Machinery Split'!$L8*'Machinery Split'!$D$42</f>
        <v>2151875299837.2517</v>
      </c>
      <c r="V20" s="16">
        <f>'KEEI BAU - Industry'!AJ$35*'Machinery Split'!$L8*'Machinery Split'!$D$42</f>
        <v>2170911964619.752</v>
      </c>
      <c r="W20" s="16">
        <f>'KEEI BAU - Industry'!AK$35*'Machinery Split'!$L8*'Machinery Split'!$D$42</f>
        <v>2176403310230.0886</v>
      </c>
      <c r="X20" s="16">
        <f>'KEEI BAU - Industry'!AL$35*'Machinery Split'!$L8*'Machinery Split'!$D$42</f>
        <v>2181894655840.4253</v>
      </c>
      <c r="Y20" s="16">
        <f>'KEEI BAU - Industry'!AM$35*'Machinery Split'!$L8*'Machinery Split'!$D$42</f>
        <v>2187386001450.762</v>
      </c>
      <c r="Z20" s="16">
        <f>'KEEI BAU - Industry'!AN$35*'Machinery Split'!$L8*'Machinery Split'!$D$42</f>
        <v>2192877347061.0986</v>
      </c>
      <c r="AA20" s="16">
        <f>'KEEI BAU - Industry'!AO$35*'Machinery Split'!$L8*'Machinery Split'!$D$42</f>
        <v>2198368692671.4353</v>
      </c>
      <c r="AB20" s="16">
        <f>'KEEI BAU - Industry'!AP$35*'Machinery Split'!$L8*'Machinery Split'!$D$42</f>
        <v>2203860038281.772</v>
      </c>
      <c r="AC20" s="16">
        <f>'KEEI BAU - Industry'!AQ$35*'Machinery Split'!$L8*'Machinery Split'!$D$42</f>
        <v>2209351383892.1084</v>
      </c>
      <c r="AD20" s="16">
        <f>'KEEI BAU - Industry'!AR$35*'Machinery Split'!$L8*'Machinery Split'!$D$42</f>
        <v>2214842729502.4453</v>
      </c>
      <c r="AE20" s="16">
        <f>'KEEI BAU - Industry'!AS$35*'Machinery Split'!$L8*'Machinery Split'!$D$42</f>
        <v>2220334075112.7817</v>
      </c>
      <c r="AF20" s="16">
        <f>'KEEI BAU - Industry'!AT$35*'Machinery Split'!$L8*'Machinery Split'!$D$42</f>
        <v>2225825420723.1182</v>
      </c>
    </row>
    <row r="21" spans="1:33">
      <c r="A21" t="s">
        <v>75</v>
      </c>
      <c r="B21" s="16">
        <f>'KEEI BAU - Industry'!P$35*'Machinery Split'!$L9*'Machinery Split'!$D$42</f>
        <v>415769865270.98676</v>
      </c>
      <c r="C21" s="16">
        <f>'KEEI BAU - Industry'!Q$35*'Machinery Split'!$L9*'Machinery Split'!$D$42</f>
        <v>436558358534.53607</v>
      </c>
      <c r="D21" s="16">
        <f>'KEEI BAU - Industry'!R$35*'Machinery Split'!$L9*'Machinery Split'!$D$42</f>
        <v>457346851798.08539</v>
      </c>
      <c r="E21" s="16">
        <f>'KEEI BAU - Industry'!S$35*'Machinery Split'!$L9*'Machinery Split'!$D$42</f>
        <v>478135345061.63477</v>
      </c>
      <c r="F21" s="16">
        <f>'KEEI BAU - Industry'!T$35*'Machinery Split'!$L9*'Machinery Split'!$D$42</f>
        <v>495568188269.05261</v>
      </c>
      <c r="G21" s="16">
        <f>'KEEI BAU - Industry'!U$35*'Machinery Split'!$L9*'Machinery Split'!$D$42</f>
        <v>513001031476.47058</v>
      </c>
      <c r="H21" s="16">
        <f>'KEEI BAU - Industry'!V$35*'Machinery Split'!$L9*'Machinery Split'!$D$42</f>
        <v>530433874683.88843</v>
      </c>
      <c r="I21" s="16">
        <f>'KEEI BAU - Industry'!W$35*'Machinery Split'!$L9*'Machinery Split'!$D$42</f>
        <v>547866717891.3064</v>
      </c>
      <c r="J21" s="16">
        <f>'KEEI BAU - Industry'!X$35*'Machinery Split'!$L9*'Machinery Split'!$D$42</f>
        <v>565299561098.72424</v>
      </c>
      <c r="K21" s="16">
        <f>'KEEI BAU - Industry'!Y$35*'Machinery Split'!$L9*'Machinery Split'!$D$42</f>
        <v>582732404306.14221</v>
      </c>
      <c r="L21" s="16">
        <f>'KEEI BAU - Industry'!Z$35*'Machinery Split'!$L9*'Machinery Split'!$D$42</f>
        <v>600165247513.56006</v>
      </c>
      <c r="M21" s="16">
        <f>'KEEI BAU - Industry'!AA$35*'Machinery Split'!$L9*'Machinery Split'!$D$42</f>
        <v>605933933811.28748</v>
      </c>
      <c r="N21" s="16">
        <f>'KEEI BAU - Industry'!AB$35*'Machinery Split'!$L9*'Machinery Split'!$D$42</f>
        <v>611702620109.01489</v>
      </c>
      <c r="O21" s="16">
        <f>'KEEI BAU - Industry'!AC$35*'Machinery Split'!$L9*'Machinery Split'!$D$42</f>
        <v>617471306406.74219</v>
      </c>
      <c r="P21" s="16">
        <f>'KEEI BAU - Industry'!AD$35*'Machinery Split'!$L9*'Machinery Split'!$D$42</f>
        <v>623239992704.4696</v>
      </c>
      <c r="Q21" s="16">
        <f>'KEEI BAU - Industry'!AE$35*'Machinery Split'!$L9*'Machinery Split'!$D$42</f>
        <v>629008679002.1969</v>
      </c>
      <c r="R21" s="16">
        <f>'KEEI BAU - Industry'!AF$35*'Machinery Split'!$L9*'Machinery Split'!$D$42</f>
        <v>634777365299.92432</v>
      </c>
      <c r="S21" s="16">
        <f>'KEEI BAU - Industry'!AG$35*'Machinery Split'!$L9*'Machinery Split'!$D$42</f>
        <v>640546051597.65173</v>
      </c>
      <c r="T21" s="16">
        <f>'KEEI BAU - Industry'!AH$35*'Machinery Split'!$L9*'Machinery Split'!$D$42</f>
        <v>646314737895.37915</v>
      </c>
      <c r="U21" s="16">
        <f>'KEEI BAU - Industry'!AI$35*'Machinery Split'!$L9*'Machinery Split'!$D$42</f>
        <v>652083424193.10645</v>
      </c>
      <c r="V21" s="16">
        <f>'KEEI BAU - Industry'!AJ$35*'Machinery Split'!$L9*'Machinery Split'!$D$42</f>
        <v>657852110490.83386</v>
      </c>
      <c r="W21" s="16">
        <f>'KEEI BAU - Industry'!AK$35*'Machinery Split'!$L9*'Machinery Split'!$D$42</f>
        <v>659516154615.17822</v>
      </c>
      <c r="X21" s="16">
        <f>'KEEI BAU - Industry'!AL$35*'Machinery Split'!$L9*'Machinery Split'!$D$42</f>
        <v>661180198739.52271</v>
      </c>
      <c r="Y21" s="16">
        <f>'KEEI BAU - Industry'!AM$35*'Machinery Split'!$L9*'Machinery Split'!$D$42</f>
        <v>662844242863.86719</v>
      </c>
      <c r="Z21" s="16">
        <f>'KEEI BAU - Industry'!AN$35*'Machinery Split'!$L9*'Machinery Split'!$D$42</f>
        <v>664508286988.21167</v>
      </c>
      <c r="AA21" s="16">
        <f>'KEEI BAU - Industry'!AO$35*'Machinery Split'!$L9*'Machinery Split'!$D$42</f>
        <v>666172331112.55603</v>
      </c>
      <c r="AB21" s="16">
        <f>'KEEI BAU - Industry'!AP$35*'Machinery Split'!$L9*'Machinery Split'!$D$42</f>
        <v>667836375236.90051</v>
      </c>
      <c r="AC21" s="16">
        <f>'KEEI BAU - Industry'!AQ$35*'Machinery Split'!$L9*'Machinery Split'!$D$42</f>
        <v>669500419361.24487</v>
      </c>
      <c r="AD21" s="16">
        <f>'KEEI BAU - Industry'!AR$35*'Machinery Split'!$L9*'Machinery Split'!$D$42</f>
        <v>671164463485.58936</v>
      </c>
      <c r="AE21" s="16">
        <f>'KEEI BAU - Industry'!AS$35*'Machinery Split'!$L9*'Machinery Split'!$D$42</f>
        <v>672828507609.93384</v>
      </c>
      <c r="AF21" s="16">
        <f>'KEEI BAU - Industry'!AT$35*'Machinery Split'!$L9*'Machinery Split'!$D$42</f>
        <v>674492551734.27832</v>
      </c>
    </row>
    <row r="22" spans="1:33">
      <c r="A22" t="s">
        <v>78</v>
      </c>
      <c r="B22" s="16">
        <f>'KEEI BAU - Industry'!P$35*'Machinery Split'!$L10*'Machinery Split'!$D$42</f>
        <v>2265945765726.8774</v>
      </c>
      <c r="C22" s="16">
        <f>'KEEI BAU - Industry'!Q$35*'Machinery Split'!$L10*'Machinery Split'!$D$42</f>
        <v>2379243054013.2217</v>
      </c>
      <c r="D22" s="16">
        <f>'KEEI BAU - Industry'!R$35*'Machinery Split'!$L10*'Machinery Split'!$D$42</f>
        <v>2492540342299.5654</v>
      </c>
      <c r="E22" s="16">
        <f>'KEEI BAU - Industry'!S$35*'Machinery Split'!$L10*'Machinery Split'!$D$42</f>
        <v>2605837630585.9092</v>
      </c>
      <c r="F22" s="16">
        <f>'KEEI BAU - Industry'!T$35*'Machinery Split'!$L10*'Machinery Split'!$D$42</f>
        <v>2700846626066.3369</v>
      </c>
      <c r="G22" s="16">
        <f>'KEEI BAU - Industry'!U$35*'Machinery Split'!$L10*'Machinery Split'!$D$42</f>
        <v>2795855621546.7642</v>
      </c>
      <c r="H22" s="16">
        <f>'KEEI BAU - Industry'!V$35*'Machinery Split'!$L10*'Machinery Split'!$D$42</f>
        <v>2890864617027.1919</v>
      </c>
      <c r="I22" s="16">
        <f>'KEEI BAU - Industry'!W$35*'Machinery Split'!$L10*'Machinery Split'!$D$42</f>
        <v>2985873612507.6196</v>
      </c>
      <c r="J22" s="16">
        <f>'KEEI BAU - Industry'!X$35*'Machinery Split'!$L10*'Machinery Split'!$D$42</f>
        <v>3080882607988.0474</v>
      </c>
      <c r="K22" s="16">
        <f>'KEEI BAU - Industry'!Y$35*'Machinery Split'!$L10*'Machinery Split'!$D$42</f>
        <v>3175891603468.4746</v>
      </c>
      <c r="L22" s="16">
        <f>'KEEI BAU - Industry'!Z$35*'Machinery Split'!$L10*'Machinery Split'!$D$42</f>
        <v>3270900598948.9023</v>
      </c>
      <c r="M22" s="16">
        <f>'KEEI BAU - Industry'!AA$35*'Machinery Split'!$L10*'Machinery Split'!$D$42</f>
        <v>3302339939271.5166</v>
      </c>
      <c r="N22" s="16">
        <f>'KEEI BAU - Industry'!AB$35*'Machinery Split'!$L10*'Machinery Split'!$D$42</f>
        <v>3333779279594.1309</v>
      </c>
      <c r="O22" s="16">
        <f>'KEEI BAU - Industry'!AC$35*'Machinery Split'!$L10*'Machinery Split'!$D$42</f>
        <v>3365218619916.7451</v>
      </c>
      <c r="P22" s="16">
        <f>'KEEI BAU - Industry'!AD$35*'Machinery Split'!$L10*'Machinery Split'!$D$42</f>
        <v>3396657960239.3594</v>
      </c>
      <c r="Q22" s="16">
        <f>'KEEI BAU - Industry'!AE$35*'Machinery Split'!$L10*'Machinery Split'!$D$42</f>
        <v>3428097300561.9736</v>
      </c>
      <c r="R22" s="16">
        <f>'KEEI BAU - Industry'!AF$35*'Machinery Split'!$L10*'Machinery Split'!$D$42</f>
        <v>3459536640884.5879</v>
      </c>
      <c r="S22" s="16">
        <f>'KEEI BAU - Industry'!AG$35*'Machinery Split'!$L10*'Machinery Split'!$D$42</f>
        <v>3490975981207.2021</v>
      </c>
      <c r="T22" s="16">
        <f>'KEEI BAU - Industry'!AH$35*'Machinery Split'!$L10*'Machinery Split'!$D$42</f>
        <v>3522415321529.8164</v>
      </c>
      <c r="U22" s="16">
        <f>'KEEI BAU - Industry'!AI$35*'Machinery Split'!$L10*'Machinery Split'!$D$42</f>
        <v>3553854661852.4302</v>
      </c>
      <c r="V22" s="16">
        <f>'KEEI BAU - Industry'!AJ$35*'Machinery Split'!$L10*'Machinery Split'!$D$42</f>
        <v>3585294002175.0444</v>
      </c>
      <c r="W22" s="16">
        <f>'KEEI BAU - Industry'!AK$35*'Machinery Split'!$L10*'Machinery Split'!$D$42</f>
        <v>3594363042652.7222</v>
      </c>
      <c r="X22" s="16">
        <f>'KEEI BAU - Industry'!AL$35*'Machinery Split'!$L10*'Machinery Split'!$D$42</f>
        <v>3603432083130.3989</v>
      </c>
      <c r="Y22" s="16">
        <f>'KEEI BAU - Industry'!AM$35*'Machinery Split'!$L10*'Machinery Split'!$D$42</f>
        <v>3612501123608.0757</v>
      </c>
      <c r="Z22" s="16">
        <f>'KEEI BAU - Industry'!AN$35*'Machinery Split'!$L10*'Machinery Split'!$D$42</f>
        <v>3621570164085.7534</v>
      </c>
      <c r="AA22" s="16">
        <f>'KEEI BAU - Industry'!AO$35*'Machinery Split'!$L10*'Machinery Split'!$D$42</f>
        <v>3630639204563.4302</v>
      </c>
      <c r="AB22" s="16">
        <f>'KEEI BAU - Industry'!AP$35*'Machinery Split'!$L10*'Machinery Split'!$D$42</f>
        <v>3639708245041.1079</v>
      </c>
      <c r="AC22" s="16">
        <f>'KEEI BAU - Industry'!AQ$35*'Machinery Split'!$L10*'Machinery Split'!$D$42</f>
        <v>3648777285518.7847</v>
      </c>
      <c r="AD22" s="16">
        <f>'KEEI BAU - Industry'!AR$35*'Machinery Split'!$L10*'Machinery Split'!$D$42</f>
        <v>3657846325996.4619</v>
      </c>
      <c r="AE22" s="16">
        <f>'KEEI BAU - Industry'!AS$35*'Machinery Split'!$L10*'Machinery Split'!$D$42</f>
        <v>3666915366474.1392</v>
      </c>
      <c r="AF22" s="16">
        <f>'KEEI BAU - Industry'!AT$35*'Machinery Split'!$L10*'Machinery Split'!$D$42</f>
        <v>3675984406951.8164</v>
      </c>
    </row>
    <row r="23" spans="1:33">
      <c r="A23" t="s">
        <v>80</v>
      </c>
      <c r="B23" s="16">
        <f>'KEEI BAU - Industry'!P$39*'Others Split'!$D$47*'Others Split'!$L$14</f>
        <v>13933364541354.297</v>
      </c>
      <c r="C23" s="16">
        <f>'KEEI BAU - Industry'!Q$39*'Others Split'!$D$47*'Others Split'!$L$14</f>
        <v>13742213528331.541</v>
      </c>
      <c r="D23" s="16">
        <f>'KEEI BAU - Industry'!R$39*'Others Split'!$D$47*'Others Split'!$L$14</f>
        <v>13551062515308.785</v>
      </c>
      <c r="E23" s="16">
        <f>'KEEI BAU - Industry'!S$39*'Others Split'!$D$47*'Others Split'!$L$14</f>
        <v>13359911502286.031</v>
      </c>
      <c r="F23" s="16">
        <f>'KEEI BAU - Industry'!T$39*'Others Split'!$D$47*'Others Split'!$L$14</f>
        <v>12918121751387.523</v>
      </c>
      <c r="G23" s="16">
        <f>'KEEI BAU - Industry'!U$39*'Others Split'!$D$47*'Others Split'!$L$14</f>
        <v>12476332000489.098</v>
      </c>
      <c r="H23" s="16">
        <f>'KEEI BAU - Industry'!V$39*'Others Split'!$D$47*'Others Split'!$L$14</f>
        <v>12034542249590.514</v>
      </c>
      <c r="I23" s="16">
        <f>'KEEI BAU - Industry'!W$39*'Others Split'!$D$47*'Others Split'!$L$14</f>
        <v>11592752498692.088</v>
      </c>
      <c r="J23" s="16">
        <f>'KEEI BAU - Industry'!X$39*'Others Split'!$D$47*'Others Split'!$L$14</f>
        <v>11150962747793.504</v>
      </c>
      <c r="K23" s="16">
        <f>'KEEI BAU - Industry'!Y$39*'Others Split'!$D$47*'Others Split'!$L$14</f>
        <v>10709172996895.078</v>
      </c>
      <c r="L23" s="16">
        <f>'KEEI BAU - Industry'!Z$39*'Others Split'!$D$47*'Others Split'!$L$14</f>
        <v>10267383245996.49</v>
      </c>
      <c r="M23" s="16">
        <f>'KEEI BAU - Industry'!AA$39*'Others Split'!$D$47*'Others Split'!$L$14</f>
        <v>9882987824655.7969</v>
      </c>
      <c r="N23" s="16">
        <f>'KEEI BAU - Industry'!AB$39*'Others Split'!$D$47*'Others Split'!$L$14</f>
        <v>9498592403315.1016</v>
      </c>
      <c r="O23" s="16">
        <f>'KEEI BAU - Industry'!AC$39*'Others Split'!$D$47*'Others Split'!$L$14</f>
        <v>9114196981974.4063</v>
      </c>
      <c r="P23" s="16">
        <f>'KEEI BAU - Industry'!AD$39*'Others Split'!$D$47*'Others Split'!$L$14</f>
        <v>8729801560633.709</v>
      </c>
      <c r="Q23" s="16">
        <f>'KEEI BAU - Industry'!AE$39*'Others Split'!$D$47*'Others Split'!$L$14</f>
        <v>8345406139292.8535</v>
      </c>
      <c r="R23" s="16">
        <f>'KEEI BAU - Industry'!AF$39*'Others Split'!$D$47*'Others Split'!$L$14</f>
        <v>7961010717952.1572</v>
      </c>
      <c r="S23" s="16">
        <f>'KEEI BAU - Industry'!AG$39*'Others Split'!$D$47*'Others Split'!$L$14</f>
        <v>7576615296611.4619</v>
      </c>
      <c r="T23" s="16">
        <f>'KEEI BAU - Industry'!AH$39*'Others Split'!$D$47*'Others Split'!$L$14</f>
        <v>7192219875270.7656</v>
      </c>
      <c r="U23" s="16">
        <f>'KEEI BAU - Industry'!AI$39*'Others Split'!$D$47*'Others Split'!$L$14</f>
        <v>6807824453929.9102</v>
      </c>
      <c r="V23" s="16">
        <f>'KEEI BAU - Industry'!AJ$39*'Others Split'!$D$47*'Others Split'!$L$14</f>
        <v>6423429032589.127</v>
      </c>
      <c r="W23" s="16">
        <f>'KEEI BAU - Industry'!AK$39*'Others Split'!$D$47*'Others Split'!$L$14</f>
        <v>6343234833804.2715</v>
      </c>
      <c r="X23" s="16">
        <f>'KEEI BAU - Industry'!AL$39*'Others Split'!$D$47*'Others Split'!$L$14</f>
        <v>6263040635019.4277</v>
      </c>
      <c r="Y23" s="16">
        <f>'KEEI BAU - Industry'!AM$39*'Others Split'!$D$47*'Others Split'!$L$14</f>
        <v>6182846436234.6045</v>
      </c>
      <c r="Z23" s="16">
        <f>'KEEI BAU - Industry'!AN$39*'Others Split'!$D$47*'Others Split'!$L$14</f>
        <v>6102652237449.7607</v>
      </c>
      <c r="AA23" s="16">
        <f>'KEEI BAU - Industry'!AO$39*'Others Split'!$D$47*'Others Split'!$L$14</f>
        <v>6022458038664.917</v>
      </c>
      <c r="AB23" s="16">
        <f>'KEEI BAU - Industry'!AP$39*'Others Split'!$D$47*'Others Split'!$L$14</f>
        <v>5942263839880.0732</v>
      </c>
      <c r="AC23" s="16">
        <f>'KEEI BAU - Industry'!AQ$39*'Others Split'!$D$47*'Others Split'!$L$14</f>
        <v>5862069641095.2305</v>
      </c>
      <c r="AD23" s="16">
        <f>'KEEI BAU - Industry'!AR$39*'Others Split'!$D$47*'Others Split'!$L$14</f>
        <v>5781875442310.3867</v>
      </c>
      <c r="AE23" s="16">
        <f>'KEEI BAU - Industry'!AS$39*'Others Split'!$D$47*'Others Split'!$L$14</f>
        <v>5701681243525.5439</v>
      </c>
      <c r="AF23" s="16">
        <f>'KEEI BAU - Industry'!AT$39*'Others Split'!$D$47*'Others Split'!$L$14</f>
        <v>5621487044740.7109</v>
      </c>
      <c r="AG23" s="166"/>
    </row>
    <row r="24" spans="1:33">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89</v>
      </c>
      <c r="B26" s="16">
        <f>'KEEI BAU - Industry'!P$39*'Others Split'!$D$47*'Others Split'!$L$15</f>
        <v>1677372773406.5193</v>
      </c>
      <c r="C26" s="16">
        <f>'KEEI BAU - Industry'!Q$39*'Others Split'!$D$47*'Others Split'!$L$15</f>
        <v>1654360994456.6602</v>
      </c>
      <c r="D26" s="16">
        <f>'KEEI BAU - Industry'!R$39*'Others Split'!$D$47*'Others Split'!$L$15</f>
        <v>1631349215506.8015</v>
      </c>
      <c r="E26" s="16">
        <f>'KEEI BAU - Industry'!S$39*'Others Split'!$D$47*'Others Split'!$L$15</f>
        <v>1608337436556.9429</v>
      </c>
      <c r="F26" s="16">
        <f>'KEEI BAU - Industry'!T$39*'Others Split'!$D$47*'Others Split'!$L$15</f>
        <v>1555152428906.5813</v>
      </c>
      <c r="G26" s="16">
        <f>'KEEI BAU - Industry'!U$39*'Others Split'!$D$47*'Others Split'!$L$15</f>
        <v>1501967421256.2295</v>
      </c>
      <c r="H26" s="16">
        <f>'KEEI BAU - Industry'!V$39*'Others Split'!$D$47*'Others Split'!$L$15</f>
        <v>1448782413605.8589</v>
      </c>
      <c r="I26" s="16">
        <f>'KEEI BAU - Industry'!W$39*'Others Split'!$D$47*'Others Split'!$L$15</f>
        <v>1395597405955.5071</v>
      </c>
      <c r="J26" s="16">
        <f>'KEEI BAU - Industry'!X$39*'Others Split'!$D$47*'Others Split'!$L$15</f>
        <v>1342412398305.1365</v>
      </c>
      <c r="K26" s="16">
        <f>'KEEI BAU - Industry'!Y$39*'Others Split'!$D$47*'Others Split'!$L$15</f>
        <v>1289227390654.7847</v>
      </c>
      <c r="L26" s="16">
        <f>'KEEI BAU - Industry'!Z$39*'Others Split'!$D$47*'Others Split'!$L$15</f>
        <v>1236042383004.4133</v>
      </c>
      <c r="M26" s="16">
        <f>'KEEI BAU - Industry'!AA$39*'Others Split'!$D$47*'Others Split'!$L$15</f>
        <v>1189766811008.4817</v>
      </c>
      <c r="N26" s="16">
        <f>'KEEI BAU - Industry'!AB$39*'Others Split'!$D$47*'Others Split'!$L$15</f>
        <v>1143491239012.5493</v>
      </c>
      <c r="O26" s="16">
        <f>'KEEI BAU - Industry'!AC$39*'Others Split'!$D$47*'Others Split'!$L$15</f>
        <v>1097215667016.6171</v>
      </c>
      <c r="P26" s="16">
        <f>'KEEI BAU - Industry'!AD$39*'Others Split'!$D$47*'Others Split'!$L$15</f>
        <v>1050940095020.6847</v>
      </c>
      <c r="Q26" s="16">
        <f>'KEEI BAU - Industry'!AE$39*'Others Split'!$D$47*'Others Split'!$L$15</f>
        <v>1004664523024.7332</v>
      </c>
      <c r="R26" s="16">
        <f>'KEEI BAU - Industry'!AF$39*'Others Split'!$D$47*'Others Split'!$L$15</f>
        <v>958388951028.8009</v>
      </c>
      <c r="S26" s="16">
        <f>'KEEI BAU - Industry'!AG$39*'Others Split'!$D$47*'Others Split'!$L$15</f>
        <v>912113379032.86865</v>
      </c>
      <c r="T26" s="16">
        <f>'KEEI BAU - Industry'!AH$39*'Others Split'!$D$47*'Others Split'!$L$15</f>
        <v>865837807036.93628</v>
      </c>
      <c r="U26" s="16">
        <f>'KEEI BAU - Industry'!AI$39*'Others Split'!$D$47*'Others Split'!$L$15</f>
        <v>819562235040.98486</v>
      </c>
      <c r="V26" s="16">
        <f>'KEEI BAU - Industry'!AJ$39*'Others Split'!$D$47*'Others Split'!$L$15</f>
        <v>773286663045.04211</v>
      </c>
      <c r="W26" s="16">
        <f>'KEEI BAU - Industry'!AK$39*'Others Split'!$D$47*'Others Split'!$L$15</f>
        <v>763632457470.52893</v>
      </c>
      <c r="X26" s="16">
        <f>'KEEI BAU - Industry'!AL$39*'Others Split'!$D$47*'Others Split'!$L$15</f>
        <v>753978251896.01721</v>
      </c>
      <c r="Y26" s="16">
        <f>'KEEI BAU - Industry'!AM$39*'Others Split'!$D$47*'Others Split'!$L$15</f>
        <v>744324046321.50793</v>
      </c>
      <c r="Z26" s="16">
        <f>'KEEI BAU - Industry'!AN$39*'Others Split'!$D$47*'Others Split'!$L$15</f>
        <v>734669840746.99609</v>
      </c>
      <c r="AA26" s="16">
        <f>'KEEI BAU - Industry'!AO$39*'Others Split'!$D$47*'Others Split'!$L$15</f>
        <v>725015635172.48438</v>
      </c>
      <c r="AB26" s="16">
        <f>'KEEI BAU - Industry'!AP$39*'Others Split'!$D$47*'Others Split'!$L$15</f>
        <v>715361429597.97266</v>
      </c>
      <c r="AC26" s="16">
        <f>'KEEI BAU - Industry'!AQ$39*'Others Split'!$D$47*'Others Split'!$L$15</f>
        <v>705707224023.46094</v>
      </c>
      <c r="AD26" s="16">
        <f>'KEEI BAU - Industry'!AR$39*'Others Split'!$D$47*'Others Split'!$L$15</f>
        <v>696053018448.94922</v>
      </c>
      <c r="AE26" s="16">
        <f>'KEEI BAU - Industry'!AS$39*'Others Split'!$D$47*'Others Split'!$L$15</f>
        <v>686398812874.4375</v>
      </c>
      <c r="AF26" s="16">
        <f>'KEEI BAU - Industry'!AT$39*'Others Split'!$D$47*'Others Split'!$L$15</f>
        <v>676744607299.92725</v>
      </c>
    </row>
  </sheetData>
  <phoneticPr fontId="3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workbookViewId="0"/>
  </sheetViews>
  <sheetFormatPr defaultColWidth="9.08984375" defaultRowHeight="14.5"/>
  <cols>
    <col min="1" max="1" width="39.6328125" customWidth="1"/>
    <col min="2" max="2" width="22" bestFit="1" customWidth="1"/>
    <col min="3" max="33" width="12.4531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'KEEI BAU - Industry'!P39*'Others Split'!$D$48*'Others Split'!$M$6</f>
        <v>527212752957.29913</v>
      </c>
      <c r="C2" s="16">
        <f>'KEEI BAU - Industry'!Q39*'Others Split'!$D$48*'Others Split'!$M$6</f>
        <v>519979952042.11481</v>
      </c>
      <c r="D2" s="16">
        <f>'KEEI BAU - Industry'!R39*'Others Split'!$D$48*'Others Split'!$M$6</f>
        <v>512747151126.93048</v>
      </c>
      <c r="E2" s="16">
        <f>'KEEI BAU - Industry'!S39*'Others Split'!$D$48*'Others Split'!$M$6</f>
        <v>505514350211.74622</v>
      </c>
      <c r="F2" s="16">
        <f>'KEEI BAU - Industry'!T39*'Others Split'!$D$48*'Others Split'!$M$6</f>
        <v>488797842859.32452</v>
      </c>
      <c r="G2" s="16">
        <f>'KEEI BAU - Industry'!U39*'Others Split'!$D$48*'Others Split'!$M$6</f>
        <v>472081335506.90588</v>
      </c>
      <c r="H2" s="16">
        <f>'KEEI BAU - Industry'!V39*'Others Split'!$D$48*'Others Split'!$M$6</f>
        <v>455364828154.48126</v>
      </c>
      <c r="I2" s="16">
        <f>'KEEI BAU - Industry'!W39*'Others Split'!$D$48*'Others Split'!$M$6</f>
        <v>438648320802.06256</v>
      </c>
      <c r="J2" s="16">
        <f>'KEEI BAU - Industry'!X39*'Others Split'!$D$48*'Others Split'!$M$6</f>
        <v>421931813449.63788</v>
      </c>
      <c r="K2" s="16">
        <f>'KEEI BAU - Industry'!Y39*'Others Split'!$D$48*'Others Split'!$M$6</f>
        <v>405215306097.2193</v>
      </c>
      <c r="L2" s="16">
        <f>'KEEI BAU - Industry'!Z39*'Others Split'!$D$48*'Others Split'!$M$6</f>
        <v>388498798744.79449</v>
      </c>
      <c r="M2" s="16">
        <f>'KEEI BAU - Industry'!AA39*'Others Split'!$D$48*'Others Split'!$M$6</f>
        <v>373953986706.91833</v>
      </c>
      <c r="N2" s="16">
        <f>'KEEI BAU - Industry'!AB39*'Others Split'!$D$48*'Others Split'!$M$6</f>
        <v>359409174669.04199</v>
      </c>
      <c r="O2" s="16">
        <f>'KEEI BAU - Industry'!AC39*'Others Split'!$D$48*'Others Split'!$M$6</f>
        <v>344864362631.16559</v>
      </c>
      <c r="P2" s="16">
        <f>'KEEI BAU - Industry'!AD39*'Others Split'!$D$48*'Others Split'!$M$6</f>
        <v>330319550593.28931</v>
      </c>
      <c r="Q2" s="16">
        <f>'KEEI BAU - Industry'!AE39*'Others Split'!$D$48*'Others Split'!$M$6</f>
        <v>315774738555.40692</v>
      </c>
      <c r="R2" s="16">
        <f>'KEEI BAU - Industry'!AF39*'Others Split'!$D$48*'Others Split'!$M$6</f>
        <v>301229926517.53058</v>
      </c>
      <c r="S2" s="16">
        <f>'KEEI BAU - Industry'!AG39*'Others Split'!$D$48*'Others Split'!$M$6</f>
        <v>286685114479.65424</v>
      </c>
      <c r="T2" s="16">
        <f>'KEEI BAU - Industry'!AH39*'Others Split'!$D$48*'Others Split'!$M$6</f>
        <v>272140302441.77792</v>
      </c>
      <c r="U2" s="16">
        <f>'KEEI BAU - Industry'!AI39*'Others Split'!$D$48*'Others Split'!$M$6</f>
        <v>257595490403.89554</v>
      </c>
      <c r="V2" s="16">
        <f>'KEEI BAU - Industry'!AJ39*'Others Split'!$D$48*'Others Split'!$M$6</f>
        <v>243050678366.0159</v>
      </c>
      <c r="W2" s="16">
        <f>'KEEI BAU - Industry'!AK39*'Others Split'!$D$48*'Others Split'!$M$6</f>
        <v>240016278154.41711</v>
      </c>
      <c r="X2" s="16">
        <f>'KEEI BAU - Industry'!AL39*'Others Split'!$D$48*'Others Split'!$M$6</f>
        <v>236981877942.81876</v>
      </c>
      <c r="Y2" s="16">
        <f>'KEEI BAU - Industry'!AM39*'Others Split'!$D$48*'Others Split'!$M$6</f>
        <v>233947477731.22119</v>
      </c>
      <c r="Z2" s="16">
        <f>'KEEI BAU - Industry'!AN39*'Others Split'!$D$48*'Others Split'!$M$6</f>
        <v>230913077519.62283</v>
      </c>
      <c r="AA2" s="16">
        <f>'KEEI BAU - Industry'!AO39*'Others Split'!$D$48*'Others Split'!$M$6</f>
        <v>227878677308.02454</v>
      </c>
      <c r="AB2" s="16">
        <f>'KEEI BAU - Industry'!AP39*'Others Split'!$D$48*'Others Split'!$M$6</f>
        <v>224844277096.42621</v>
      </c>
      <c r="AC2" s="16">
        <f>'KEEI BAU - Industry'!AQ39*'Others Split'!$D$48*'Others Split'!$M$6</f>
        <v>221809876884.82785</v>
      </c>
      <c r="AD2" s="16">
        <f>'KEEI BAU - Industry'!AR39*'Others Split'!$D$48*'Others Split'!$M$6</f>
        <v>218775476673.22952</v>
      </c>
      <c r="AE2" s="16">
        <f>'KEEI BAU - Industry'!AS39*'Others Split'!$D$48*'Others Split'!$M$6</f>
        <v>215741076461.6312</v>
      </c>
      <c r="AF2" s="16">
        <f>'KEEI BAU - Industry'!AT39*'Others Split'!$D$48*'Others Split'!$M$6</f>
        <v>212706676250.03326</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f>-'2019 KESIS Energy Balance'!X37*About!C86/1000*(1+'KEEI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34</v>
      </c>
      <c r="B5" s="16">
        <f>'KEEI BAU - Industry'!P$39*'Others Split'!$D$48*'Others Split'!$M$7</f>
        <v>193712105792.173</v>
      </c>
      <c r="C5" s="16">
        <f>'KEEI BAU - Industry'!Q$39*'Others Split'!$D$48*'Others Split'!$M$7</f>
        <v>191054580745.2222</v>
      </c>
      <c r="D5" s="16">
        <f>'KEEI BAU - Industry'!R$39*'Others Split'!$D$48*'Others Split'!$M$7</f>
        <v>188397055698.27139</v>
      </c>
      <c r="E5" s="16">
        <f>'KEEI BAU - Industry'!S$39*'Others Split'!$D$48*'Others Split'!$M$7</f>
        <v>185739530651.32062</v>
      </c>
      <c r="F5" s="16">
        <f>'KEEI BAU - Industry'!T$39*'Others Split'!$D$48*'Others Split'!$M$7</f>
        <v>179597437497.15479</v>
      </c>
      <c r="G5" s="16">
        <f>'KEEI BAU - Industry'!U$39*'Others Split'!$D$48*'Others Split'!$M$7</f>
        <v>173455344342.99005</v>
      </c>
      <c r="H5" s="16">
        <f>'KEEI BAU - Industry'!V$39*'Others Split'!$D$48*'Others Split'!$M$7</f>
        <v>167313251188.82315</v>
      </c>
      <c r="I5" s="16">
        <f>'KEEI BAU - Industry'!W$39*'Others Split'!$D$48*'Others Split'!$M$7</f>
        <v>161171158034.65842</v>
      </c>
      <c r="J5" s="16">
        <f>'KEEI BAU - Industry'!X$39*'Others Split'!$D$48*'Others Split'!$M$7</f>
        <v>155029064880.49152</v>
      </c>
      <c r="K5" s="16">
        <f>'KEEI BAU - Industry'!Y$39*'Others Split'!$D$48*'Others Split'!$M$7</f>
        <v>148886971726.32681</v>
      </c>
      <c r="L5" s="16">
        <f>'KEEI BAU - Industry'!Z$39*'Others Split'!$D$48*'Others Split'!$M$7</f>
        <v>142744878572.15982</v>
      </c>
      <c r="M5" s="16">
        <f>'KEEI BAU - Industry'!AA$39*'Others Split'!$D$48*'Others Split'!$M$7</f>
        <v>137400724523.5256</v>
      </c>
      <c r="N5" s="16">
        <f>'KEEI BAU - Industry'!AB$39*'Others Split'!$D$48*'Others Split'!$M$7</f>
        <v>132056570474.89134</v>
      </c>
      <c r="O5" s="16">
        <f>'KEEI BAU - Industry'!AC$39*'Others Split'!$D$48*'Others Split'!$M$7</f>
        <v>126712416426.25705</v>
      </c>
      <c r="P5" s="16">
        <f>'KEEI BAU - Industry'!AD$39*'Others Split'!$D$48*'Others Split'!$M$7</f>
        <v>121368262377.62277</v>
      </c>
      <c r="Q5" s="16">
        <f>'KEEI BAU - Industry'!AE$39*'Others Split'!$D$48*'Others Split'!$M$7</f>
        <v>116024108328.98628</v>
      </c>
      <c r="R5" s="16">
        <f>'KEEI BAU - Industry'!AF$39*'Others Split'!$D$48*'Others Split'!$M$7</f>
        <v>110679954280.35201</v>
      </c>
      <c r="S5" s="16">
        <f>'KEEI BAU - Industry'!AG$39*'Others Split'!$D$48*'Others Split'!$M$7</f>
        <v>105335800231.71774</v>
      </c>
      <c r="T5" s="16">
        <f>'KEEI BAU - Industry'!AH$39*'Others Split'!$D$48*'Others Split'!$M$7</f>
        <v>99991646183.083466</v>
      </c>
      <c r="U5" s="16">
        <f>'KEEI BAU - Industry'!AI$39*'Others Split'!$D$48*'Others Split'!$M$7</f>
        <v>94647492134.44696</v>
      </c>
      <c r="V5" s="16">
        <f>'KEEI BAU - Industry'!AJ$39*'Others Split'!$D$48*'Others Split'!$M$7</f>
        <v>89303338085.811478</v>
      </c>
      <c r="W5" s="16">
        <f>'KEEI BAU - Industry'!AK$39*'Others Split'!$D$48*'Others Split'!$M$7</f>
        <v>88188418062.523224</v>
      </c>
      <c r="X5" s="16">
        <f>'KEEI BAU - Industry'!AL$39*'Others Split'!$D$48*'Others Split'!$M$7</f>
        <v>87073498039.235123</v>
      </c>
      <c r="Y5" s="16">
        <f>'KEEI BAU - Industry'!AM$39*'Others Split'!$D$48*'Others Split'!$M$7</f>
        <v>85958578015.947327</v>
      </c>
      <c r="Z5" s="16">
        <f>'KEEI BAU - Industry'!AN$39*'Others Split'!$D$48*'Others Split'!$M$7</f>
        <v>84843657992.659225</v>
      </c>
      <c r="AA5" s="16">
        <f>'KEEI BAU - Industry'!AO$39*'Others Split'!$D$48*'Others Split'!$M$7</f>
        <v>83728737969.371155</v>
      </c>
      <c r="AB5" s="16">
        <f>'KEEI BAU - Industry'!AP$39*'Others Split'!$D$48*'Others Split'!$M$7</f>
        <v>82613817946.083069</v>
      </c>
      <c r="AC5" s="16">
        <f>'KEEI BAU - Industry'!AQ$39*'Others Split'!$D$48*'Others Split'!$M$7</f>
        <v>81498897922.794968</v>
      </c>
      <c r="AD5" s="16">
        <f>'KEEI BAU - Industry'!AR$39*'Others Split'!$D$48*'Others Split'!$M$7</f>
        <v>80383977899.506882</v>
      </c>
      <c r="AE5" s="16">
        <f>'KEEI BAU - Industry'!AS$39*'Others Split'!$D$48*'Others Split'!$M$7</f>
        <v>79269057876.218796</v>
      </c>
      <c r="AF5" s="16">
        <f>'KEEI BAU - Industry'!AT$39*'Others Split'!$D$48*'Others Split'!$M$7</f>
        <v>78154137852.930862</v>
      </c>
    </row>
    <row r="6" spans="1:35">
      <c r="A6" t="s">
        <v>36</v>
      </c>
      <c r="B6" s="16">
        <f>'KEEI BAU - Industry'!P$39*'Others Split'!$D$48*'Others Split'!$M$8</f>
        <v>2194087927300.5088</v>
      </c>
      <c r="C6" s="16">
        <f>'KEEI BAU - Industry'!Q$39*'Others Split'!$D$48*'Others Split'!$M$8</f>
        <v>2163987363382.8918</v>
      </c>
      <c r="D6" s="16">
        <f>'KEEI BAU - Industry'!R$39*'Others Split'!$D$48*'Others Split'!$M$8</f>
        <v>2133886799465.2749</v>
      </c>
      <c r="E6" s="16">
        <f>'KEEI BAU - Industry'!S$39*'Others Split'!$D$48*'Others Split'!$M$8</f>
        <v>2103786235547.658</v>
      </c>
      <c r="F6" s="16">
        <f>'KEEI BAU - Industry'!T$39*'Others Split'!$D$48*'Others Split'!$M$8</f>
        <v>2034217571354.9895</v>
      </c>
      <c r="G6" s="16">
        <f>'KEEI BAU - Industry'!U$39*'Others Split'!$D$48*'Others Split'!$M$8</f>
        <v>1964648907162.3337</v>
      </c>
      <c r="H6" s="16">
        <f>'KEEI BAU - Industry'!V$39*'Others Split'!$D$48*'Others Split'!$M$8</f>
        <v>1895080242969.6531</v>
      </c>
      <c r="I6" s="16">
        <f>'KEEI BAU - Industry'!W$39*'Others Split'!$D$48*'Others Split'!$M$8</f>
        <v>1825511578776.9973</v>
      </c>
      <c r="J6" s="16">
        <f>'KEEI BAU - Industry'!X$39*'Others Split'!$D$48*'Others Split'!$M$8</f>
        <v>1755942914584.3164</v>
      </c>
      <c r="K6" s="16">
        <f>'KEEI BAU - Industry'!Y$39*'Others Split'!$D$48*'Others Split'!$M$8</f>
        <v>1686374250391.6606</v>
      </c>
      <c r="L6" s="16">
        <f>'KEEI BAU - Industry'!Z$39*'Others Split'!$D$48*'Others Split'!$M$8</f>
        <v>1616805586198.9792</v>
      </c>
      <c r="M6" s="16">
        <f>'KEEI BAU - Industry'!AA$39*'Others Split'!$D$48*'Others Split'!$M$8</f>
        <v>1556274811254.4211</v>
      </c>
      <c r="N6" s="16">
        <f>'KEEI BAU - Industry'!AB$39*'Others Split'!$D$48*'Others Split'!$M$8</f>
        <v>1495744036309.8623</v>
      </c>
      <c r="O6" s="16">
        <f>'KEEI BAU - Industry'!AC$39*'Others Split'!$D$48*'Others Split'!$M$8</f>
        <v>1435213261365.3032</v>
      </c>
      <c r="P6" s="16">
        <f>'KEEI BAU - Industry'!AD$39*'Others Split'!$D$48*'Others Split'!$M$8</f>
        <v>1374682486420.7444</v>
      </c>
      <c r="Q6" s="16">
        <f>'KEEI BAU - Industry'!AE$39*'Others Split'!$D$48*'Others Split'!$M$8</f>
        <v>1314151711476.1604</v>
      </c>
      <c r="R6" s="16">
        <f>'KEEI BAU - Industry'!AF$39*'Others Split'!$D$48*'Others Split'!$M$8</f>
        <v>1253620936531.6016</v>
      </c>
      <c r="S6" s="16">
        <f>'KEEI BAU - Industry'!AG$39*'Others Split'!$D$48*'Others Split'!$M$8</f>
        <v>1193090161587.0427</v>
      </c>
      <c r="T6" s="16">
        <f>'KEEI BAU - Industry'!AH$39*'Others Split'!$D$48*'Others Split'!$M$8</f>
        <v>1132559386642.4839</v>
      </c>
      <c r="U6" s="16">
        <f>'KEEI BAU - Industry'!AI$39*'Others Split'!$D$48*'Others Split'!$M$8</f>
        <v>1072028611697.8999</v>
      </c>
      <c r="V6" s="16">
        <f>'KEEI BAU - Industry'!AJ$39*'Others Split'!$D$48*'Others Split'!$M$8</f>
        <v>1011497836753.3273</v>
      </c>
      <c r="W6" s="16">
        <f>'KEEI BAU - Industry'!AK$39*'Others Split'!$D$48*'Others Split'!$M$8</f>
        <v>998869650440.4552</v>
      </c>
      <c r="X6" s="16">
        <f>'KEEI BAU - Industry'!AL$39*'Others Split'!$D$48*'Others Split'!$M$8</f>
        <v>986241464127.58484</v>
      </c>
      <c r="Y6" s="16">
        <f>'KEEI BAU - Industry'!AM$39*'Others Split'!$D$48*'Others Split'!$M$8</f>
        <v>973613277814.71777</v>
      </c>
      <c r="Z6" s="16">
        <f>'KEEI BAU - Industry'!AN$39*'Others Split'!$D$48*'Others Split'!$M$8</f>
        <v>960985091501.84753</v>
      </c>
      <c r="AA6" s="16">
        <f>'KEEI BAU - Industry'!AO$39*'Others Split'!$D$48*'Others Split'!$M$8</f>
        <v>948356905188.97742</v>
      </c>
      <c r="AB6" s="16">
        <f>'KEEI BAU - Industry'!AP$39*'Others Split'!$D$48*'Others Split'!$M$8</f>
        <v>935728718876.10706</v>
      </c>
      <c r="AC6" s="16">
        <f>'KEEI BAU - Industry'!AQ$39*'Others Split'!$D$48*'Others Split'!$M$8</f>
        <v>923100532563.23669</v>
      </c>
      <c r="AD6" s="16">
        <f>'KEEI BAU - Industry'!AR$39*'Others Split'!$D$48*'Others Split'!$M$8</f>
        <v>910472346250.36658</v>
      </c>
      <c r="AE6" s="16">
        <f>'KEEI BAU - Industry'!AS$39*'Others Split'!$D$48*'Others Split'!$M$8</f>
        <v>897844159937.49622</v>
      </c>
      <c r="AF6" s="16">
        <f>'KEEI BAU - Industry'!AT$39*'Others Split'!$D$48*'Others Split'!$M$8</f>
        <v>885215973624.62769</v>
      </c>
    </row>
    <row r="7" spans="1:35">
      <c r="A7" t="s">
        <v>38</v>
      </c>
      <c r="B7" s="16">
        <f>'KEEI BAU - Industry'!P$39*'Others Split'!$D$48*'Others Split'!$M$9</f>
        <v>350458307190.47144</v>
      </c>
      <c r="C7" s="16">
        <f>'KEEI BAU - Industry'!Q$39*'Others Split'!$D$48*'Others Split'!$M$9</f>
        <v>345650390176.39557</v>
      </c>
      <c r="D7" s="16">
        <f>'KEEI BAU - Industry'!R$39*'Others Split'!$D$48*'Others Split'!$M$9</f>
        <v>340842473162.3197</v>
      </c>
      <c r="E7" s="16">
        <f>'KEEI BAU - Industry'!S$39*'Others Split'!$D$48*'Others Split'!$M$9</f>
        <v>336034556148.24384</v>
      </c>
      <c r="F7" s="16">
        <f>'KEEI BAU - Industry'!T$39*'Others Split'!$D$48*'Others Split'!$M$9</f>
        <v>324922459872.11053</v>
      </c>
      <c r="G7" s="16">
        <f>'KEEI BAU - Industry'!U$39*'Others Split'!$D$48*'Others Split'!$M$9</f>
        <v>313810363595.97931</v>
      </c>
      <c r="H7" s="16">
        <f>'KEEI BAU - Industry'!V$39*'Others Split'!$D$48*'Others Split'!$M$9</f>
        <v>302698267319.84406</v>
      </c>
      <c r="I7" s="16">
        <f>'KEEI BAU - Industry'!W$39*'Others Split'!$D$48*'Others Split'!$M$9</f>
        <v>291586171043.71283</v>
      </c>
      <c r="J7" s="16">
        <f>'KEEI BAU - Industry'!X$39*'Others Split'!$D$48*'Others Split'!$M$9</f>
        <v>280474074767.57758</v>
      </c>
      <c r="K7" s="16">
        <f>'KEEI BAU - Industry'!Y$39*'Others Split'!$D$48*'Others Split'!$M$9</f>
        <v>269361978491.44632</v>
      </c>
      <c r="L7" s="16">
        <f>'KEEI BAU - Industry'!Z$39*'Others Split'!$D$48*'Others Split'!$M$9</f>
        <v>258249882215.31097</v>
      </c>
      <c r="M7" s="16">
        <f>'KEEI BAU - Industry'!AA$39*'Others Split'!$D$48*'Others Split'!$M$9</f>
        <v>248581394158.81943</v>
      </c>
      <c r="N7" s="16">
        <f>'KEEI BAU - Industry'!AB$39*'Others Split'!$D$48*'Others Split'!$M$9</f>
        <v>238912906102.32776</v>
      </c>
      <c r="O7" s="16">
        <f>'KEEI BAU - Industry'!AC$39*'Others Split'!$D$48*'Others Split'!$M$9</f>
        <v>229244418045.83609</v>
      </c>
      <c r="P7" s="16">
        <f>'KEEI BAU - Industry'!AD$39*'Others Split'!$D$48*'Others Split'!$M$9</f>
        <v>219575929989.34445</v>
      </c>
      <c r="Q7" s="16">
        <f>'KEEI BAU - Industry'!AE$39*'Others Split'!$D$48*'Others Split'!$M$9</f>
        <v>209907441932.84875</v>
      </c>
      <c r="R7" s="16">
        <f>'KEEI BAU - Industry'!AF$39*'Others Split'!$D$48*'Others Split'!$M$9</f>
        <v>200238953876.35712</v>
      </c>
      <c r="S7" s="16">
        <f>'KEEI BAU - Industry'!AG$39*'Others Split'!$D$48*'Others Split'!$M$9</f>
        <v>190570465819.86548</v>
      </c>
      <c r="T7" s="16">
        <f>'KEEI BAU - Industry'!AH$39*'Others Split'!$D$48*'Others Split'!$M$9</f>
        <v>180901977763.37384</v>
      </c>
      <c r="U7" s="16">
        <f>'KEEI BAU - Industry'!AI$39*'Others Split'!$D$48*'Others Split'!$M$9</f>
        <v>171233489706.87814</v>
      </c>
      <c r="V7" s="16">
        <f>'KEEI BAU - Industry'!AJ$39*'Others Split'!$D$48*'Others Split'!$M$9</f>
        <v>161565001650.38428</v>
      </c>
      <c r="W7" s="16">
        <f>'KEEI BAU - Industry'!AK$39*'Others Split'!$D$48*'Others Split'!$M$9</f>
        <v>159547920774.53253</v>
      </c>
      <c r="X7" s="16">
        <f>'KEEI BAU - Industry'!AL$39*'Others Split'!$D$48*'Others Split'!$M$9</f>
        <v>157530839898.68109</v>
      </c>
      <c r="Y7" s="16">
        <f>'KEEI BAU - Industry'!AM$39*'Others Split'!$D$48*'Others Split'!$M$9</f>
        <v>155513759022.83017</v>
      </c>
      <c r="Z7" s="16">
        <f>'KEEI BAU - Industry'!AN$39*'Others Split'!$D$48*'Others Split'!$M$9</f>
        <v>153496678146.9787</v>
      </c>
      <c r="AA7" s="16">
        <f>'KEEI BAU - Industry'!AO$39*'Others Split'!$D$48*'Others Split'!$M$9</f>
        <v>151479597271.12729</v>
      </c>
      <c r="AB7" s="16">
        <f>'KEEI BAU - Industry'!AP$39*'Others Split'!$D$48*'Others Split'!$M$9</f>
        <v>149462516395.27582</v>
      </c>
      <c r="AC7" s="16">
        <f>'KEEI BAU - Industry'!AQ$39*'Others Split'!$D$48*'Others Split'!$M$9</f>
        <v>147445435519.42438</v>
      </c>
      <c r="AD7" s="16">
        <f>'KEEI BAU - Industry'!AR$39*'Others Split'!$D$48*'Others Split'!$M$9</f>
        <v>145428354643.57294</v>
      </c>
      <c r="AE7" s="16">
        <f>'KEEI BAU - Industry'!AS$39*'Others Split'!$D$48*'Others Split'!$M$9</f>
        <v>143411273767.72147</v>
      </c>
      <c r="AF7" s="16">
        <f>'KEEI BAU - Industry'!AT$39*'Others Split'!$D$48*'Others Split'!$M$9</f>
        <v>141394192891.87033</v>
      </c>
    </row>
    <row r="8" spans="1:35">
      <c r="A8" t="s">
        <v>40</v>
      </c>
      <c r="B8" s="16">
        <f>'KEEI BAU - Industry'!P$39*'Others Split'!$D$48*'Others Split'!$M$10</f>
        <v>21623259609.038303</v>
      </c>
      <c r="C8" s="16">
        <f>'KEEI BAU - Industry'!Q$39*'Others Split'!$D$48*'Others Split'!$M$10</f>
        <v>21326611375.450928</v>
      </c>
      <c r="D8" s="16">
        <f>'KEEI BAU - Industry'!R$39*'Others Split'!$D$48*'Others Split'!$M$10</f>
        <v>21029963141.863552</v>
      </c>
      <c r="E8" s="16">
        <f>'KEEI BAU - Industry'!S$39*'Others Split'!$D$48*'Others Split'!$M$10</f>
        <v>20733314908.276176</v>
      </c>
      <c r="F8" s="16">
        <f>'KEEI BAU - Industry'!T$39*'Others Split'!$D$48*'Others Split'!$M$10</f>
        <v>20047699137.014496</v>
      </c>
      <c r="G8" s="16">
        <f>'KEEI BAU - Industry'!U$39*'Others Split'!$D$48*'Others Split'!$M$10</f>
        <v>19362083365.752941</v>
      </c>
      <c r="H8" s="16">
        <f>'KEEI BAU - Industry'!V$39*'Others Split'!$D$48*'Others Split'!$M$10</f>
        <v>18676467594.491142</v>
      </c>
      <c r="I8" s="16">
        <f>'KEEI BAU - Industry'!W$39*'Others Split'!$D$48*'Others Split'!$M$10</f>
        <v>17990851823.229588</v>
      </c>
      <c r="J8" s="16">
        <f>'KEEI BAU - Industry'!X$39*'Others Split'!$D$48*'Others Split'!$M$10</f>
        <v>17305236051.967789</v>
      </c>
      <c r="K8" s="16">
        <f>'KEEI BAU - Industry'!Y$39*'Others Split'!$D$48*'Others Split'!$M$10</f>
        <v>16619620280.706234</v>
      </c>
      <c r="L8" s="16">
        <f>'KEEI BAU - Industry'!Z$39*'Others Split'!$D$48*'Others Split'!$M$10</f>
        <v>15934004509.444427</v>
      </c>
      <c r="M8" s="16">
        <f>'KEEI BAU - Industry'!AA$39*'Others Split'!$D$48*'Others Split'!$M$10</f>
        <v>15337459291.417171</v>
      </c>
      <c r="N8" s="16">
        <f>'KEEI BAU - Industry'!AB$39*'Others Split'!$D$48*'Others Split'!$M$10</f>
        <v>14740914073.389908</v>
      </c>
      <c r="O8" s="16">
        <f>'KEEI BAU - Industry'!AC$39*'Others Split'!$D$48*'Others Split'!$M$10</f>
        <v>14144368855.362644</v>
      </c>
      <c r="P8" s="16">
        <f>'KEEI BAU - Industry'!AD$39*'Others Split'!$D$48*'Others Split'!$M$10</f>
        <v>13547823637.335382</v>
      </c>
      <c r="Q8" s="16">
        <f>'KEEI BAU - Industry'!AE$39*'Others Split'!$D$48*'Others Split'!$M$10</f>
        <v>12951278419.307871</v>
      </c>
      <c r="R8" s="16">
        <f>'KEEI BAU - Industry'!AF$39*'Others Split'!$D$48*'Others Split'!$M$10</f>
        <v>12354733201.280609</v>
      </c>
      <c r="S8" s="16">
        <f>'KEEI BAU - Industry'!AG$39*'Others Split'!$D$48*'Others Split'!$M$10</f>
        <v>11758187983.253345</v>
      </c>
      <c r="T8" s="16">
        <f>'KEEI BAU - Industry'!AH$39*'Others Split'!$D$48*'Others Split'!$M$10</f>
        <v>11161642765.226084</v>
      </c>
      <c r="U8" s="16">
        <f>'KEEI BAU - Industry'!AI$39*'Others Split'!$D$48*'Others Split'!$M$10</f>
        <v>10565097547.198572</v>
      </c>
      <c r="V8" s="16">
        <f>'KEEI BAU - Industry'!AJ$39*'Others Split'!$D$48*'Others Split'!$M$10</f>
        <v>9968552329.171175</v>
      </c>
      <c r="W8" s="16">
        <f>'KEEI BAU - Industry'!AK$39*'Others Split'!$D$48*'Others Split'!$M$10</f>
        <v>9844098542.4122715</v>
      </c>
      <c r="X8" s="16">
        <f>'KEEI BAU - Industry'!AL$39*'Others Split'!$D$48*'Others Split'!$M$10</f>
        <v>9719644755.653389</v>
      </c>
      <c r="Y8" s="16">
        <f>'KEEI BAU - Industry'!AM$39*'Others Split'!$D$48*'Others Split'!$M$10</f>
        <v>9595190968.894537</v>
      </c>
      <c r="Z8" s="16">
        <f>'KEEI BAU - Industry'!AN$39*'Others Split'!$D$48*'Others Split'!$M$10</f>
        <v>9470737182.1356525</v>
      </c>
      <c r="AA8" s="16">
        <f>'KEEI BAU - Industry'!AO$39*'Others Split'!$D$48*'Others Split'!$M$10</f>
        <v>9346283395.37677</v>
      </c>
      <c r="AB8" s="16">
        <f>'KEEI BAU - Industry'!AP$39*'Others Split'!$D$48*'Others Split'!$M$10</f>
        <v>9221829608.6178875</v>
      </c>
      <c r="AC8" s="16">
        <f>'KEEI BAU - Industry'!AQ$39*'Others Split'!$D$48*'Others Split'!$M$10</f>
        <v>9097375821.8590031</v>
      </c>
      <c r="AD8" s="16">
        <f>'KEEI BAU - Industry'!AR$39*'Others Split'!$D$48*'Others Split'!$M$10</f>
        <v>8972922035.1001205</v>
      </c>
      <c r="AE8" s="16">
        <f>'KEEI BAU - Industry'!AS$39*'Others Split'!$D$48*'Others Split'!$M$10</f>
        <v>8848468248.3412361</v>
      </c>
      <c r="AF8" s="16">
        <f>'KEEI BAU - Industry'!AT$39*'Others Split'!$D$48*'Others Split'!$M$10</f>
        <v>8724014461.5823708</v>
      </c>
    </row>
    <row r="9" spans="1:35">
      <c r="A9" t="s">
        <v>42</v>
      </c>
      <c r="B9" s="16">
        <f>'KEEI BAU - Industry'!P$39*'Others Split'!$D$48*'Others Split'!$M$11</f>
        <v>477326726639.35175</v>
      </c>
      <c r="C9" s="16">
        <f>'KEEI BAU - Industry'!Q$39*'Others Split'!$D$48*'Others Split'!$M$11</f>
        <v>470778309200.8255</v>
      </c>
      <c r="D9" s="16">
        <f>'KEEI BAU - Industry'!R$39*'Others Split'!$D$48*'Others Split'!$M$11</f>
        <v>464229891762.29919</v>
      </c>
      <c r="E9" s="16">
        <f>'KEEI BAU - Industry'!S$39*'Others Split'!$D$48*'Others Split'!$M$11</f>
        <v>457681474323.77289</v>
      </c>
      <c r="F9" s="16">
        <f>'KEEI BAU - Industry'!T$39*'Others Split'!$D$48*'Others Split'!$M$11</f>
        <v>442546719539.07526</v>
      </c>
      <c r="G9" s="16">
        <f>'KEEI BAU - Industry'!U$39*'Others Split'!$D$48*'Others Split'!$M$11</f>
        <v>427411964754.38037</v>
      </c>
      <c r="H9" s="16">
        <f>'KEEI BAU - Industry'!V$39*'Others Split'!$D$48*'Others Split'!$M$11</f>
        <v>412277209969.68005</v>
      </c>
      <c r="I9" s="16">
        <f>'KEEI BAU - Industry'!W$39*'Others Split'!$D$48*'Others Split'!$M$11</f>
        <v>397142455184.98517</v>
      </c>
      <c r="J9" s="16">
        <f>'KEEI BAU - Industry'!X$39*'Others Split'!$D$48*'Others Split'!$M$11</f>
        <v>382007700400.28479</v>
      </c>
      <c r="K9" s="16">
        <f>'KEEI BAU - Industry'!Y$39*'Others Split'!$D$48*'Others Split'!$M$11</f>
        <v>366872945615.58997</v>
      </c>
      <c r="L9" s="16">
        <f>'KEEI BAU - Industry'!Z$39*'Others Split'!$D$48*'Others Split'!$M$11</f>
        <v>351738190830.88947</v>
      </c>
      <c r="M9" s="16">
        <f>'KEEI BAU - Industry'!AA$39*'Others Split'!$D$48*'Others Split'!$M$11</f>
        <v>338569640789.78986</v>
      </c>
      <c r="N9" s="16">
        <f>'KEEI BAU - Industry'!AB$39*'Others Split'!$D$48*'Others Split'!$M$11</f>
        <v>325401090748.69012</v>
      </c>
      <c r="O9" s="16">
        <f>'KEEI BAU - Industry'!AC$39*'Others Split'!$D$48*'Others Split'!$M$11</f>
        <v>312232540707.59033</v>
      </c>
      <c r="P9" s="16">
        <f>'KEEI BAU - Industry'!AD$39*'Others Split'!$D$48*'Others Split'!$M$11</f>
        <v>299063990666.4906</v>
      </c>
      <c r="Q9" s="16">
        <f>'KEEI BAU - Industry'!AE$39*'Others Split'!$D$48*'Others Split'!$M$11</f>
        <v>285895440625.38538</v>
      </c>
      <c r="R9" s="16">
        <f>'KEEI BAU - Industry'!AF$39*'Others Split'!$D$48*'Others Split'!$M$11</f>
        <v>272726890584.28568</v>
      </c>
      <c r="S9" s="16">
        <f>'KEEI BAU - Industry'!AG$39*'Others Split'!$D$48*'Others Split'!$M$11</f>
        <v>259558340543.18591</v>
      </c>
      <c r="T9" s="16">
        <f>'KEEI BAU - Industry'!AH$39*'Others Split'!$D$48*'Others Split'!$M$11</f>
        <v>246389790502.08618</v>
      </c>
      <c r="U9" s="16">
        <f>'KEEI BAU - Industry'!AI$39*'Others Split'!$D$48*'Others Split'!$M$11</f>
        <v>233221240460.98096</v>
      </c>
      <c r="V9" s="16">
        <f>'KEEI BAU - Industry'!AJ$39*'Others Split'!$D$48*'Others Split'!$M$11</f>
        <v>220052690419.87823</v>
      </c>
      <c r="W9" s="16">
        <f>'KEEI BAU - Industry'!AK$39*'Others Split'!$D$48*'Others Split'!$M$11</f>
        <v>217305411807.60703</v>
      </c>
      <c r="X9" s="16">
        <f>'KEEI BAU - Industry'!AL$39*'Others Split'!$D$48*'Others Split'!$M$11</f>
        <v>214558133195.33624</v>
      </c>
      <c r="Y9" s="16">
        <f>'KEEI BAU - Industry'!AM$39*'Others Split'!$D$48*'Others Split'!$M$11</f>
        <v>211810854583.06613</v>
      </c>
      <c r="Z9" s="16">
        <f>'KEEI BAU - Industry'!AN$39*'Others Split'!$D$48*'Others Split'!$M$11</f>
        <v>209063575970.79535</v>
      </c>
      <c r="AA9" s="16">
        <f>'KEEI BAU - Industry'!AO$39*'Others Split'!$D$48*'Others Split'!$M$11</f>
        <v>206316297358.5246</v>
      </c>
      <c r="AB9" s="16">
        <f>'KEEI BAU - Industry'!AP$39*'Others Split'!$D$48*'Others Split'!$M$11</f>
        <v>203569018746.25378</v>
      </c>
      <c r="AC9" s="16">
        <f>'KEEI BAU - Industry'!AQ$39*'Others Split'!$D$48*'Others Split'!$M$11</f>
        <v>200821740133.983</v>
      </c>
      <c r="AD9" s="16">
        <f>'KEEI BAU - Industry'!AR$39*'Others Split'!$D$48*'Others Split'!$M$11</f>
        <v>198074461521.71222</v>
      </c>
      <c r="AE9" s="16">
        <f>'KEEI BAU - Industry'!AS$39*'Others Split'!$D$48*'Others Split'!$M$11</f>
        <v>195327182909.44144</v>
      </c>
      <c r="AF9" s="16">
        <f>'KEEI BAU - Industry'!AT$39*'Others Split'!$D$48*'Others Split'!$M$11</f>
        <v>192579904297.17102</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1" customFormat="1">
      <c r="A11" s="441" t="s">
        <v>47</v>
      </c>
      <c r="B11" s="442">
        <f>'KEEI BAU - Industry'!P$11*'Petrochemicals Split'!$D$39*'Petrochemicals Split'!$I$6</f>
        <v>987278163103541.5</v>
      </c>
      <c r="C11" s="442">
        <f>'KEEI BAU - Industry'!Q$11*'Petrochemicals Split'!$D$39*'Petrochemicals Split'!$I$6</f>
        <v>1006399024966002.9</v>
      </c>
      <c r="D11" s="442">
        <f>'KEEI BAU - Industry'!R$11*'Petrochemicals Split'!$D$39*'Petrochemicals Split'!$I$6</f>
        <v>1025519886828464.1</v>
      </c>
      <c r="E11" s="442">
        <f>'KEEI BAU - Industry'!S$11*'Petrochemicals Split'!$D$39*'Petrochemicals Split'!$I$6</f>
        <v>1044640748690924.4</v>
      </c>
      <c r="F11" s="442">
        <f>'KEEI BAU - Industry'!T$11*'Petrochemicals Split'!$D$39*'Petrochemicals Split'!$I$6</f>
        <v>1063155855672087.8</v>
      </c>
      <c r="G11" s="442">
        <f>'KEEI BAU - Industry'!U$11*'Petrochemicals Split'!$D$39*'Petrochemicals Split'!$I$6</f>
        <v>1081670962653250</v>
      </c>
      <c r="H11" s="442">
        <f>'KEEI BAU - Industry'!V$11*'Petrochemicals Split'!$D$39*'Petrochemicals Split'!$I$6</f>
        <v>1100186069634420.6</v>
      </c>
      <c r="I11" s="442">
        <f>'KEEI BAU - Industry'!W$11*'Petrochemicals Split'!$D$39*'Petrochemicals Split'!$I$6</f>
        <v>1118701176615582.8</v>
      </c>
      <c r="J11" s="442">
        <f>'KEEI BAU - Industry'!X$11*'Petrochemicals Split'!$D$39*'Petrochemicals Split'!$I$6</f>
        <v>1137216283596745.3</v>
      </c>
      <c r="K11" s="442">
        <f>'KEEI BAU - Industry'!Y$11*'Petrochemicals Split'!$D$39*'Petrochemicals Split'!$I$6</f>
        <v>1155731390577915.8</v>
      </c>
      <c r="L11" s="442">
        <f>'KEEI BAU - Industry'!Z$11*'Petrochemicals Split'!$D$39*'Petrochemicals Split'!$I$6</f>
        <v>1174246497559082.3</v>
      </c>
      <c r="M11" s="442">
        <f>'KEEI BAU - Industry'!AA$11*'Petrochemicals Split'!$D$39*'Petrochemicals Split'!$I$6</f>
        <v>1185236901393645.8</v>
      </c>
      <c r="N11" s="442">
        <f>'KEEI BAU - Industry'!AB$11*'Petrochemicals Split'!$D$39*'Petrochemicals Split'!$I$6</f>
        <v>1196227305228209.5</v>
      </c>
      <c r="O11" s="442">
        <f>'KEEI BAU - Industry'!AC$11*'Petrochemicals Split'!$D$39*'Petrochemicals Split'!$I$6</f>
        <v>1207217709062777.5</v>
      </c>
      <c r="P11" s="442">
        <f>'KEEI BAU - Industry'!AD$11*'Petrochemicals Split'!$D$39*'Petrochemicals Split'!$I$6</f>
        <v>1218208112897341.3</v>
      </c>
      <c r="Q11" s="442">
        <f>'KEEI BAU - Industry'!AE$11*'Petrochemicals Split'!$D$39*'Petrochemicals Split'!$I$6</f>
        <v>1229198516731909</v>
      </c>
      <c r="R11" s="442">
        <f>'KEEI BAU - Industry'!AF$11*'Petrochemicals Split'!$D$39*'Petrochemicals Split'!$I$6</f>
        <v>1240188920566472.8</v>
      </c>
      <c r="S11" s="442">
        <f>'KEEI BAU - Industry'!AG$11*'Petrochemicals Split'!$D$39*'Petrochemicals Split'!$I$6</f>
        <v>1251179324401040.8</v>
      </c>
      <c r="T11" s="442">
        <f>'KEEI BAU - Industry'!AH$11*'Petrochemicals Split'!$D$39*'Petrochemicals Split'!$I$6</f>
        <v>1262169728235604.5</v>
      </c>
      <c r="U11" s="442">
        <f>'KEEI BAU - Industry'!AI$11*'Petrochemicals Split'!$D$39*'Petrochemicals Split'!$I$6</f>
        <v>1273160132070172.3</v>
      </c>
      <c r="V11" s="442">
        <f>'KEEI BAU - Industry'!AJ$11*'Petrochemicals Split'!$D$39*'Petrochemicals Split'!$I$6</f>
        <v>1284150535904740.3</v>
      </c>
      <c r="W11" s="442">
        <f>'KEEI BAU - Industry'!AK$11*'Petrochemicals Split'!$D$39*'Petrochemicals Split'!$I$6</f>
        <v>1287628511801754.8</v>
      </c>
      <c r="X11" s="442">
        <f>'KEEI BAU - Industry'!AL$11*'Petrochemicals Split'!$D$39*'Petrochemicals Split'!$I$6</f>
        <v>1291106487698769.3</v>
      </c>
      <c r="Y11" s="442">
        <f>'KEEI BAU - Industry'!AM$11*'Petrochemicals Split'!$D$39*'Petrochemicals Split'!$I$6</f>
        <v>1294584463595783.5</v>
      </c>
      <c r="Z11" s="442">
        <f>'KEEI BAU - Industry'!AN$11*'Petrochemicals Split'!$D$39*'Petrochemicals Split'!$I$6</f>
        <v>1298062439492798.3</v>
      </c>
      <c r="AA11" s="442">
        <f>'KEEI BAU - Industry'!AO$11*'Petrochemicals Split'!$D$39*'Petrochemicals Split'!$I$6</f>
        <v>1301540415389812.8</v>
      </c>
      <c r="AB11" s="442">
        <f>'KEEI BAU - Industry'!AP$11*'Petrochemicals Split'!$D$39*'Petrochemicals Split'!$I$6</f>
        <v>1305018391286827.3</v>
      </c>
      <c r="AC11" s="442">
        <f>'KEEI BAU - Industry'!AQ$11*'Petrochemicals Split'!$D$39*'Petrochemicals Split'!$I$6</f>
        <v>1308496367183841.5</v>
      </c>
      <c r="AD11" s="442">
        <f>'KEEI BAU - Industry'!AR$11*'Petrochemicals Split'!$D$39*'Petrochemicals Split'!$I$6</f>
        <v>1311974343080856.3</v>
      </c>
      <c r="AE11" s="442">
        <f>'KEEI BAU - Industry'!AS$11*'Petrochemicals Split'!$D$39*'Petrochemicals Split'!$I$6</f>
        <v>1315452318977870.8</v>
      </c>
      <c r="AF11" s="442">
        <f>'KEEI BAU - Industry'!AT$11*'Petrochemicals Split'!$D$39*'Petrochemicals Split'!$I$6</f>
        <v>1318930294874885</v>
      </c>
    </row>
    <row r="12" spans="1:35" s="351" customFormat="1">
      <c r="A12" s="441" t="s">
        <v>51</v>
      </c>
      <c r="B12" s="442">
        <f>'KEEI BAU - Industry'!P$11*'Petrochemicals Split'!$D$39*'Petrochemicals Split'!$I$7</f>
        <v>511269048750048.31</v>
      </c>
      <c r="C12" s="442">
        <f>'KEEI BAU - Industry'!Q$11*'Petrochemicals Split'!$D$39*'Petrochemicals Split'!$I$7</f>
        <v>521170923643108.63</v>
      </c>
      <c r="D12" s="442">
        <f>'KEEI BAU - Industry'!R$11*'Petrochemicals Split'!$D$39*'Petrochemicals Split'!$I$7</f>
        <v>531072798536168.94</v>
      </c>
      <c r="E12" s="442">
        <f>'KEEI BAU - Industry'!S$11*'Petrochemicals Split'!$D$39*'Petrochemicals Split'!$I$7</f>
        <v>540974673429228.69</v>
      </c>
      <c r="F12" s="442">
        <f>'KEEI BAU - Industry'!T$11*'Petrochemicals Split'!$D$39*'Petrochemicals Split'!$I$7</f>
        <v>550562853830188.31</v>
      </c>
      <c r="G12" s="442">
        <f>'KEEI BAU - Industry'!U$11*'Petrochemicals Split'!$D$39*'Petrochemicals Split'!$I$7</f>
        <v>560151034231147.31</v>
      </c>
      <c r="H12" s="442">
        <f>'KEEI BAU - Industry'!V$11*'Petrochemicals Split'!$D$39*'Petrochemicals Split'!$I$7</f>
        <v>569739214632110.63</v>
      </c>
      <c r="I12" s="442">
        <f>'KEEI BAU - Industry'!W$11*'Petrochemicals Split'!$D$39*'Petrochemicals Split'!$I$7</f>
        <v>579327395033069.75</v>
      </c>
      <c r="J12" s="442">
        <f>'KEEI BAU - Industry'!X$11*'Petrochemicals Split'!$D$39*'Petrochemicals Split'!$I$7</f>
        <v>588915575434028.75</v>
      </c>
      <c r="K12" s="442">
        <f>'KEEI BAU - Industry'!Y$11*'Petrochemicals Split'!$D$39*'Petrochemicals Split'!$I$7</f>
        <v>598503755834992.13</v>
      </c>
      <c r="L12" s="442">
        <f>'KEEI BAU - Industry'!Z$11*'Petrochemicals Split'!$D$39*'Petrochemicals Split'!$I$7</f>
        <v>608091936235953.25</v>
      </c>
      <c r="M12" s="442">
        <f>'KEEI BAU - Industry'!AA$11*'Petrochemicals Split'!$D$39*'Petrochemicals Split'!$I$7</f>
        <v>613783395364566.63</v>
      </c>
      <c r="N12" s="442">
        <f>'KEEI BAU - Industry'!AB$11*'Petrochemicals Split'!$D$39*'Petrochemicals Split'!$I$7</f>
        <v>619474854493180</v>
      </c>
      <c r="O12" s="442">
        <f>'KEEI BAU - Industry'!AC$11*'Petrochemicals Split'!$D$39*'Petrochemicals Split'!$I$7</f>
        <v>625166313621795.5</v>
      </c>
      <c r="P12" s="442">
        <f>'KEEI BAU - Industry'!AD$11*'Petrochemicals Split'!$D$39*'Petrochemicals Split'!$I$7</f>
        <v>630857772750408.88</v>
      </c>
      <c r="Q12" s="442">
        <f>'KEEI BAU - Industry'!AE$11*'Petrochemicals Split'!$D$39*'Petrochemicals Split'!$I$7</f>
        <v>636549231879024.38</v>
      </c>
      <c r="R12" s="442">
        <f>'KEEI BAU - Industry'!AF$11*'Petrochemicals Split'!$D$39*'Petrochemicals Split'!$I$7</f>
        <v>642240691007637.75</v>
      </c>
      <c r="S12" s="442">
        <f>'KEEI BAU - Industry'!AG$11*'Petrochemicals Split'!$D$39*'Petrochemicals Split'!$I$7</f>
        <v>647932150136253.25</v>
      </c>
      <c r="T12" s="442">
        <f>'KEEI BAU - Industry'!AH$11*'Petrochemicals Split'!$D$39*'Petrochemicals Split'!$I$7</f>
        <v>653623609264866.63</v>
      </c>
      <c r="U12" s="442">
        <f>'KEEI BAU - Industry'!AI$11*'Petrochemicals Split'!$D$39*'Petrochemicals Split'!$I$7</f>
        <v>659315068393482.13</v>
      </c>
      <c r="V12" s="442">
        <f>'KEEI BAU - Industry'!AJ$11*'Petrochemicals Split'!$D$39*'Petrochemicals Split'!$I$7</f>
        <v>665006527522097.63</v>
      </c>
      <c r="W12" s="442">
        <f>'KEEI BAU - Industry'!AK$11*'Petrochemicals Split'!$D$39*'Petrochemicals Split'!$I$7</f>
        <v>666807622183051.5</v>
      </c>
      <c r="X12" s="442">
        <f>'KEEI BAU - Industry'!AL$11*'Petrochemicals Split'!$D$39*'Petrochemicals Split'!$I$7</f>
        <v>668608716844005.5</v>
      </c>
      <c r="Y12" s="442">
        <f>'KEEI BAU - Industry'!AM$11*'Petrochemicals Split'!$D$39*'Petrochemicals Split'!$I$7</f>
        <v>670409811504959.38</v>
      </c>
      <c r="Z12" s="442">
        <f>'KEEI BAU - Industry'!AN$11*'Petrochemicals Split'!$D$39*'Petrochemicals Split'!$I$7</f>
        <v>672210906165913.38</v>
      </c>
      <c r="AA12" s="442">
        <f>'KEEI BAU - Industry'!AO$11*'Petrochemicals Split'!$D$39*'Petrochemicals Split'!$I$7</f>
        <v>674012000826867.25</v>
      </c>
      <c r="AB12" s="442">
        <f>'KEEI BAU - Industry'!AP$11*'Petrochemicals Split'!$D$39*'Petrochemicals Split'!$I$7</f>
        <v>675813095487821.25</v>
      </c>
      <c r="AC12" s="442">
        <f>'KEEI BAU - Industry'!AQ$11*'Petrochemicals Split'!$D$39*'Petrochemicals Split'!$I$7</f>
        <v>677614190148775.13</v>
      </c>
      <c r="AD12" s="442">
        <f>'KEEI BAU - Industry'!AR$11*'Petrochemicals Split'!$D$39*'Petrochemicals Split'!$I$7</f>
        <v>679415284809729.13</v>
      </c>
      <c r="AE12" s="442">
        <f>'KEEI BAU - Industry'!AS$11*'Petrochemicals Split'!$D$39*'Petrochemicals Split'!$I$7</f>
        <v>681216379470683</v>
      </c>
      <c r="AF12" s="442">
        <f>'KEEI BAU - Industry'!AT$11*'Petrochemicals Split'!$D$39*'Petrochemicals Split'!$I$7</f>
        <v>683017474131636.88</v>
      </c>
    </row>
    <row r="13" spans="1:35">
      <c r="A13" t="s">
        <v>53</v>
      </c>
      <c r="B13" s="16">
        <f>'KEEI BAU - Industry'!P$39*'Others Split'!$D$48*'Others Split'!$M$12</f>
        <v>50769694217.631531</v>
      </c>
      <c r="C13" s="16">
        <f>'KEEI BAU - Industry'!Q$39*'Others Split'!$D$48*'Others Split'!$M$12</f>
        <v>50073187752.753479</v>
      </c>
      <c r="D13" s="16">
        <f>'KEEI BAU - Industry'!R$39*'Others Split'!$D$48*'Others Split'!$M$12</f>
        <v>49376681287.875435</v>
      </c>
      <c r="E13" s="16">
        <f>'KEEI BAU - Industry'!S$39*'Others Split'!$D$48*'Others Split'!$M$12</f>
        <v>48680174822.997383</v>
      </c>
      <c r="F13" s="16">
        <f>'KEEI BAU - Industry'!T$39*'Others Split'!$D$48*'Others Split'!$M$12</f>
        <v>47070403507.890411</v>
      </c>
      <c r="G13" s="16">
        <f>'KEEI BAU - Industry'!U$39*'Others Split'!$D$48*'Others Split'!$M$12</f>
        <v>45460632192.783737</v>
      </c>
      <c r="H13" s="16">
        <f>'KEEI BAU - Industry'!V$39*'Others Split'!$D$48*'Others Split'!$M$12</f>
        <v>43850860877.676476</v>
      </c>
      <c r="I13" s="16">
        <f>'KEEI BAU - Industry'!W$39*'Others Split'!$D$48*'Others Split'!$M$12</f>
        <v>42241089562.569801</v>
      </c>
      <c r="J13" s="16">
        <f>'KEEI BAU - Industry'!X$39*'Others Split'!$D$48*'Others Split'!$M$12</f>
        <v>40631318247.46254</v>
      </c>
      <c r="K13" s="16">
        <f>'KEEI BAU - Industry'!Y$39*'Others Split'!$D$48*'Others Split'!$M$12</f>
        <v>39021546932.355865</v>
      </c>
      <c r="L13" s="16">
        <f>'KEEI BAU - Industry'!Z$39*'Others Split'!$D$48*'Others Split'!$M$12</f>
        <v>37411775617.248589</v>
      </c>
      <c r="M13" s="16">
        <f>'KEEI BAU - Industry'!AA$39*'Others Split'!$D$48*'Others Split'!$M$12</f>
        <v>36011134878.81086</v>
      </c>
      <c r="N13" s="16">
        <f>'KEEI BAU - Industry'!AB$39*'Others Split'!$D$48*'Others Split'!$M$12</f>
        <v>34610494140.373123</v>
      </c>
      <c r="O13" s="16">
        <f>'KEEI BAU - Industry'!AC$39*'Others Split'!$D$48*'Others Split'!$M$12</f>
        <v>33209853401.935371</v>
      </c>
      <c r="P13" s="16">
        <f>'KEEI BAU - Industry'!AD$39*'Others Split'!$D$48*'Others Split'!$M$12</f>
        <v>31809212663.497627</v>
      </c>
      <c r="Q13" s="16">
        <f>'KEEI BAU - Industry'!AE$39*'Others Split'!$D$48*'Others Split'!$M$12</f>
        <v>30408571925.059299</v>
      </c>
      <c r="R13" s="16">
        <f>'KEEI BAU - Industry'!AF$39*'Others Split'!$D$48*'Others Split'!$M$12</f>
        <v>29007931186.621555</v>
      </c>
      <c r="S13" s="16">
        <f>'KEEI BAU - Industry'!AG$39*'Others Split'!$D$48*'Others Split'!$M$12</f>
        <v>27607290448.183815</v>
      </c>
      <c r="T13" s="16">
        <f>'KEEI BAU - Industry'!AH$39*'Others Split'!$D$48*'Others Split'!$M$12</f>
        <v>26206649709.746071</v>
      </c>
      <c r="U13" s="16">
        <f>'KEEI BAU - Industry'!AI$39*'Others Split'!$D$48*'Others Split'!$M$12</f>
        <v>24806008971.307743</v>
      </c>
      <c r="V13" s="16">
        <f>'KEEI BAU - Industry'!AJ$39*'Others Split'!$D$48*'Others Split'!$M$12</f>
        <v>23405368232.869678</v>
      </c>
      <c r="W13" s="16">
        <f>'KEEI BAU - Industry'!AK$39*'Others Split'!$D$48*'Others Split'!$M$12</f>
        <v>23113160637.335159</v>
      </c>
      <c r="X13" s="16">
        <f>'KEEI BAU - Industry'!AL$39*'Others Split'!$D$48*'Others Split'!$M$12</f>
        <v>22820953041.800682</v>
      </c>
      <c r="Y13" s="16">
        <f>'KEEI BAU - Industry'!AM$39*'Others Split'!$D$48*'Others Split'!$M$12</f>
        <v>22528745446.266281</v>
      </c>
      <c r="Z13" s="16">
        <f>'KEEI BAU - Industry'!AN$39*'Others Split'!$D$48*'Others Split'!$M$12</f>
        <v>22236537850.731804</v>
      </c>
      <c r="AA13" s="16">
        <f>'KEEI BAU - Industry'!AO$39*'Others Split'!$D$48*'Others Split'!$M$12</f>
        <v>21944330255.19733</v>
      </c>
      <c r="AB13" s="16">
        <f>'KEEI BAU - Industry'!AP$39*'Others Split'!$D$48*'Others Split'!$M$12</f>
        <v>21652122659.662857</v>
      </c>
      <c r="AC13" s="16">
        <f>'KEEI BAU - Industry'!AQ$39*'Others Split'!$D$48*'Others Split'!$M$12</f>
        <v>21359915064.12838</v>
      </c>
      <c r="AD13" s="16">
        <f>'KEEI BAU - Industry'!AR$39*'Others Split'!$D$48*'Others Split'!$M$12</f>
        <v>21067707468.593903</v>
      </c>
      <c r="AE13" s="16">
        <f>'KEEI BAU - Industry'!AS$39*'Others Split'!$D$48*'Others Split'!$M$12</f>
        <v>20775499873.059429</v>
      </c>
      <c r="AF13" s="16">
        <f>'KEEI BAU - Industry'!AT$39*'Others Split'!$D$48*'Others Split'!$M$12</f>
        <v>20483292277.524994</v>
      </c>
    </row>
    <row r="14" spans="1:35">
      <c r="A14" t="s">
        <v>56</v>
      </c>
      <c r="B14" s="16">
        <f>'KEEI BAU - Industry'!P$39*'Others Split'!$D$48*'Others Split'!$M$13</f>
        <v>1404628206687.8059</v>
      </c>
      <c r="C14" s="16">
        <f>'KEEI BAU - Industry'!Q$39*'Others Split'!$D$48*'Others Split'!$M$13</f>
        <v>1385358194492.8464</v>
      </c>
      <c r="D14" s="16">
        <f>'KEEI BAU - Industry'!R$39*'Others Split'!$D$48*'Others Split'!$M$13</f>
        <v>1366088182297.8872</v>
      </c>
      <c r="E14" s="16">
        <f>'KEEI BAU - Industry'!S$39*'Others Split'!$D$48*'Others Split'!$M$13</f>
        <v>1346818170102.9277</v>
      </c>
      <c r="F14" s="16">
        <f>'KEEI BAU - Industry'!T$39*'Others Split'!$D$48*'Others Split'!$M$13</f>
        <v>1302281163718.3015</v>
      </c>
      <c r="G14" s="16">
        <f>'KEEI BAU - Industry'!U$39*'Others Split'!$D$48*'Others Split'!$M$13</f>
        <v>1257744157333.6833</v>
      </c>
      <c r="H14" s="16">
        <f>'KEEI BAU - Industry'!V$39*'Others Split'!$D$48*'Others Split'!$M$13</f>
        <v>1213207150949.0493</v>
      </c>
      <c r="I14" s="16">
        <f>'KEEI BAU - Industry'!W$39*'Others Split'!$D$48*'Others Split'!$M$13</f>
        <v>1168670144564.4312</v>
      </c>
      <c r="J14" s="16">
        <f>'KEEI BAU - Industry'!X$39*'Others Split'!$D$48*'Others Split'!$M$13</f>
        <v>1124133138179.7971</v>
      </c>
      <c r="K14" s="16">
        <f>'KEEI BAU - Industry'!Y$39*'Others Split'!$D$48*'Others Split'!$M$13</f>
        <v>1079596131795.1791</v>
      </c>
      <c r="L14" s="16">
        <f>'KEEI BAU - Industry'!Z$39*'Others Split'!$D$48*'Others Split'!$M$13</f>
        <v>1035059125410.5444</v>
      </c>
      <c r="M14" s="16">
        <f>'KEEI BAU - Industry'!AA$39*'Others Split'!$D$48*'Others Split'!$M$13</f>
        <v>996308064980.43396</v>
      </c>
      <c r="N14" s="16">
        <f>'KEEI BAU - Industry'!AB$39*'Others Split'!$D$48*'Others Split'!$M$13</f>
        <v>957557004550.323</v>
      </c>
      <c r="O14" s="16">
        <f>'KEEI BAU - Industry'!AC$39*'Others Split'!$D$48*'Others Split'!$M$13</f>
        <v>918805944120.21204</v>
      </c>
      <c r="P14" s="16">
        <f>'KEEI BAU - Industry'!AD$39*'Others Split'!$D$48*'Others Split'!$M$13</f>
        <v>880054883690.10107</v>
      </c>
      <c r="Q14" s="16">
        <f>'KEEI BAU - Industry'!AE$39*'Others Split'!$D$48*'Others Split'!$M$13</f>
        <v>841303823259.974</v>
      </c>
      <c r="R14" s="16">
        <f>'KEEI BAU - Industry'!AF$39*'Others Split'!$D$48*'Others Split'!$M$13</f>
        <v>802552762829.86316</v>
      </c>
      <c r="S14" s="16">
        <f>'KEEI BAU - Industry'!AG$39*'Others Split'!$D$48*'Others Split'!$M$13</f>
        <v>763801702399.7522</v>
      </c>
      <c r="T14" s="16">
        <f>'KEEI BAU - Industry'!AH$39*'Others Split'!$D$48*'Others Split'!$M$13</f>
        <v>725050641969.64136</v>
      </c>
      <c r="U14" s="16">
        <f>'KEEI BAU - Industry'!AI$39*'Others Split'!$D$48*'Others Split'!$M$13</f>
        <v>686299581539.51428</v>
      </c>
      <c r="V14" s="16">
        <f>'KEEI BAU - Industry'!AJ$39*'Others Split'!$D$48*'Others Split'!$M$13</f>
        <v>647548521109.39453</v>
      </c>
      <c r="W14" s="16">
        <f>'KEEI BAU - Industry'!AK$39*'Others Split'!$D$48*'Others Split'!$M$13</f>
        <v>639464110966.27283</v>
      </c>
      <c r="X14" s="16">
        <f>'KEEI BAU - Industry'!AL$39*'Others Split'!$D$48*'Others Split'!$M$13</f>
        <v>631379700823.15222</v>
      </c>
      <c r="Y14" s="16">
        <f>'KEEI BAU - Industry'!AM$39*'Others Split'!$D$48*'Others Split'!$M$13</f>
        <v>623295290680.03381</v>
      </c>
      <c r="Z14" s="16">
        <f>'KEEI BAU - Industry'!AN$39*'Others Split'!$D$48*'Others Split'!$M$13</f>
        <v>615210880536.91333</v>
      </c>
      <c r="AA14" s="16">
        <f>'KEEI BAU - Industry'!AO$39*'Others Split'!$D$48*'Others Split'!$M$13</f>
        <v>607126470393.79285</v>
      </c>
      <c r="AB14" s="16">
        <f>'KEEI BAU - Industry'!AP$39*'Others Split'!$D$48*'Others Split'!$M$13</f>
        <v>599042060250.67236</v>
      </c>
      <c r="AC14" s="16">
        <f>'KEEI BAU - Industry'!AQ$39*'Others Split'!$D$48*'Others Split'!$M$13</f>
        <v>590957650107.55188</v>
      </c>
      <c r="AD14" s="16">
        <f>'KEEI BAU - Industry'!AR$39*'Others Split'!$D$48*'Others Split'!$M$13</f>
        <v>582873239964.4314</v>
      </c>
      <c r="AE14" s="16">
        <f>'KEEI BAU - Industry'!AS$39*'Others Split'!$D$48*'Others Split'!$M$13</f>
        <v>574788829821.31091</v>
      </c>
      <c r="AF14" s="16">
        <f>'KEEI BAU - Industry'!AT$39*'Others Split'!$D$48*'Others Split'!$M$13</f>
        <v>566704419678.19153</v>
      </c>
    </row>
    <row r="15" spans="1:35">
      <c r="A15" t="s">
        <v>58</v>
      </c>
      <c r="B15" s="16">
        <f>'KEEI BAU - Industry'!P25*'Steel Split'!$D$12</f>
        <v>4549196263695.6963</v>
      </c>
      <c r="C15" s="16">
        <f>'KEEI BAU - Industry'!Q25*'Steel Split'!$D$12</f>
        <v>3547655218112.3979</v>
      </c>
      <c r="D15" s="16">
        <f>'KEEI BAU - Industry'!R25*'Steel Split'!$D$12</f>
        <v>2546114172529.1001</v>
      </c>
      <c r="E15" s="16">
        <f>'KEEI BAU - Industry'!S25*'Steel Split'!$D$12</f>
        <v>1544573126945.8025</v>
      </c>
      <c r="F15" s="16">
        <f>'KEEI BAU - Industry'!T25*'Steel Split'!$D$12</f>
        <v>1495116351945.075</v>
      </c>
      <c r="G15" s="16">
        <f>'KEEI BAU - Industry'!U25*'Steel Split'!$D$12</f>
        <v>1445659576944.3472</v>
      </c>
      <c r="H15" s="16">
        <f>'KEEI BAU - Industry'!V25*'Steel Split'!$D$12</f>
        <v>1396202801943.6196</v>
      </c>
      <c r="I15" s="16">
        <f>'KEEI BAU - Industry'!W25*'Steel Split'!$D$12</f>
        <v>1346746026942.8918</v>
      </c>
      <c r="J15" s="16">
        <f>'KEEI BAU - Industry'!X25*'Steel Split'!$D$12</f>
        <v>1297289251942.1643</v>
      </c>
      <c r="K15" s="16">
        <f>'KEEI BAU - Industry'!Y25*'Steel Split'!$D$12</f>
        <v>1247832476941.4365</v>
      </c>
      <c r="L15" s="16">
        <f>'KEEI BAU - Industry'!Z25*'Steel Split'!$D$12</f>
        <v>1198375701940.709</v>
      </c>
      <c r="M15" s="16">
        <f>'KEEI BAU - Industry'!AA25*'Steel Split'!$D$12</f>
        <v>1195712644825.2856</v>
      </c>
      <c r="N15" s="16">
        <f>'KEEI BAU - Industry'!AB25*'Steel Split'!$D$12</f>
        <v>1193049587709.8621</v>
      </c>
      <c r="O15" s="16">
        <f>'KEEI BAU - Industry'!AC25*'Steel Split'!$D$12</f>
        <v>1190386530594.4382</v>
      </c>
      <c r="P15" s="16">
        <f>'KEEI BAU - Industry'!AD25*'Steel Split'!$D$12</f>
        <v>1187723473479.0144</v>
      </c>
      <c r="Q15" s="16">
        <f>'KEEI BAU - Industry'!AE25*'Steel Split'!$D$12</f>
        <v>1185060416363.5906</v>
      </c>
      <c r="R15" s="16">
        <f>'KEEI BAU - Industry'!AF25*'Steel Split'!$D$12</f>
        <v>1182397359248.1667</v>
      </c>
      <c r="S15" s="16">
        <f>'KEEI BAU - Industry'!AG25*'Steel Split'!$D$12</f>
        <v>1179734302132.7429</v>
      </c>
      <c r="T15" s="16">
        <f>'KEEI BAU - Industry'!AH25*'Steel Split'!$D$12</f>
        <v>1177071245017.3191</v>
      </c>
      <c r="U15" s="16">
        <f>'KEEI BAU - Industry'!AI25*'Steel Split'!$D$12</f>
        <v>1174408187901.8953</v>
      </c>
      <c r="V15" s="16">
        <f>'KEEI BAU - Industry'!AJ25*'Steel Split'!$D$12</f>
        <v>1171745130786.4709</v>
      </c>
      <c r="W15" s="16">
        <f>'KEEI BAU - Industry'!AK25*'Steel Split'!$D$12</f>
        <v>1163755959440.1995</v>
      </c>
      <c r="X15" s="16">
        <f>'KEEI BAU - Industry'!AL25*'Steel Split'!$D$12</f>
        <v>1155766788093.9282</v>
      </c>
      <c r="Y15" s="16">
        <f>'KEEI BAU - Industry'!AM25*'Steel Split'!$D$12</f>
        <v>1147777616747.6567</v>
      </c>
      <c r="Z15" s="16">
        <f>'KEEI BAU - Industry'!AN25*'Steel Split'!$D$12</f>
        <v>1139788445401.3853</v>
      </c>
      <c r="AA15" s="16">
        <f>'KEEI BAU - Industry'!AO25*'Steel Split'!$D$12</f>
        <v>1131799274055.114</v>
      </c>
      <c r="AB15" s="16">
        <f>'KEEI BAU - Industry'!AP25*'Steel Split'!$D$12</f>
        <v>1123810102708.8425</v>
      </c>
      <c r="AC15" s="16">
        <f>'KEEI BAU - Industry'!AQ25*'Steel Split'!$D$12</f>
        <v>1115820931362.571</v>
      </c>
      <c r="AD15" s="16">
        <f>'KEEI BAU - Industry'!AR25*'Steel Split'!$D$12</f>
        <v>1107831760016.2998</v>
      </c>
      <c r="AE15" s="16">
        <f>'KEEI BAU - Industry'!AS25*'Steel Split'!$D$12</f>
        <v>1099842588670.0283</v>
      </c>
      <c r="AF15" s="16">
        <f>'KEEI BAU - Industry'!AT25*'Steel Split'!$D$12</f>
        <v>1091853417323.757</v>
      </c>
    </row>
    <row r="16" spans="1:35">
      <c r="A16" t="s">
        <v>61</v>
      </c>
      <c r="B16" s="16">
        <f>'KEEI BAU - Industry'!P$18*'Non-ferrous Metals Split'!$I$6*'Non-ferrous Metals Split'!$D$46</f>
        <v>1096321219900.2715</v>
      </c>
      <c r="C16" s="16">
        <f>'KEEI BAU - Industry'!Q$18*'Non-ferrous Metals Split'!$I$6*'Non-ferrous Metals Split'!$D$46</f>
        <v>1046959652027.2521</v>
      </c>
      <c r="D16" s="16">
        <f>'KEEI BAU - Industry'!R$18*'Non-ferrous Metals Split'!$I$6*'Non-ferrous Metals Split'!$D$46</f>
        <v>997598084154.23291</v>
      </c>
      <c r="E16" s="16">
        <f>'KEEI BAU - Industry'!S$18*'Non-ferrous Metals Split'!$I$6*'Non-ferrous Metals Split'!$D$46</f>
        <v>948236516281.21375</v>
      </c>
      <c r="F16" s="16">
        <f>'KEEI BAU - Industry'!T$18*'Non-ferrous Metals Split'!$I$6*'Non-ferrous Metals Split'!$D$46</f>
        <v>1001425798625.808</v>
      </c>
      <c r="G16" s="16">
        <f>'KEEI BAU - Industry'!U$18*'Non-ferrous Metals Split'!$I$6*'Non-ferrous Metals Split'!$D$46</f>
        <v>1054615080970.4021</v>
      </c>
      <c r="H16" s="16">
        <f>'KEEI BAU - Industry'!V$18*'Non-ferrous Metals Split'!$I$6*'Non-ferrous Metals Split'!$D$46</f>
        <v>1107804363314.9963</v>
      </c>
      <c r="I16" s="16">
        <f>'KEEI BAU - Industry'!W$18*'Non-ferrous Metals Split'!$I$6*'Non-ferrous Metals Split'!$D$46</f>
        <v>1160993645659.5906</v>
      </c>
      <c r="J16" s="16">
        <f>'KEEI BAU - Industry'!X$18*'Non-ferrous Metals Split'!$I$6*'Non-ferrous Metals Split'!$D$46</f>
        <v>1214182928004.1848</v>
      </c>
      <c r="K16" s="16">
        <f>'KEEI BAU - Industry'!Y$18*'Non-ferrous Metals Split'!$I$6*'Non-ferrous Metals Split'!$D$46</f>
        <v>1267372210348.7788</v>
      </c>
      <c r="L16" s="16">
        <f>'KEEI BAU - Industry'!Z$18*'Non-ferrous Metals Split'!$I$6*'Non-ferrous Metals Split'!$D$46</f>
        <v>1320561492693.3733</v>
      </c>
      <c r="M16" s="16">
        <f>'KEEI BAU - Industry'!AA$18*'Non-ferrous Metals Split'!$I$6*'Non-ferrous Metals Split'!$D$46</f>
        <v>1302954006124.1282</v>
      </c>
      <c r="N16" s="16">
        <f>'KEEI BAU - Industry'!AB$18*'Non-ferrous Metals Split'!$I$6*'Non-ferrous Metals Split'!$D$46</f>
        <v>1285346519554.8833</v>
      </c>
      <c r="O16" s="16">
        <f>'KEEI BAU - Industry'!AC$18*'Non-ferrous Metals Split'!$I$6*'Non-ferrous Metals Split'!$D$46</f>
        <v>1267739032985.6382</v>
      </c>
      <c r="P16" s="16">
        <f>'KEEI BAU - Industry'!AD$18*'Non-ferrous Metals Split'!$I$6*'Non-ferrous Metals Split'!$D$46</f>
        <v>1250131546416.3933</v>
      </c>
      <c r="Q16" s="16">
        <f>'KEEI BAU - Industry'!AE$18*'Non-ferrous Metals Split'!$I$6*'Non-ferrous Metals Split'!$D$46</f>
        <v>1232524059847.1482</v>
      </c>
      <c r="R16" s="16">
        <f>'KEEI BAU - Industry'!AF$18*'Non-ferrous Metals Split'!$I$6*'Non-ferrous Metals Split'!$D$46</f>
        <v>1214916573277.9033</v>
      </c>
      <c r="S16" s="16">
        <f>'KEEI BAU - Industry'!AG$18*'Non-ferrous Metals Split'!$I$6*'Non-ferrous Metals Split'!$D$46</f>
        <v>1197309086708.6584</v>
      </c>
      <c r="T16" s="16">
        <f>'KEEI BAU - Industry'!AH$18*'Non-ferrous Metals Split'!$I$6*'Non-ferrous Metals Split'!$D$46</f>
        <v>1179701600139.4133</v>
      </c>
      <c r="U16" s="16">
        <f>'KEEI BAU - Industry'!AI$18*'Non-ferrous Metals Split'!$I$6*'Non-ferrous Metals Split'!$D$46</f>
        <v>1162094113570.1685</v>
      </c>
      <c r="V16" s="16">
        <f>'KEEI BAU - Industry'!AJ$18*'Non-ferrous Metals Split'!$I$6*'Non-ferrous Metals Split'!$D$46</f>
        <v>1144486627000.9233</v>
      </c>
      <c r="W16" s="16">
        <f>'KEEI BAU - Industry'!AK$18*'Non-ferrous Metals Split'!$I$6*'Non-ferrous Metals Split'!$D$46</f>
        <v>1113490114186.3152</v>
      </c>
      <c r="X16" s="16">
        <f>'KEEI BAU - Industry'!AL$18*'Non-ferrous Metals Split'!$I$6*'Non-ferrous Metals Split'!$D$46</f>
        <v>1082493601371.7067</v>
      </c>
      <c r="Y16" s="16">
        <f>'KEEI BAU - Industry'!AM$18*'Non-ferrous Metals Split'!$I$6*'Non-ferrous Metals Split'!$D$46</f>
        <v>1051497088557.0984</v>
      </c>
      <c r="Z16" s="16">
        <f>'KEEI BAU - Industry'!AN$18*'Non-ferrous Metals Split'!$I$6*'Non-ferrous Metals Split'!$D$46</f>
        <v>1020500575742.4901</v>
      </c>
      <c r="AA16" s="16">
        <f>'KEEI BAU - Industry'!AO$18*'Non-ferrous Metals Split'!$I$6*'Non-ferrous Metals Split'!$D$46</f>
        <v>989504062927.88184</v>
      </c>
      <c r="AB16" s="16">
        <f>'KEEI BAU - Industry'!AP$18*'Non-ferrous Metals Split'!$I$6*'Non-ferrous Metals Split'!$D$46</f>
        <v>958507550113.27332</v>
      </c>
      <c r="AC16" s="16">
        <f>'KEEI BAU - Industry'!AQ$18*'Non-ferrous Metals Split'!$I$6*'Non-ferrous Metals Split'!$D$46</f>
        <v>927511037298.66504</v>
      </c>
      <c r="AD16" s="16">
        <f>'KEEI BAU - Industry'!AR$18*'Non-ferrous Metals Split'!$I$6*'Non-ferrous Metals Split'!$D$46</f>
        <v>896514524484.05664</v>
      </c>
      <c r="AE16" s="16">
        <f>'KEEI BAU - Industry'!AS$18*'Non-ferrous Metals Split'!$I$6*'Non-ferrous Metals Split'!$D$46</f>
        <v>865518011669.44824</v>
      </c>
      <c r="AF16" s="16">
        <f>'KEEI BAU - Industry'!AT$18*'Non-ferrous Metals Split'!$I$6*'Non-ferrous Metals Split'!$D$46</f>
        <v>834521498854.83997</v>
      </c>
    </row>
    <row r="17" spans="1:33">
      <c r="A17" t="s">
        <v>65</v>
      </c>
      <c r="B17" s="16">
        <f>'KEEI BAU - Industry'!P$18*'Non-ferrous Metals Split'!$I$7*'Non-ferrous Metals Split'!$D$46</f>
        <v>9318730369152.3066</v>
      </c>
      <c r="C17" s="16">
        <f>'KEEI BAU - Industry'!Q$18*'Non-ferrous Metals Split'!$I$7*'Non-ferrous Metals Split'!$D$46</f>
        <v>8899157042231.6426</v>
      </c>
      <c r="D17" s="16">
        <f>'KEEI BAU - Industry'!R$18*'Non-ferrous Metals Split'!$I$7*'Non-ferrous Metals Split'!$D$46</f>
        <v>8479583715310.9795</v>
      </c>
      <c r="E17" s="16">
        <f>'KEEI BAU - Industry'!S$18*'Non-ferrous Metals Split'!$I$7*'Non-ferrous Metals Split'!$D$46</f>
        <v>8060010388390.3174</v>
      </c>
      <c r="F17" s="16">
        <f>'KEEI BAU - Industry'!T$18*'Non-ferrous Metals Split'!$I$7*'Non-ferrous Metals Split'!$D$46</f>
        <v>8512119288319.3672</v>
      </c>
      <c r="G17" s="16">
        <f>'KEEI BAU - Industry'!U$18*'Non-ferrous Metals Split'!$I$7*'Non-ferrous Metals Split'!$D$46</f>
        <v>8964228188248.418</v>
      </c>
      <c r="H17" s="16">
        <f>'KEEI BAU - Industry'!V$18*'Non-ferrous Metals Split'!$I$7*'Non-ferrous Metals Split'!$D$46</f>
        <v>9416337088177.4688</v>
      </c>
      <c r="I17" s="16">
        <f>'KEEI BAU - Industry'!W$18*'Non-ferrous Metals Split'!$I$7*'Non-ferrous Metals Split'!$D$46</f>
        <v>9868445988106.5195</v>
      </c>
      <c r="J17" s="16">
        <f>'KEEI BAU - Industry'!X$18*'Non-ferrous Metals Split'!$I$7*'Non-ferrous Metals Split'!$D$46</f>
        <v>10320554888035.57</v>
      </c>
      <c r="K17" s="16">
        <f>'KEEI BAU - Industry'!Y$18*'Non-ferrous Metals Split'!$I$7*'Non-ferrous Metals Split'!$D$46</f>
        <v>10772663787964.621</v>
      </c>
      <c r="L17" s="16">
        <f>'KEEI BAU - Industry'!Z$18*'Non-ferrous Metals Split'!$I$7*'Non-ferrous Metals Split'!$D$46</f>
        <v>11224772687893.67</v>
      </c>
      <c r="M17" s="16">
        <f>'KEEI BAU - Industry'!AA$18*'Non-ferrous Metals Split'!$I$7*'Non-ferrous Metals Split'!$D$46</f>
        <v>11075109052055.088</v>
      </c>
      <c r="N17" s="16">
        <f>'KEEI BAU - Industry'!AB$18*'Non-ferrous Metals Split'!$I$7*'Non-ferrous Metals Split'!$D$46</f>
        <v>10925445416216.506</v>
      </c>
      <c r="O17" s="16">
        <f>'KEEI BAU - Industry'!AC$18*'Non-ferrous Metals Split'!$I$7*'Non-ferrous Metals Split'!$D$46</f>
        <v>10775781780377.924</v>
      </c>
      <c r="P17" s="16">
        <f>'KEEI BAU - Industry'!AD$18*'Non-ferrous Metals Split'!$I$7*'Non-ferrous Metals Split'!$D$46</f>
        <v>10626118144539.342</v>
      </c>
      <c r="Q17" s="16">
        <f>'KEEI BAU - Industry'!AE$18*'Non-ferrous Metals Split'!$I$7*'Non-ferrous Metals Split'!$D$46</f>
        <v>10476454508700.76</v>
      </c>
      <c r="R17" s="16">
        <f>'KEEI BAU - Industry'!AF$18*'Non-ferrous Metals Split'!$I$7*'Non-ferrous Metals Split'!$D$46</f>
        <v>10326790872862.178</v>
      </c>
      <c r="S17" s="16">
        <f>'KEEI BAU - Industry'!AG$18*'Non-ferrous Metals Split'!$I$7*'Non-ferrous Metals Split'!$D$46</f>
        <v>10177127237023.596</v>
      </c>
      <c r="T17" s="16">
        <f>'KEEI BAU - Industry'!AH$18*'Non-ferrous Metals Split'!$I$7*'Non-ferrous Metals Split'!$D$46</f>
        <v>10027463601185.014</v>
      </c>
      <c r="U17" s="16">
        <f>'KEEI BAU - Industry'!AI$18*'Non-ferrous Metals Split'!$I$7*'Non-ferrous Metals Split'!$D$46</f>
        <v>9877799965346.4297</v>
      </c>
      <c r="V17" s="16">
        <f>'KEEI BAU - Industry'!AJ$18*'Non-ferrous Metals Split'!$I$7*'Non-ferrous Metals Split'!$D$46</f>
        <v>9728136329507.8477</v>
      </c>
      <c r="W17" s="16">
        <f>'KEEI BAU - Industry'!AK$18*'Non-ferrous Metals Split'!$I$7*'Non-ferrous Metals Split'!$D$46</f>
        <v>9464665970583.6777</v>
      </c>
      <c r="X17" s="16">
        <f>'KEEI BAU - Industry'!AL$18*'Non-ferrous Metals Split'!$I$7*'Non-ferrous Metals Split'!$D$46</f>
        <v>9201195611659.5078</v>
      </c>
      <c r="Y17" s="16">
        <f>'KEEI BAU - Industry'!AM$18*'Non-ferrous Metals Split'!$I$7*'Non-ferrous Metals Split'!$D$46</f>
        <v>8937725252735.3359</v>
      </c>
      <c r="Z17" s="16">
        <f>'KEEI BAU - Industry'!AN$18*'Non-ferrous Metals Split'!$I$7*'Non-ferrous Metals Split'!$D$46</f>
        <v>8674254893811.1641</v>
      </c>
      <c r="AA17" s="16">
        <f>'KEEI BAU - Industry'!AO$18*'Non-ferrous Metals Split'!$I$7*'Non-ferrous Metals Split'!$D$46</f>
        <v>8410784534886.9932</v>
      </c>
      <c r="AB17" s="16">
        <f>'KEEI BAU - Industry'!AP$18*'Non-ferrous Metals Split'!$I$7*'Non-ferrous Metals Split'!$D$46</f>
        <v>8147314175962.8232</v>
      </c>
      <c r="AC17" s="16">
        <f>'KEEI BAU - Industry'!AQ$18*'Non-ferrous Metals Split'!$I$7*'Non-ferrous Metals Split'!$D$46</f>
        <v>7883843817038.6523</v>
      </c>
      <c r="AD17" s="16">
        <f>'KEEI BAU - Industry'!AR$18*'Non-ferrous Metals Split'!$I$7*'Non-ferrous Metals Split'!$D$46</f>
        <v>7620373458114.4814</v>
      </c>
      <c r="AE17" s="16">
        <f>'KEEI BAU - Industry'!AS$18*'Non-ferrous Metals Split'!$I$7*'Non-ferrous Metals Split'!$D$46</f>
        <v>7356903099190.3105</v>
      </c>
      <c r="AF17" s="16">
        <f>'KEEI BAU - Industry'!AT$18*'Non-ferrous Metals Split'!$I$7*'Non-ferrous Metals Split'!$D$46</f>
        <v>7093432740266.1396</v>
      </c>
    </row>
    <row r="18" spans="1:33">
      <c r="A18" t="s">
        <v>67</v>
      </c>
      <c r="B18" s="16">
        <f>'KEEI BAU - Industry'!P$35*'Machinery Split'!$M6*'Machinery Split'!$D$43</f>
        <v>112926363093.76762</v>
      </c>
      <c r="C18" s="16">
        <f>'KEEI BAU - Industry'!Q$35*'Machinery Split'!$M6*'Machinery Split'!$D$43</f>
        <v>118572681248.45602</v>
      </c>
      <c r="D18" s="16">
        <f>'KEEI BAU - Industry'!R$35*'Machinery Split'!$M6*'Machinery Split'!$D$43</f>
        <v>124218999403.14439</v>
      </c>
      <c r="E18" s="16">
        <f>'KEEI BAU - Industry'!S$35*'Machinery Split'!$M6*'Machinery Split'!$D$43</f>
        <v>129865317557.83276</v>
      </c>
      <c r="F18" s="16">
        <f>'KEEI BAU - Industry'!T$35*'Machinery Split'!$M6*'Machinery Split'!$D$43</f>
        <v>134600214784.005</v>
      </c>
      <c r="G18" s="16">
        <f>'KEEI BAU - Industry'!U$35*'Machinery Split'!$M6*'Machinery Split'!$D$43</f>
        <v>139335112010.17725</v>
      </c>
      <c r="H18" s="16">
        <f>'KEEI BAU - Industry'!V$35*'Machinery Split'!$M6*'Machinery Split'!$D$43</f>
        <v>144070009236.34943</v>
      </c>
      <c r="I18" s="16">
        <f>'KEEI BAU - Industry'!W$35*'Machinery Split'!$M6*'Machinery Split'!$D$43</f>
        <v>148804906462.52167</v>
      </c>
      <c r="J18" s="16">
        <f>'KEEI BAU - Industry'!X$35*'Machinery Split'!$M6*'Machinery Split'!$D$43</f>
        <v>153539803688.69391</v>
      </c>
      <c r="K18" s="16">
        <f>'KEEI BAU - Industry'!Y$35*'Machinery Split'!$M6*'Machinery Split'!$D$43</f>
        <v>158274700914.86612</v>
      </c>
      <c r="L18" s="16">
        <f>'KEEI BAU - Industry'!Z$35*'Machinery Split'!$M6*'Machinery Split'!$D$43</f>
        <v>163009598141.03836</v>
      </c>
      <c r="M18" s="16">
        <f>'KEEI BAU - Industry'!AA$35*'Machinery Split'!$M6*'Machinery Split'!$D$43</f>
        <v>164576418677.69897</v>
      </c>
      <c r="N18" s="16">
        <f>'KEEI BAU - Industry'!AB$35*'Machinery Split'!$M6*'Machinery Split'!$D$43</f>
        <v>166143239214.35962</v>
      </c>
      <c r="O18" s="16">
        <f>'KEEI BAU - Industry'!AC$35*'Machinery Split'!$M6*'Machinery Split'!$D$43</f>
        <v>167710059751.02023</v>
      </c>
      <c r="P18" s="16">
        <f>'KEEI BAU - Industry'!AD$35*'Machinery Split'!$M6*'Machinery Split'!$D$43</f>
        <v>169276880287.68085</v>
      </c>
      <c r="Q18" s="16">
        <f>'KEEI BAU - Industry'!AE$35*'Machinery Split'!$M6*'Machinery Split'!$D$43</f>
        <v>170843700824.34149</v>
      </c>
      <c r="R18" s="16">
        <f>'KEEI BAU - Industry'!AF$35*'Machinery Split'!$M6*'Machinery Split'!$D$43</f>
        <v>172410521361.00214</v>
      </c>
      <c r="S18" s="16">
        <f>'KEEI BAU - Industry'!AG$35*'Machinery Split'!$M6*'Machinery Split'!$D$43</f>
        <v>173977341897.66272</v>
      </c>
      <c r="T18" s="16">
        <f>'KEEI BAU - Industry'!AH$35*'Machinery Split'!$M6*'Machinery Split'!$D$43</f>
        <v>175544162434.32336</v>
      </c>
      <c r="U18" s="16">
        <f>'KEEI BAU - Industry'!AI$35*'Machinery Split'!$M6*'Machinery Split'!$D$43</f>
        <v>177110982970.98401</v>
      </c>
      <c r="V18" s="16">
        <f>'KEEI BAU - Industry'!AJ$35*'Machinery Split'!$M6*'Machinery Split'!$D$43</f>
        <v>178677803507.64462</v>
      </c>
      <c r="W18" s="16">
        <f>'KEEI BAU - Industry'!AK$35*'Machinery Split'!$M6*'Machinery Split'!$D$43</f>
        <v>179129770970.14288</v>
      </c>
      <c r="X18" s="16">
        <f>'KEEI BAU - Industry'!AL$35*'Machinery Split'!$M6*'Machinery Split'!$D$43</f>
        <v>179581738432.64114</v>
      </c>
      <c r="Y18" s="16">
        <f>'KEEI BAU - Industry'!AM$35*'Machinery Split'!$M6*'Machinery Split'!$D$43</f>
        <v>180033705895.1394</v>
      </c>
      <c r="Z18" s="16">
        <f>'KEEI BAU - Industry'!AN$35*'Machinery Split'!$M6*'Machinery Split'!$D$43</f>
        <v>180485673357.63766</v>
      </c>
      <c r="AA18" s="16">
        <f>'KEEI BAU - Industry'!AO$35*'Machinery Split'!$M6*'Machinery Split'!$D$43</f>
        <v>180937640820.13593</v>
      </c>
      <c r="AB18" s="16">
        <f>'KEEI BAU - Industry'!AP$35*'Machinery Split'!$M6*'Machinery Split'!$D$43</f>
        <v>181389608282.63419</v>
      </c>
      <c r="AC18" s="16">
        <f>'KEEI BAU - Industry'!AQ$35*'Machinery Split'!$M6*'Machinery Split'!$D$43</f>
        <v>181841575745.13242</v>
      </c>
      <c r="AD18" s="16">
        <f>'KEEI BAU - Industry'!AR$35*'Machinery Split'!$M6*'Machinery Split'!$D$43</f>
        <v>182293543207.63071</v>
      </c>
      <c r="AE18" s="16">
        <f>'KEEI BAU - Industry'!AS$35*'Machinery Split'!$M6*'Machinery Split'!$D$43</f>
        <v>182745510670.12894</v>
      </c>
      <c r="AF18" s="16">
        <f>'KEEI BAU - Industry'!AT$35*'Machinery Split'!$M6*'Machinery Split'!$D$43</f>
        <v>183197478132.6272</v>
      </c>
    </row>
    <row r="19" spans="1:33">
      <c r="A19" t="s">
        <v>71</v>
      </c>
      <c r="B19" s="16">
        <f>'KEEI BAU - Industry'!P$35*'Machinery Split'!$M7*'Machinery Split'!$D$43</f>
        <v>144294797286.48087</v>
      </c>
      <c r="C19" s="16">
        <f>'KEEI BAU - Industry'!Q$35*'Machinery Split'!$M7*'Machinery Split'!$D$43</f>
        <v>151509537150.80493</v>
      </c>
      <c r="D19" s="16">
        <f>'KEEI BAU - Industry'!R$35*'Machinery Split'!$M7*'Machinery Split'!$D$43</f>
        <v>158724277015.12897</v>
      </c>
      <c r="E19" s="16">
        <f>'KEEI BAU - Industry'!S$35*'Machinery Split'!$M7*'Machinery Split'!$D$43</f>
        <v>165939016879.453</v>
      </c>
      <c r="F19" s="16">
        <f>'KEEI BAU - Industry'!T$35*'Machinery Split'!$M7*'Machinery Split'!$D$43</f>
        <v>171989163335.11752</v>
      </c>
      <c r="G19" s="16">
        <f>'KEEI BAU - Industry'!U$35*'Machinery Split'!$M7*'Machinery Split'!$D$43</f>
        <v>178039309790.78201</v>
      </c>
      <c r="H19" s="16">
        <f>'KEEI BAU - Industry'!V$35*'Machinery Split'!$M7*'Machinery Split'!$D$43</f>
        <v>184089456246.44653</v>
      </c>
      <c r="I19" s="16">
        <f>'KEEI BAU - Industry'!W$35*'Machinery Split'!$M7*'Machinery Split'!$D$43</f>
        <v>190139602702.11105</v>
      </c>
      <c r="J19" s="16">
        <f>'KEEI BAU - Industry'!X$35*'Machinery Split'!$M7*'Machinery Split'!$D$43</f>
        <v>196189749157.77557</v>
      </c>
      <c r="K19" s="16">
        <f>'KEEI BAU - Industry'!Y$35*'Machinery Split'!$M7*'Machinery Split'!$D$43</f>
        <v>202239895613.44006</v>
      </c>
      <c r="L19" s="16">
        <f>'KEEI BAU - Industry'!Z$35*'Machinery Split'!$M7*'Machinery Split'!$D$43</f>
        <v>208290042069.10458</v>
      </c>
      <c r="M19" s="16">
        <f>'KEEI BAU - Industry'!AA$35*'Machinery Split'!$M7*'Machinery Split'!$D$43</f>
        <v>210292090532.61539</v>
      </c>
      <c r="N19" s="16">
        <f>'KEEI BAU - Industry'!AB$35*'Machinery Split'!$M7*'Machinery Split'!$D$43</f>
        <v>212294138996.12616</v>
      </c>
      <c r="O19" s="16">
        <f>'KEEI BAU - Industry'!AC$35*'Machinery Split'!$M7*'Machinery Split'!$D$43</f>
        <v>214296187459.63699</v>
      </c>
      <c r="P19" s="16">
        <f>'KEEI BAU - Industry'!AD$35*'Machinery Split'!$M7*'Machinery Split'!$D$43</f>
        <v>216298235923.1478</v>
      </c>
      <c r="Q19" s="16">
        <f>'KEEI BAU - Industry'!AE$35*'Machinery Split'!$M7*'Machinery Split'!$D$43</f>
        <v>218300284386.65857</v>
      </c>
      <c r="R19" s="16">
        <f>'KEEI BAU - Industry'!AF$35*'Machinery Split'!$M7*'Machinery Split'!$D$43</f>
        <v>220302332850.1694</v>
      </c>
      <c r="S19" s="16">
        <f>'KEEI BAU - Industry'!AG$35*'Machinery Split'!$M7*'Machinery Split'!$D$43</f>
        <v>222304381313.68021</v>
      </c>
      <c r="T19" s="16">
        <f>'KEEI BAU - Industry'!AH$35*'Machinery Split'!$M7*'Machinery Split'!$D$43</f>
        <v>224306429777.19098</v>
      </c>
      <c r="U19" s="16">
        <f>'KEEI BAU - Industry'!AI$35*'Machinery Split'!$M7*'Machinery Split'!$D$43</f>
        <v>226308478240.70178</v>
      </c>
      <c r="V19" s="16">
        <f>'KEEI BAU - Industry'!AJ$35*'Machinery Split'!$M7*'Machinery Split'!$D$43</f>
        <v>228310526704.21262</v>
      </c>
      <c r="W19" s="16">
        <f>'KEEI BAU - Industry'!AK$35*'Machinery Split'!$M7*'Machinery Split'!$D$43</f>
        <v>228888040684.07147</v>
      </c>
      <c r="X19" s="16">
        <f>'KEEI BAU - Industry'!AL$35*'Machinery Split'!$M7*'Machinery Split'!$D$43</f>
        <v>229465554663.93036</v>
      </c>
      <c r="Y19" s="16">
        <f>'KEEI BAU - Industry'!AM$35*'Machinery Split'!$M7*'Machinery Split'!$D$43</f>
        <v>230043068643.78928</v>
      </c>
      <c r="Z19" s="16">
        <f>'KEEI BAU - Industry'!AN$35*'Machinery Split'!$M7*'Machinery Split'!$D$43</f>
        <v>230620582623.64816</v>
      </c>
      <c r="AA19" s="16">
        <f>'KEEI BAU - Industry'!AO$35*'Machinery Split'!$M7*'Machinery Split'!$D$43</f>
        <v>231198096603.50702</v>
      </c>
      <c r="AB19" s="16">
        <f>'KEEI BAU - Industry'!AP$35*'Machinery Split'!$M7*'Machinery Split'!$D$43</f>
        <v>231775610583.36591</v>
      </c>
      <c r="AC19" s="16">
        <f>'KEEI BAU - Industry'!AQ$35*'Machinery Split'!$M7*'Machinery Split'!$D$43</f>
        <v>232353124563.22482</v>
      </c>
      <c r="AD19" s="16">
        <f>'KEEI BAU - Industry'!AR$35*'Machinery Split'!$M7*'Machinery Split'!$D$43</f>
        <v>232930638543.08368</v>
      </c>
      <c r="AE19" s="16">
        <f>'KEEI BAU - Industry'!AS$35*'Machinery Split'!$M7*'Machinery Split'!$D$43</f>
        <v>233508152522.94257</v>
      </c>
      <c r="AF19" s="16">
        <f>'KEEI BAU - Industry'!AT$35*'Machinery Split'!$M7*'Machinery Split'!$D$43</f>
        <v>234085666502.80148</v>
      </c>
    </row>
    <row r="20" spans="1:33">
      <c r="A20" t="s">
        <v>73</v>
      </c>
      <c r="B20" s="16">
        <f>'KEEI BAU - Industry'!P$35*'Machinery Split'!$M8*'Machinery Split'!$D$43</f>
        <v>545810754953.21014</v>
      </c>
      <c r="C20" s="16">
        <f>'KEEI BAU - Industry'!Q$35*'Machinery Split'!$M8*'Machinery Split'!$D$43</f>
        <v>573101292700.87073</v>
      </c>
      <c r="D20" s="16">
        <f>'KEEI BAU - Industry'!R$35*'Machinery Split'!$M8*'Machinery Split'!$D$43</f>
        <v>600391830448.53125</v>
      </c>
      <c r="E20" s="16">
        <f>'KEEI BAU - Industry'!S$35*'Machinery Split'!$M8*'Machinery Split'!$D$43</f>
        <v>627682368196.19165</v>
      </c>
      <c r="F20" s="16">
        <f>'KEEI BAU - Industry'!T$35*'Machinery Split'!$M8*'Machinery Split'!$D$43</f>
        <v>650567704789.35754</v>
      </c>
      <c r="G20" s="16">
        <f>'KEEI BAU - Industry'!U$35*'Machinery Split'!$M8*'Machinery Split'!$D$43</f>
        <v>673453041382.52319</v>
      </c>
      <c r="H20" s="16">
        <f>'KEEI BAU - Industry'!V$35*'Machinery Split'!$M8*'Machinery Split'!$D$43</f>
        <v>696338377975.68896</v>
      </c>
      <c r="I20" s="16">
        <f>'KEEI BAU - Industry'!W$35*'Machinery Split'!$M8*'Machinery Split'!$D$43</f>
        <v>719223714568.85474</v>
      </c>
      <c r="J20" s="16">
        <f>'KEEI BAU - Industry'!X$35*'Machinery Split'!$M8*'Machinery Split'!$D$43</f>
        <v>742109051162.02051</v>
      </c>
      <c r="K20" s="16">
        <f>'KEEI BAU - Industry'!Y$35*'Machinery Split'!$M8*'Machinery Split'!$D$43</f>
        <v>764994387755.18628</v>
      </c>
      <c r="L20" s="16">
        <f>'KEEI BAU - Industry'!Z$35*'Machinery Split'!$M8*'Machinery Split'!$D$43</f>
        <v>787879724348.35193</v>
      </c>
      <c r="M20" s="16">
        <f>'KEEI BAU - Industry'!AA$35*'Machinery Split'!$M8*'Machinery Split'!$D$43</f>
        <v>795452690275.54504</v>
      </c>
      <c r="N20" s="16">
        <f>'KEEI BAU - Industry'!AB$35*'Machinery Split'!$M8*'Machinery Split'!$D$43</f>
        <v>803025656202.73816</v>
      </c>
      <c r="O20" s="16">
        <f>'KEEI BAU - Industry'!AC$35*'Machinery Split'!$M8*'Machinery Split'!$D$43</f>
        <v>810598622129.93115</v>
      </c>
      <c r="P20" s="16">
        <f>'KEEI BAU - Industry'!AD$35*'Machinery Split'!$M8*'Machinery Split'!$D$43</f>
        <v>818171588057.12415</v>
      </c>
      <c r="Q20" s="16">
        <f>'KEEI BAU - Industry'!AE$35*'Machinery Split'!$M8*'Machinery Split'!$D$43</f>
        <v>825744553984.31714</v>
      </c>
      <c r="R20" s="16">
        <f>'KEEI BAU - Industry'!AF$35*'Machinery Split'!$M8*'Machinery Split'!$D$43</f>
        <v>833317519911.51025</v>
      </c>
      <c r="S20" s="16">
        <f>'KEEI BAU - Industry'!AG$35*'Machinery Split'!$M8*'Machinery Split'!$D$43</f>
        <v>840890485838.70313</v>
      </c>
      <c r="T20" s="16">
        <f>'KEEI BAU - Industry'!AH$35*'Machinery Split'!$M8*'Machinery Split'!$D$43</f>
        <v>848463451765.89624</v>
      </c>
      <c r="U20" s="16">
        <f>'KEEI BAU - Industry'!AI$35*'Machinery Split'!$M8*'Machinery Split'!$D$43</f>
        <v>856036417693.08936</v>
      </c>
      <c r="V20" s="16">
        <f>'KEEI BAU - Industry'!AJ$35*'Machinery Split'!$M8*'Machinery Split'!$D$43</f>
        <v>863609383620.28235</v>
      </c>
      <c r="W20" s="16">
        <f>'KEEI BAU - Industry'!AK$35*'Machinery Split'!$M8*'Machinery Split'!$D$43</f>
        <v>865793893022.3573</v>
      </c>
      <c r="X20" s="16">
        <f>'KEEI BAU - Industry'!AL$35*'Machinery Split'!$M8*'Machinery Split'!$D$43</f>
        <v>867978402424.43213</v>
      </c>
      <c r="Y20" s="16">
        <f>'KEEI BAU - Industry'!AM$35*'Machinery Split'!$M8*'Machinery Split'!$D$43</f>
        <v>870162911826.50708</v>
      </c>
      <c r="Z20" s="16">
        <f>'KEEI BAU - Industry'!AN$35*'Machinery Split'!$M8*'Machinery Split'!$D$43</f>
        <v>872347421228.58203</v>
      </c>
      <c r="AA20" s="16">
        <f>'KEEI BAU - Industry'!AO$35*'Machinery Split'!$M8*'Machinery Split'!$D$43</f>
        <v>874531930630.65698</v>
      </c>
      <c r="AB20" s="16">
        <f>'KEEI BAU - Industry'!AP$35*'Machinery Split'!$M8*'Machinery Split'!$D$43</f>
        <v>876716440032.73193</v>
      </c>
      <c r="AC20" s="16">
        <f>'KEEI BAU - Industry'!AQ$35*'Machinery Split'!$M8*'Machinery Split'!$D$43</f>
        <v>878900949434.80664</v>
      </c>
      <c r="AD20" s="16">
        <f>'KEEI BAU - Industry'!AR$35*'Machinery Split'!$M8*'Machinery Split'!$D$43</f>
        <v>881085458836.88159</v>
      </c>
      <c r="AE20" s="16">
        <f>'KEEI BAU - Industry'!AS$35*'Machinery Split'!$M8*'Machinery Split'!$D$43</f>
        <v>883269968238.95654</v>
      </c>
      <c r="AF20" s="16">
        <f>'KEEI BAU - Industry'!AT$35*'Machinery Split'!$M8*'Machinery Split'!$D$43</f>
        <v>885454477641.03149</v>
      </c>
    </row>
    <row r="21" spans="1:33">
      <c r="A21" t="s">
        <v>75</v>
      </c>
      <c r="B21" s="16">
        <f>'KEEI BAU - Industry'!P$35*'Machinery Split'!$M9*'Machinery Split'!$D$43</f>
        <v>1330021609771.041</v>
      </c>
      <c r="C21" s="16">
        <f>'KEEI BAU - Industry'!Q$35*'Machinery Split'!$M9*'Machinery Split'!$D$43</f>
        <v>1396522690259.593</v>
      </c>
      <c r="D21" s="16">
        <f>'KEEI BAU - Industry'!R$35*'Machinery Split'!$M9*'Machinery Split'!$D$43</f>
        <v>1463023770748.1453</v>
      </c>
      <c r="E21" s="16">
        <f>'KEEI BAU - Industry'!S$35*'Machinery Split'!$M9*'Machinery Split'!$D$43</f>
        <v>1529524851236.6973</v>
      </c>
      <c r="F21" s="16">
        <f>'KEEI BAU - Industry'!T$35*'Machinery Split'!$M9*'Machinery Split'!$D$43</f>
        <v>1585291418567.1702</v>
      </c>
      <c r="G21" s="16">
        <f>'KEEI BAU - Industry'!U$35*'Machinery Split'!$M9*'Machinery Split'!$D$43</f>
        <v>1641057985897.6431</v>
      </c>
      <c r="H21" s="16">
        <f>'KEEI BAU - Industry'!V$35*'Machinery Split'!$M9*'Machinery Split'!$D$43</f>
        <v>1696824553228.116</v>
      </c>
      <c r="I21" s="16">
        <f>'KEEI BAU - Industry'!W$35*'Machinery Split'!$M9*'Machinery Split'!$D$43</f>
        <v>1752591120558.5889</v>
      </c>
      <c r="J21" s="16">
        <f>'KEEI BAU - Industry'!X$35*'Machinery Split'!$M9*'Machinery Split'!$D$43</f>
        <v>1808357687889.0618</v>
      </c>
      <c r="K21" s="16">
        <f>'KEEI BAU - Industry'!Y$35*'Machinery Split'!$M9*'Machinery Split'!$D$43</f>
        <v>1864124255219.5344</v>
      </c>
      <c r="L21" s="16">
        <f>'KEEI BAU - Industry'!Z$35*'Machinery Split'!$M9*'Machinery Split'!$D$43</f>
        <v>1919890822550.0073</v>
      </c>
      <c r="M21" s="16">
        <f>'KEEI BAU - Industry'!AA$35*'Machinery Split'!$M9*'Machinery Split'!$D$43</f>
        <v>1938344486648.4548</v>
      </c>
      <c r="N21" s="16">
        <f>'KEEI BAU - Industry'!AB$35*'Machinery Split'!$M9*'Machinery Split'!$D$43</f>
        <v>1956798150746.9021</v>
      </c>
      <c r="O21" s="16">
        <f>'KEEI BAU - Industry'!AC$35*'Machinery Split'!$M9*'Machinery Split'!$D$43</f>
        <v>1975251814845.3496</v>
      </c>
      <c r="P21" s="16">
        <f>'KEEI BAU - Industry'!AD$35*'Machinery Split'!$M9*'Machinery Split'!$D$43</f>
        <v>1993705478943.7971</v>
      </c>
      <c r="Q21" s="16">
        <f>'KEEI BAU - Industry'!AE$35*'Machinery Split'!$M9*'Machinery Split'!$D$43</f>
        <v>2012159143042.2444</v>
      </c>
      <c r="R21" s="16">
        <f>'KEEI BAU - Industry'!AF$35*'Machinery Split'!$M9*'Machinery Split'!$D$43</f>
        <v>2030612807140.6919</v>
      </c>
      <c r="S21" s="16">
        <f>'KEEI BAU - Industry'!AG$35*'Machinery Split'!$M9*'Machinery Split'!$D$43</f>
        <v>2049066471239.1394</v>
      </c>
      <c r="T21" s="16">
        <f>'KEEI BAU - Industry'!AH$35*'Machinery Split'!$M9*'Machinery Split'!$D$43</f>
        <v>2067520135337.5864</v>
      </c>
      <c r="U21" s="16">
        <f>'KEEI BAU - Industry'!AI$35*'Machinery Split'!$M9*'Machinery Split'!$D$43</f>
        <v>2085973799436.0339</v>
      </c>
      <c r="V21" s="16">
        <f>'KEEI BAU - Industry'!AJ$35*'Machinery Split'!$M9*'Machinery Split'!$D$43</f>
        <v>2104427463534.4814</v>
      </c>
      <c r="W21" s="16">
        <f>'KEEI BAU - Industry'!AK$35*'Machinery Split'!$M9*'Machinery Split'!$D$43</f>
        <v>2109750635870.5718</v>
      </c>
      <c r="X21" s="16">
        <f>'KEEI BAU - Industry'!AL$35*'Machinery Split'!$M9*'Machinery Split'!$D$43</f>
        <v>2115073808206.6626</v>
      </c>
      <c r="Y21" s="16">
        <f>'KEEI BAU - Industry'!AM$35*'Machinery Split'!$M9*'Machinery Split'!$D$43</f>
        <v>2120396980542.7532</v>
      </c>
      <c r="Z21" s="16">
        <f>'KEEI BAU - Industry'!AN$35*'Machinery Split'!$M9*'Machinery Split'!$D$43</f>
        <v>2125720152878.8438</v>
      </c>
      <c r="AA21" s="16">
        <f>'KEEI BAU - Industry'!AO$35*'Machinery Split'!$M9*'Machinery Split'!$D$43</f>
        <v>2131043325214.9346</v>
      </c>
      <c r="AB21" s="16">
        <f>'KEEI BAU - Industry'!AP$35*'Machinery Split'!$M9*'Machinery Split'!$D$43</f>
        <v>2136366497551.0249</v>
      </c>
      <c r="AC21" s="16">
        <f>'KEEI BAU - Industry'!AQ$35*'Machinery Split'!$M9*'Machinery Split'!$D$43</f>
        <v>2141689669887.1155</v>
      </c>
      <c r="AD21" s="16">
        <f>'KEEI BAU - Industry'!AR$35*'Machinery Split'!$M9*'Machinery Split'!$D$43</f>
        <v>2147012842223.2063</v>
      </c>
      <c r="AE21" s="16">
        <f>'KEEI BAU - Industry'!AS$35*'Machinery Split'!$M9*'Machinery Split'!$D$43</f>
        <v>2152336014559.2969</v>
      </c>
      <c r="AF21" s="16">
        <f>'KEEI BAU - Industry'!AT$35*'Machinery Split'!$M9*'Machinery Split'!$D$43</f>
        <v>2157659186895.3872</v>
      </c>
    </row>
    <row r="22" spans="1:33">
      <c r="A22" t="s">
        <v>78</v>
      </c>
      <c r="B22" s="16">
        <f>'KEEI BAU - Industry'!P$35*'Machinery Split'!$M10*'Machinery Split'!$D$43</f>
        <v>683831865401.14844</v>
      </c>
      <c r="C22" s="16">
        <f>'KEEI BAU - Industry'!Q$35*'Machinery Split'!$M10*'Machinery Split'!$D$43</f>
        <v>718023458671.20593</v>
      </c>
      <c r="D22" s="16">
        <f>'KEEI BAU - Industry'!R$35*'Machinery Split'!$M10*'Machinery Split'!$D$43</f>
        <v>752215051941.26331</v>
      </c>
      <c r="E22" s="16">
        <f>'KEEI BAU - Industry'!S$35*'Machinery Split'!$M10*'Machinery Split'!$D$43</f>
        <v>786406645211.32068</v>
      </c>
      <c r="F22" s="16">
        <f>'KEEI BAU - Industry'!T$35*'Machinery Split'!$M10*'Machinery Split'!$D$43</f>
        <v>815079078414.25256</v>
      </c>
      <c r="G22" s="16">
        <f>'KEEI BAU - Industry'!U$35*'Machinery Split'!$M10*'Machinery Split'!$D$43</f>
        <v>843751511617.18445</v>
      </c>
      <c r="H22" s="16">
        <f>'KEEI BAU - Industry'!V$35*'Machinery Split'!$M10*'Machinery Split'!$D$43</f>
        <v>872423944820.11609</v>
      </c>
      <c r="I22" s="16">
        <f>'KEEI BAU - Industry'!W$35*'Machinery Split'!$M10*'Machinery Split'!$D$43</f>
        <v>901096378023.04797</v>
      </c>
      <c r="J22" s="16">
        <f>'KEEI BAU - Industry'!X$35*'Machinery Split'!$M10*'Machinery Split'!$D$43</f>
        <v>929768811225.97986</v>
      </c>
      <c r="K22" s="16">
        <f>'KEEI BAU - Industry'!Y$35*'Machinery Split'!$M10*'Machinery Split'!$D$43</f>
        <v>958441244428.91162</v>
      </c>
      <c r="L22" s="16">
        <f>'KEEI BAU - Industry'!Z$35*'Machinery Split'!$M10*'Machinery Split'!$D$43</f>
        <v>987113677631.84338</v>
      </c>
      <c r="M22" s="16">
        <f>'KEEI BAU - Industry'!AA$35*'Machinery Split'!$M10*'Machinery Split'!$D$43</f>
        <v>996601646437.17725</v>
      </c>
      <c r="N22" s="16">
        <f>'KEEI BAU - Industry'!AB$35*'Machinery Split'!$M10*'Machinery Split'!$D$43</f>
        <v>1006089615242.511</v>
      </c>
      <c r="O22" s="16">
        <f>'KEEI BAU - Industry'!AC$35*'Machinery Split'!$M10*'Machinery Split'!$D$43</f>
        <v>1015577584047.8447</v>
      </c>
      <c r="P22" s="16">
        <f>'KEEI BAU - Industry'!AD$35*'Machinery Split'!$M10*'Machinery Split'!$D$43</f>
        <v>1025065552853.1787</v>
      </c>
      <c r="Q22" s="16">
        <f>'KEEI BAU - Industry'!AE$35*'Machinery Split'!$M10*'Machinery Split'!$D$43</f>
        <v>1034553521658.5125</v>
      </c>
      <c r="R22" s="16">
        <f>'KEEI BAU - Industry'!AF$35*'Machinery Split'!$M10*'Machinery Split'!$D$43</f>
        <v>1044041490463.8462</v>
      </c>
      <c r="S22" s="16">
        <f>'KEEI BAU - Industry'!AG$35*'Machinery Split'!$M10*'Machinery Split'!$D$43</f>
        <v>1053529459269.1801</v>
      </c>
      <c r="T22" s="16">
        <f>'KEEI BAU - Industry'!AH$35*'Machinery Split'!$M10*'Machinery Split'!$D$43</f>
        <v>1063017428074.5138</v>
      </c>
      <c r="U22" s="16">
        <f>'KEEI BAU - Industry'!AI$35*'Machinery Split'!$M10*'Machinery Split'!$D$43</f>
        <v>1072505396879.8475</v>
      </c>
      <c r="V22" s="16">
        <f>'KEEI BAU - Industry'!AJ$35*'Machinery Split'!$M10*'Machinery Split'!$D$43</f>
        <v>1081993365685.1815</v>
      </c>
      <c r="W22" s="16">
        <f>'KEEI BAU - Industry'!AK$35*'Machinery Split'!$M10*'Machinery Split'!$D$43</f>
        <v>1084730279763.6431</v>
      </c>
      <c r="X22" s="16">
        <f>'KEEI BAU - Industry'!AL$35*'Machinery Split'!$M10*'Machinery Split'!$D$43</f>
        <v>1087467193842.1047</v>
      </c>
      <c r="Y22" s="16">
        <f>'KEEI BAU - Industry'!AM$35*'Machinery Split'!$M10*'Machinery Split'!$D$43</f>
        <v>1090204107920.5665</v>
      </c>
      <c r="Z22" s="16">
        <f>'KEEI BAU - Industry'!AN$35*'Machinery Split'!$M10*'Machinery Split'!$D$43</f>
        <v>1092941021999.0282</v>
      </c>
      <c r="AA22" s="16">
        <f>'KEEI BAU - Industry'!AO$35*'Machinery Split'!$M10*'Machinery Split'!$D$43</f>
        <v>1095677936077.4899</v>
      </c>
      <c r="AB22" s="16">
        <f>'KEEI BAU - Industry'!AP$35*'Machinery Split'!$M10*'Machinery Split'!$D$43</f>
        <v>1098414850155.9514</v>
      </c>
      <c r="AC22" s="16">
        <f>'KEEI BAU - Industry'!AQ$35*'Machinery Split'!$M10*'Machinery Split'!$D$43</f>
        <v>1101151764234.4131</v>
      </c>
      <c r="AD22" s="16">
        <f>'KEEI BAU - Industry'!AR$35*'Machinery Split'!$M10*'Machinery Split'!$D$43</f>
        <v>1103888678312.8748</v>
      </c>
      <c r="AE22" s="16">
        <f>'KEEI BAU - Industry'!AS$35*'Machinery Split'!$M10*'Machinery Split'!$D$43</f>
        <v>1106625592391.3364</v>
      </c>
      <c r="AF22" s="16">
        <f>'KEEI BAU - Industry'!AT$35*'Machinery Split'!$M10*'Machinery Split'!$D$43</f>
        <v>1109362506469.7983</v>
      </c>
    </row>
    <row r="23" spans="1:33">
      <c r="A23" t="s">
        <v>80</v>
      </c>
      <c r="B23" s="16">
        <f>'KEEI BAU - Industry'!P$39*'Others Split'!$D$48*'Others Split'!$M$14</f>
        <v>77204098834227.375</v>
      </c>
      <c r="C23" s="16">
        <f>'KEEI BAU - Industry'!Q$39*'Others Split'!$D$48*'Others Split'!$M$14</f>
        <v>76144940318861.563</v>
      </c>
      <c r="D23" s="16">
        <f>'KEEI BAU - Industry'!R$39*'Others Split'!$D$48*'Others Split'!$M$14</f>
        <v>75085781803495.734</v>
      </c>
      <c r="E23" s="16">
        <f>'KEEI BAU - Industry'!S$39*'Others Split'!$D$48*'Others Split'!$M$14</f>
        <v>74026623288129.922</v>
      </c>
      <c r="F23" s="16">
        <f>'KEEI BAU - Industry'!T$39*'Others Split'!$D$48*'Others Split'!$M$14</f>
        <v>71578687651975.109</v>
      </c>
      <c r="G23" s="16">
        <f>'KEEI BAU - Industry'!U$39*'Others Split'!$D$48*'Others Split'!$M$14</f>
        <v>69130752015820.758</v>
      </c>
      <c r="H23" s="16">
        <f>'KEEI BAU - Industry'!V$39*'Others Split'!$D$48*'Others Split'!$M$14</f>
        <v>66682816379665.516</v>
      </c>
      <c r="I23" s="16">
        <f>'KEEI BAU - Industry'!W$39*'Others Split'!$D$48*'Others Split'!$M$14</f>
        <v>64234880743511.156</v>
      </c>
      <c r="J23" s="16">
        <f>'KEEI BAU - Industry'!X$39*'Others Split'!$D$48*'Others Split'!$M$14</f>
        <v>61786945107355.914</v>
      </c>
      <c r="K23" s="16">
        <f>'KEEI BAU - Industry'!Y$39*'Others Split'!$D$48*'Others Split'!$M$14</f>
        <v>59339009471201.555</v>
      </c>
      <c r="L23" s="16">
        <f>'KEEI BAU - Industry'!Z$39*'Others Split'!$D$48*'Others Split'!$M$14</f>
        <v>56891073835046.289</v>
      </c>
      <c r="M23" s="16">
        <f>'KEEI BAU - Industry'!AA$39*'Others Split'!$D$48*'Others Split'!$M$14</f>
        <v>54761157402261.516</v>
      </c>
      <c r="N23" s="16">
        <f>'KEEI BAU - Industry'!AB$39*'Others Split'!$D$48*'Others Split'!$M$14</f>
        <v>52631240969476.719</v>
      </c>
      <c r="O23" s="16">
        <f>'KEEI BAU - Industry'!AC$39*'Others Split'!$D$48*'Others Split'!$M$14</f>
        <v>50501324536691.914</v>
      </c>
      <c r="P23" s="16">
        <f>'KEEI BAU - Industry'!AD$39*'Others Split'!$D$48*'Others Split'!$M$14</f>
        <v>48371408103907.117</v>
      </c>
      <c r="Q23" s="16">
        <f>'KEEI BAU - Industry'!AE$39*'Others Split'!$D$48*'Others Split'!$M$14</f>
        <v>46241491671121.43</v>
      </c>
      <c r="R23" s="16">
        <f>'KEEI BAU - Industry'!AF$39*'Others Split'!$D$48*'Others Split'!$M$14</f>
        <v>44111575238336.625</v>
      </c>
      <c r="S23" s="16">
        <f>'KEEI BAU - Industry'!AG$39*'Others Split'!$D$48*'Others Split'!$M$14</f>
        <v>41981658805551.828</v>
      </c>
      <c r="T23" s="16">
        <f>'KEEI BAU - Industry'!AH$39*'Others Split'!$D$48*'Others Split'!$M$14</f>
        <v>39851742372767.031</v>
      </c>
      <c r="U23" s="16">
        <f>'KEEI BAU - Industry'!AI$39*'Others Split'!$D$48*'Others Split'!$M$14</f>
        <v>37721825939981.344</v>
      </c>
      <c r="V23" s="16">
        <f>'KEEI BAU - Industry'!AJ$39*'Others Split'!$D$48*'Others Split'!$M$14</f>
        <v>35591909507196.063</v>
      </c>
      <c r="W23" s="16">
        <f>'KEEI BAU - Industry'!AK$39*'Others Split'!$D$48*'Others Split'!$M$14</f>
        <v>35147557331485.605</v>
      </c>
      <c r="X23" s="16">
        <f>'KEEI BAU - Industry'!AL$39*'Others Split'!$D$48*'Others Split'!$M$14</f>
        <v>34703205155775.219</v>
      </c>
      <c r="Y23" s="16">
        <f>'KEEI BAU - Industry'!AM$39*'Others Split'!$D$48*'Others Split'!$M$14</f>
        <v>34258852980064.945</v>
      </c>
      <c r="Z23" s="16">
        <f>'KEEI BAU - Industry'!AN$39*'Others Split'!$D$48*'Others Split'!$M$14</f>
        <v>33814500804354.555</v>
      </c>
      <c r="AA23" s="16">
        <f>'KEEI BAU - Industry'!AO$39*'Others Split'!$D$48*'Others Split'!$M$14</f>
        <v>33370148628644.176</v>
      </c>
      <c r="AB23" s="16">
        <f>'KEEI BAU - Industry'!AP$39*'Others Split'!$D$48*'Others Split'!$M$14</f>
        <v>32925796452933.785</v>
      </c>
      <c r="AC23" s="16">
        <f>'KEEI BAU - Industry'!AQ$39*'Others Split'!$D$48*'Others Split'!$M$14</f>
        <v>32481444277223.398</v>
      </c>
      <c r="AD23" s="16">
        <f>'KEEI BAU - Industry'!AR$39*'Others Split'!$D$48*'Others Split'!$M$14</f>
        <v>32037092101513.016</v>
      </c>
      <c r="AE23" s="16">
        <f>'KEEI BAU - Industry'!AS$39*'Others Split'!$D$48*'Others Split'!$M$14</f>
        <v>31592739925802.625</v>
      </c>
      <c r="AF23" s="16">
        <f>'KEEI BAU - Industry'!AT$39*'Others Split'!$D$48*'Others Split'!$M$14</f>
        <v>31148387750092.301</v>
      </c>
    </row>
    <row r="24" spans="1:33">
      <c r="A24" t="s">
        <v>82</v>
      </c>
      <c r="B24" s="16">
        <f>-SUM('2019 KESIS Energy Balance'!W44:Y44)*'KEEI BAU - Industry'!$L$3/1000*(1+'KEEI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89</v>
      </c>
      <c r="B26" s="16">
        <f>'KEEI BAU - Industry'!P$39*'Others Split'!$D$48*'Others Split'!$M$15</f>
        <v>1807740392543.1692</v>
      </c>
      <c r="C26" s="16">
        <f>'KEEI BAU - Industry'!Q$39*'Others Split'!$D$48*'Others Split'!$M$15</f>
        <v>1782940107853.0513</v>
      </c>
      <c r="D26" s="16">
        <f>'KEEI BAU - Industry'!R$39*'Others Split'!$D$48*'Others Split'!$M$15</f>
        <v>1758139823162.9331</v>
      </c>
      <c r="E26" s="16">
        <f>'KEEI BAU - Industry'!S$39*'Others Split'!$D$48*'Others Split'!$M$15</f>
        <v>1733339538472.8152</v>
      </c>
      <c r="F26" s="16">
        <f>'KEEI BAU - Industry'!T$39*'Others Split'!$D$48*'Others Split'!$M$15</f>
        <v>1676020922043.8513</v>
      </c>
      <c r="G26" s="16">
        <f>'KEEI BAU - Industry'!U$39*'Others Split'!$D$48*'Others Split'!$M$15</f>
        <v>1618702305614.8977</v>
      </c>
      <c r="H26" s="16">
        <f>'KEEI BAU - Industry'!V$39*'Others Split'!$D$48*'Others Split'!$M$15</f>
        <v>1561383689185.9236</v>
      </c>
      <c r="I26" s="16">
        <f>'KEEI BAU - Industry'!W$39*'Others Split'!$D$48*'Others Split'!$M$15</f>
        <v>1504065072756.9702</v>
      </c>
      <c r="J26" s="16">
        <f>'KEEI BAU - Industry'!X$39*'Others Split'!$D$48*'Others Split'!$M$15</f>
        <v>1446746456327.9958</v>
      </c>
      <c r="K26" s="16">
        <f>'KEEI BAU - Industry'!Y$39*'Others Split'!$D$48*'Others Split'!$M$15</f>
        <v>1389427839899.0425</v>
      </c>
      <c r="L26" s="16">
        <f>'KEEI BAU - Industry'!Z$39*'Others Split'!$D$48*'Others Split'!$M$15</f>
        <v>1332109223470.0679</v>
      </c>
      <c r="M26" s="16">
        <f>'KEEI BAU - Industry'!AA$39*'Others Split'!$D$48*'Others Split'!$M$15</f>
        <v>1282237053126.4448</v>
      </c>
      <c r="N26" s="16">
        <f>'KEEI BAU - Industry'!AB$39*'Others Split'!$D$48*'Others Split'!$M$15</f>
        <v>1232364882782.8213</v>
      </c>
      <c r="O26" s="16">
        <f>'KEEI BAU - Industry'!AC$39*'Others Split'!$D$48*'Others Split'!$M$15</f>
        <v>1182492712439.1975</v>
      </c>
      <c r="P26" s="16">
        <f>'KEEI BAU - Industry'!AD$39*'Others Split'!$D$48*'Others Split'!$M$15</f>
        <v>1132620542095.574</v>
      </c>
      <c r="Q26" s="16">
        <f>'KEEI BAU - Industry'!AE$39*'Others Split'!$D$48*'Others Split'!$M$15</f>
        <v>1082748371751.9296</v>
      </c>
      <c r="R26" s="16">
        <f>'KEEI BAU - Industry'!AF$39*'Others Split'!$D$48*'Others Split'!$M$15</f>
        <v>1032876201408.306</v>
      </c>
      <c r="S26" s="16">
        <f>'KEEI BAU - Industry'!AG$39*'Others Split'!$D$48*'Others Split'!$M$15</f>
        <v>983004031064.68237</v>
      </c>
      <c r="T26" s="16">
        <f>'KEEI BAU - Industry'!AH$39*'Others Split'!$D$48*'Others Split'!$M$15</f>
        <v>933131860721.05884</v>
      </c>
      <c r="U26" s="16">
        <f>'KEEI BAU - Industry'!AI$39*'Others Split'!$D$48*'Others Split'!$M$15</f>
        <v>883259690377.41443</v>
      </c>
      <c r="V26" s="16">
        <f>'KEEI BAU - Industry'!AJ$39*'Others Split'!$D$48*'Others Split'!$M$15</f>
        <v>833387520033.77942</v>
      </c>
      <c r="W26" s="16">
        <f>'KEEI BAU - Industry'!AK$39*'Others Split'!$D$48*'Others Split'!$M$15</f>
        <v>822982976898.43359</v>
      </c>
      <c r="X26" s="16">
        <f>'KEEI BAU - Industry'!AL$39*'Others Split'!$D$48*'Others Split'!$M$15</f>
        <v>812578433763.08923</v>
      </c>
      <c r="Y26" s="16">
        <f>'KEEI BAU - Industry'!AM$39*'Others Split'!$D$48*'Others Split'!$M$15</f>
        <v>802173890627.74756</v>
      </c>
      <c r="Z26" s="16">
        <f>'KEEI BAU - Industry'!AN$39*'Others Split'!$D$48*'Others Split'!$M$15</f>
        <v>791769347492.4032</v>
      </c>
      <c r="AA26" s="16">
        <f>'KEEI BAU - Industry'!AO$39*'Others Split'!$D$48*'Others Split'!$M$15</f>
        <v>781364804357.05896</v>
      </c>
      <c r="AB26" s="16">
        <f>'KEEI BAU - Industry'!AP$39*'Others Split'!$D$48*'Others Split'!$M$15</f>
        <v>770960261221.7146</v>
      </c>
      <c r="AC26" s="16">
        <f>'KEEI BAU - Industry'!AQ$39*'Others Split'!$D$48*'Others Split'!$M$15</f>
        <v>760555718086.37024</v>
      </c>
      <c r="AD26" s="16">
        <f>'KEEI BAU - Industry'!AR$39*'Others Split'!$D$48*'Others Split'!$M$15</f>
        <v>750151174951.026</v>
      </c>
      <c r="AE26" s="16">
        <f>'KEEI BAU - Industry'!AS$39*'Others Split'!$D$48*'Others Split'!$M$15</f>
        <v>739746631815.68164</v>
      </c>
      <c r="AF26" s="16">
        <f>'KEEI BAU - Industry'!AT$39*'Others Split'!$D$48*'Others Split'!$M$15</f>
        <v>729342088680.33875</v>
      </c>
    </row>
    <row r="28" spans="1:33">
      <c r="B28" s="216"/>
    </row>
    <row r="29" spans="1:33">
      <c r="B29" s="2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workbookViewId="0"/>
  </sheetViews>
  <sheetFormatPr defaultColWidth="9.08984375" defaultRowHeight="14.5"/>
  <cols>
    <col min="1" max="1" width="39.63281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38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58</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78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89</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6"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24A3C0-6211-465E-B82A-30239F9DC7C3}"/>
</file>

<file path=customXml/itemProps2.xml><?xml version="1.0" encoding="utf-8"?>
<ds:datastoreItem xmlns:ds="http://schemas.openxmlformats.org/officeDocument/2006/customXml" ds:itemID="{96B0DC22-C996-47D0-8F6B-90DC464054BA}">
  <ds:schemaRefs>
    <ds:schemaRef ds:uri="http://schemas.openxmlformats.org/package/2006/metadata/core-properties"/>
    <ds:schemaRef ds:uri="http://purl.org/dc/dcmitype/"/>
    <ds:schemaRef ds:uri="http://schemas.microsoft.com/office/2006/documentManagement/types"/>
    <ds:schemaRef ds:uri="http://www.w3.org/XML/1998/namespace"/>
    <ds:schemaRef ds:uri="http://purl.org/dc/elements/1.1/"/>
    <ds:schemaRef ds:uri="http://schemas.microsoft.com/office/2006/metadata/properties"/>
    <ds:schemaRef ds:uri="http://schemas.microsoft.com/office/infopath/2007/PartnerControls"/>
    <ds:schemaRef ds:uri="688c5d3b-a76a-458b-b159-91c2a1154680"/>
    <ds:schemaRef ds:uri="http://purl.org/dc/terms/"/>
  </ds:schemaRefs>
</ds:datastoreItem>
</file>

<file path=customXml/itemProps3.xml><?xml version="1.0" encoding="utf-8"?>
<ds:datastoreItem xmlns:ds="http://schemas.openxmlformats.org/officeDocument/2006/customXml" ds:itemID="{3E003242-8B03-47C8-BCD4-9040A060FD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2014-03-20T21:01:41Z</dcterms:created>
  <dcterms:modified xsi:type="dcterms:W3CDTF">2026-01-30T14:40:37Z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