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38399453-2EDB-4E0B-8EC4-EDFB6C112CE0}" xr6:coauthVersionLast="47" xr6:coauthVersionMax="47" xr10:uidLastSave="{00000000-0000-0000-0000-000000000000}"/>
  <bookViews>
    <workbookView xWindow="300" yWindow="915" windowWidth="27495" windowHeight="14955" tabRatio="889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Rail2019-psgr" sheetId="62" r:id="rId5"/>
    <sheet name="Rail2020-psgr" sheetId="61" r:id="rId6"/>
    <sheet name="Rail2021-psgr" sheetId="60" r:id="rId7"/>
    <sheet name="Rail2019-freight" sheetId="58" r:id="rId8"/>
    <sheet name="Rail2020-freight" sheetId="59" r:id="rId9"/>
    <sheet name="Rail2021-freight" sheetId="57" r:id="rId10"/>
    <sheet name="BAADTbVT_Rail-CAGR" sheetId="68" r:id="rId11"/>
    <sheet name="Rail-Cal" sheetId="56" r:id="rId12"/>
    <sheet name="AIR2019" sheetId="71" r:id="rId13"/>
    <sheet name="AIR2020" sheetId="72" r:id="rId14"/>
    <sheet name="AIR2021" sheetId="73" r:id="rId15"/>
    <sheet name="AIR2022" sheetId="74" r:id="rId16"/>
    <sheet name="AIR2023" sheetId="75" r:id="rId17"/>
    <sheet name="AIR2024" sheetId="76" r:id="rId18"/>
    <sheet name="AIR-Cal" sheetId="77" r:id="rId19"/>
    <sheet name="Air-CAGR" sheetId="67" r:id="rId20"/>
    <sheet name="BAADTbVT_Ships-Cal psgr CAGR" sheetId="49" r:id="rId21"/>
    <sheet name="Ships-freight CAGR" sheetId="55" r:id="rId22"/>
    <sheet name="DV-CAGR_mod" sheetId="70" r:id="rId23"/>
    <sheet name="psgr calcs" sheetId="6" r:id="rId24"/>
    <sheet name="frgt calcs" sheetId="12" r:id="rId25"/>
    <sheet name="BCDTRtSY-psgr" sheetId="79" r:id="rId26"/>
    <sheet name="BCDTRtSY-frgt" sheetId="80" r:id="rId27"/>
  </sheets>
  <externalReferences>
    <externalReference r:id="rId28"/>
  </externalReferences>
  <definedNames>
    <definedName name="Eno_TM" localSheetId="22">'[1]1997  Table 1a Modified'!#REF!</definedName>
    <definedName name="Eno_TM">'[1]1997  Table 1a Modified'!#REF!</definedName>
    <definedName name="Eno_Tons" localSheetId="22">'[1]1997  Table 1a Modified'!#REF!</definedName>
    <definedName name="Eno_Tons">'[1]1997  Table 1a Modified'!#REF!</definedName>
    <definedName name="Sum_T2" localSheetId="22">'[1]1997  Table 1a Modified'!#REF!</definedName>
    <definedName name="Sum_T2">'[1]1997  Table 1a Modified'!#REF!</definedName>
    <definedName name="Sum_TTM" localSheetId="22">'[1]1997  Table 1a Modified'!#REF!</definedName>
    <definedName name="Sum_TTM">'[1]1997  Table 1a Modified'!#REF!</definedName>
    <definedName name="ti_tbl_50" localSheetId="22">#REF!</definedName>
    <definedName name="ti_tbl_50">#REF!</definedName>
    <definedName name="ti_tbl_69" localSheetId="22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B3" i="6"/>
  <c r="D3" i="6"/>
  <c r="E3" i="6"/>
  <c r="F3" i="6"/>
  <c r="G3" i="12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H2" i="12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G2" i="12"/>
  <c r="B2" i="12" a="1"/>
  <c r="B2" i="12" s="1"/>
  <c r="T108" i="70"/>
  <c r="S108" i="70"/>
  <c r="T107" i="70"/>
  <c r="S107" i="70"/>
  <c r="T106" i="70"/>
  <c r="S106" i="70"/>
  <c r="T105" i="70"/>
  <c r="S105" i="70"/>
  <c r="T104" i="70"/>
  <c r="S104" i="70"/>
  <c r="Q104" i="70" a="1"/>
  <c r="Q104" i="70" s="1"/>
  <c r="P104" i="70" a="1"/>
  <c r="P104" i="70" s="1"/>
  <c r="N108" i="70"/>
  <c r="N107" i="70"/>
  <c r="N106" i="70"/>
  <c r="N105" i="70"/>
  <c r="N104" i="70"/>
  <c r="AG44" i="70"/>
  <c r="AF44" i="70"/>
  <c r="AE44" i="70"/>
  <c r="AD44" i="70"/>
  <c r="AC44" i="70"/>
  <c r="AB44" i="70"/>
  <c r="AA44" i="70"/>
  <c r="Z44" i="70"/>
  <c r="Y44" i="70"/>
  <c r="X44" i="70"/>
  <c r="W44" i="70"/>
  <c r="V44" i="70"/>
  <c r="V49" i="70"/>
  <c r="S101" i="70" l="1"/>
  <c r="R101" i="70"/>
  <c r="S100" i="70"/>
  <c r="R100" i="70"/>
  <c r="S99" i="70"/>
  <c r="R99" i="70"/>
  <c r="S98" i="70"/>
  <c r="R98" i="70"/>
  <c r="S97" i="70"/>
  <c r="R97" i="70"/>
  <c r="O101" i="70"/>
  <c r="O100" i="70"/>
  <c r="O99" i="70"/>
  <c r="O98" i="70"/>
  <c r="O97" i="70"/>
  <c r="AC40" i="70"/>
  <c r="U47" i="70" s="1"/>
  <c r="F5" i="12" l="1"/>
  <c r="E5" i="12"/>
  <c r="D5" i="12"/>
  <c r="C5" i="12"/>
  <c r="B5" i="12"/>
  <c r="F56" i="56"/>
  <c r="E56" i="56"/>
  <c r="D56" i="56"/>
  <c r="C56" i="56"/>
  <c r="B56" i="56"/>
  <c r="A56" i="56"/>
  <c r="A41" i="56"/>
  <c r="F5" i="6"/>
  <c r="E5" i="6"/>
  <c r="D5" i="6"/>
  <c r="C5" i="6"/>
  <c r="B5" i="6"/>
  <c r="F41" i="56"/>
  <c r="E41" i="56"/>
  <c r="D41" i="56"/>
  <c r="C41" i="56"/>
  <c r="B41" i="56"/>
  <c r="P43" i="77" l="1"/>
  <c r="O43" i="77"/>
  <c r="F4" i="12" s="1"/>
  <c r="N43" i="77"/>
  <c r="E4" i="12" s="1"/>
  <c r="M43" i="77"/>
  <c r="D4" i="12" s="1"/>
  <c r="L43" i="77"/>
  <c r="C4" i="12" s="1"/>
  <c r="K43" i="77"/>
  <c r="B4" i="12" s="1"/>
  <c r="G4" i="6" l="1"/>
  <c r="F4" i="6"/>
  <c r="E4" i="6"/>
  <c r="D4" i="6"/>
  <c r="C4" i="6"/>
  <c r="B4" i="6"/>
  <c r="C43" i="77"/>
  <c r="B43" i="77"/>
  <c r="G43" i="77"/>
  <c r="F43" i="77"/>
  <c r="E43" i="77"/>
  <c r="D43" i="77"/>
  <c r="B8" i="77"/>
  <c r="B7" i="77"/>
  <c r="B6" i="77"/>
  <c r="B5" i="77"/>
  <c r="B4" i="77"/>
  <c r="B3" i="77"/>
  <c r="B2" i="77"/>
  <c r="AF7" i="79" l="1"/>
  <c r="AE7" i="79"/>
  <c r="AD7" i="79"/>
  <c r="AC7" i="79"/>
  <c r="AB7" i="79"/>
  <c r="AA7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G7" i="79"/>
  <c r="F7" i="79"/>
  <c r="E7" i="79"/>
  <c r="D7" i="79"/>
  <c r="C7" i="79"/>
  <c r="E5" i="79"/>
  <c r="D5" i="79"/>
  <c r="C5" i="79"/>
  <c r="AF7" i="80"/>
  <c r="AE7" i="80"/>
  <c r="AD7" i="80"/>
  <c r="AC7" i="80"/>
  <c r="AB7" i="80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AF6" i="80"/>
  <c r="AE6" i="80"/>
  <c r="AD6" i="80"/>
  <c r="AC6" i="80"/>
  <c r="AB6" i="80"/>
  <c r="AA6" i="80"/>
  <c r="Z6" i="80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H6" i="80"/>
  <c r="G6" i="80"/>
  <c r="F6" i="80"/>
  <c r="E6" i="80"/>
  <c r="D6" i="80"/>
  <c r="C6" i="80"/>
  <c r="Y5" i="80"/>
  <c r="X5" i="80"/>
  <c r="W5" i="80"/>
  <c r="V5" i="80"/>
  <c r="U5" i="80"/>
  <c r="T5" i="80"/>
  <c r="S5" i="80"/>
  <c r="R5" i="80"/>
  <c r="E5" i="80"/>
  <c r="D5" i="80"/>
  <c r="C5" i="80"/>
  <c r="D43" i="55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AG5" i="12"/>
  <c r="AF5" i="80" s="1"/>
  <c r="AF5" i="12"/>
  <c r="AE5" i="80" s="1"/>
  <c r="AE5" i="12"/>
  <c r="AD5" i="80" s="1"/>
  <c r="AD5" i="12"/>
  <c r="AC5" i="80" s="1"/>
  <c r="AC5" i="12"/>
  <c r="AB5" i="80" s="1"/>
  <c r="AB5" i="12"/>
  <c r="AA5" i="80" s="1"/>
  <c r="AA5" i="12"/>
  <c r="Z5" i="80" s="1"/>
  <c r="Z5" i="12"/>
  <c r="Y5" i="12"/>
  <c r="X5" i="12"/>
  <c r="W5" i="12"/>
  <c r="V5" i="12"/>
  <c r="U5" i="12"/>
  <c r="T5" i="12"/>
  <c r="S5" i="12"/>
  <c r="R5" i="12"/>
  <c r="Q5" i="80" s="1"/>
  <c r="Q5" i="12"/>
  <c r="P5" i="80" s="1"/>
  <c r="P5" i="12"/>
  <c r="O5" i="80" s="1"/>
  <c r="O5" i="12"/>
  <c r="N5" i="80" s="1"/>
  <c r="N5" i="12"/>
  <c r="M5" i="80" s="1"/>
  <c r="M5" i="12"/>
  <c r="L5" i="80" s="1"/>
  <c r="L5" i="12"/>
  <c r="K5" i="80" s="1"/>
  <c r="K5" i="12"/>
  <c r="J5" i="80" s="1"/>
  <c r="J5" i="12"/>
  <c r="I5" i="80" s="1"/>
  <c r="I5" i="12"/>
  <c r="H5" i="80" s="1"/>
  <c r="H5" i="12"/>
  <c r="G5" i="80" s="1"/>
  <c r="G5" i="12"/>
  <c r="F5" i="80" s="1"/>
  <c r="E13" i="56"/>
  <c r="E1" i="56"/>
  <c r="J55" i="67"/>
  <c r="I55" i="67"/>
  <c r="AG41" i="70" l="1"/>
  <c r="AG43" i="70"/>
  <c r="AG5" i="6"/>
  <c r="AF5" i="79" s="1"/>
  <c r="AF5" i="6"/>
  <c r="AE5" i="79" s="1"/>
  <c r="AE5" i="6"/>
  <c r="AD5" i="79" s="1"/>
  <c r="AD5" i="6"/>
  <c r="AC5" i="79" s="1"/>
  <c r="AC5" i="6"/>
  <c r="AB5" i="79" s="1"/>
  <c r="AB5" i="6"/>
  <c r="AA5" i="79" s="1"/>
  <c r="AA5" i="6"/>
  <c r="Z5" i="79" s="1"/>
  <c r="Z5" i="6"/>
  <c r="Y5" i="79" s="1"/>
  <c r="Y5" i="6"/>
  <c r="X5" i="79" s="1"/>
  <c r="X5" i="6"/>
  <c r="W5" i="79" s="1"/>
  <c r="W5" i="6"/>
  <c r="V5" i="79" s="1"/>
  <c r="V5" i="6"/>
  <c r="U5" i="79" s="1"/>
  <c r="U5" i="6"/>
  <c r="T5" i="79" s="1"/>
  <c r="T5" i="6"/>
  <c r="S5" i="79" s="1"/>
  <c r="S5" i="6"/>
  <c r="R5" i="79" s="1"/>
  <c r="R5" i="6"/>
  <c r="Q5" i="79" s="1"/>
  <c r="Q5" i="6"/>
  <c r="P5" i="79" s="1"/>
  <c r="P5" i="6"/>
  <c r="O5" i="79" s="1"/>
  <c r="O5" i="6"/>
  <c r="N5" i="79" s="1"/>
  <c r="N5" i="6"/>
  <c r="M5" i="79" s="1"/>
  <c r="M5" i="6"/>
  <c r="L5" i="79" s="1"/>
  <c r="L5" i="6"/>
  <c r="K5" i="79" s="1"/>
  <c r="K5" i="6"/>
  <c r="J5" i="79" s="1"/>
  <c r="J5" i="6"/>
  <c r="I5" i="79" s="1"/>
  <c r="I5" i="6"/>
  <c r="H5" i="79" s="1"/>
  <c r="H5" i="6"/>
  <c r="G5" i="79" s="1"/>
  <c r="G5" i="6"/>
  <c r="F5" i="79" s="1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H58" i="78"/>
  <c r="G58" i="78"/>
  <c r="F58" i="78"/>
  <c r="E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H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X47" i="70"/>
  <c r="W47" i="70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AI47" i="70" s="1"/>
  <c r="N74" i="78" a="1"/>
  <c r="N74" i="78" s="1"/>
  <c r="N75" i="78" s="1"/>
  <c r="AJ47" i="70" s="1"/>
  <c r="P74" i="78" a="1"/>
  <c r="P74" i="78" s="1"/>
  <c r="P75" i="78" s="1"/>
  <c r="AL47" i="70" s="1"/>
  <c r="Q74" i="78" a="1"/>
  <c r="Q74" i="78" s="1"/>
  <c r="Q75" i="78" s="1"/>
  <c r="AM47" i="70" s="1"/>
  <c r="R74" i="78" a="1"/>
  <c r="R74" i="78" s="1"/>
  <c r="R75" i="78" s="1"/>
  <c r="AN47" i="70" s="1"/>
  <c r="F74" i="78" a="1"/>
  <c r="F74" i="78" s="1"/>
  <c r="F75" i="78" s="1"/>
  <c r="AB47" i="70" s="1"/>
  <c r="S74" i="78" a="1"/>
  <c r="S74" i="78" s="1"/>
  <c r="S75" i="78" s="1"/>
  <c r="AO47" i="70" s="1"/>
  <c r="L74" i="78" a="1"/>
  <c r="L74" i="78" s="1"/>
  <c r="L75" i="78" s="1"/>
  <c r="AH47" i="70" s="1"/>
  <c r="O74" i="78" a="1"/>
  <c r="O74" i="78" s="1"/>
  <c r="O75" i="78" s="1"/>
  <c r="AK47" i="70" s="1"/>
  <c r="X74" i="78" a="1"/>
  <c r="X74" i="78" s="1"/>
  <c r="X75" i="78" s="1"/>
  <c r="AT47" i="70" s="1"/>
  <c r="Y74" i="78" a="1"/>
  <c r="Y74" i="78" s="1"/>
  <c r="Y75" i="78" s="1"/>
  <c r="AU47" i="70" s="1"/>
  <c r="T74" i="78" a="1"/>
  <c r="T74" i="78" s="1"/>
  <c r="T75" i="78" s="1"/>
  <c r="AP47" i="70" s="1"/>
  <c r="U74" i="78" a="1"/>
  <c r="U74" i="78" s="1"/>
  <c r="U75" i="78" s="1"/>
  <c r="AQ47" i="70" s="1"/>
  <c r="V74" i="78" a="1"/>
  <c r="V74" i="78" s="1"/>
  <c r="V75" i="78" s="1"/>
  <c r="AR47" i="70" s="1"/>
  <c r="Z74" i="78" a="1"/>
  <c r="Z74" i="78" s="1"/>
  <c r="Z75" i="78" s="1"/>
  <c r="AV47" i="70" s="1"/>
  <c r="AB74" i="78" a="1"/>
  <c r="AB74" i="78" s="1"/>
  <c r="AB75" i="78" s="1"/>
  <c r="AX47" i="70" s="1"/>
  <c r="W74" i="78" a="1"/>
  <c r="W74" i="78" s="1"/>
  <c r="W75" i="78" s="1"/>
  <c r="AS47" i="70" s="1"/>
  <c r="E74" i="78" a="1"/>
  <c r="E74" i="78" s="1"/>
  <c r="E75" i="78" s="1"/>
  <c r="AA47" i="70" s="1"/>
  <c r="AA74" i="78" a="1"/>
  <c r="AA74" i="78" s="1"/>
  <c r="AA75" i="78" s="1"/>
  <c r="AW47" i="70" s="1"/>
  <c r="G74" i="78" a="1"/>
  <c r="G74" i="78" s="1"/>
  <c r="G75" i="78" s="1"/>
  <c r="AC47" i="70" s="1"/>
  <c r="AC74" i="78" a="1"/>
  <c r="AC74" i="78" s="1"/>
  <c r="AC75" i="78" s="1"/>
  <c r="AY47" i="70" s="1"/>
  <c r="H74" i="78" a="1"/>
  <c r="H74" i="78" s="1"/>
  <c r="H75" i="78" s="1"/>
  <c r="AD47" i="70" s="1"/>
  <c r="AD74" i="78" a="1"/>
  <c r="AD74" i="78" s="1"/>
  <c r="AD75" i="78" s="1"/>
  <c r="AZ47" i="70" s="1"/>
  <c r="I74" i="78" a="1"/>
  <c r="I74" i="78" s="1"/>
  <c r="I75" i="78" s="1"/>
  <c r="AE47" i="70" s="1"/>
  <c r="C92" i="78" a="1"/>
  <c r="D93" i="78" s="1" a="1"/>
  <c r="D93" i="78" s="1"/>
  <c r="D94" i="78" s="1"/>
  <c r="J74" i="78" a="1"/>
  <c r="J74" i="78" s="1"/>
  <c r="J75" i="78" s="1"/>
  <c r="AF47" i="70" s="1"/>
  <c r="K74" i="78" a="1"/>
  <c r="K74" i="78" s="1"/>
  <c r="K75" i="78" s="1"/>
  <c r="AG47" i="70" s="1"/>
  <c r="D74" i="78" a="1"/>
  <c r="D74" i="78" s="1"/>
  <c r="D75" i="78" s="1"/>
  <c r="Z47" i="70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AZ49" i="70" s="1"/>
  <c r="C115" i="78" a="1"/>
  <c r="C115" i="78" s="1"/>
  <c r="N119" i="78" s="1"/>
  <c r="U118" i="78" l="1"/>
  <c r="AQ49" i="70" s="1"/>
  <c r="R119" i="78"/>
  <c r="W118" i="78"/>
  <c r="AS49" i="70" s="1"/>
  <c r="K118" i="78"/>
  <c r="AG49" i="70" s="1"/>
  <c r="G118" i="78"/>
  <c r="AC49" i="70" s="1"/>
  <c r="X118" i="78"/>
  <c r="AT49" i="70" s="1"/>
  <c r="H118" i="78"/>
  <c r="AD49" i="70" s="1"/>
  <c r="J119" i="78"/>
  <c r="M118" i="78"/>
  <c r="AI49" i="70" s="1"/>
  <c r="W119" i="78"/>
  <c r="O119" i="78"/>
  <c r="Q118" i="78"/>
  <c r="AM49" i="70" s="1"/>
  <c r="AB119" i="78"/>
  <c r="F119" i="78"/>
  <c r="T119" i="78"/>
  <c r="Z118" i="78"/>
  <c r="AV49" i="70" s="1"/>
  <c r="E119" i="78"/>
  <c r="O118" i="78"/>
  <c r="AK49" i="70" s="1"/>
  <c r="L119" i="78"/>
  <c r="AA118" i="78"/>
  <c r="AW49" i="70" s="1"/>
  <c r="G119" i="78"/>
  <c r="Z119" i="78"/>
  <c r="AB118" i="78"/>
  <c r="AX49" i="70" s="1"/>
  <c r="D119" i="78"/>
  <c r="L118" i="78"/>
  <c r="AH49" i="70" s="1"/>
  <c r="I118" i="78"/>
  <c r="AE49" i="70" s="1"/>
  <c r="R118" i="78"/>
  <c r="AN49" i="70" s="1"/>
  <c r="V119" i="78"/>
  <c r="AC119" i="78"/>
  <c r="U119" i="78"/>
  <c r="M119" i="78"/>
  <c r="Q119" i="78"/>
  <c r="K119" i="78"/>
  <c r="S119" i="78"/>
  <c r="P118" i="78"/>
  <c r="AL49" i="70" s="1"/>
  <c r="Y118" i="78"/>
  <c r="AU49" i="70" s="1"/>
  <c r="E118" i="78"/>
  <c r="AA49" i="70" s="1"/>
  <c r="AC118" i="78"/>
  <c r="AY49" i="70" s="1"/>
  <c r="AD119" i="78"/>
  <c r="Y119" i="78"/>
  <c r="D118" i="78"/>
  <c r="Z49" i="70" s="1"/>
  <c r="AA119" i="78"/>
  <c r="F118" i="78"/>
  <c r="AB49" i="70" s="1"/>
  <c r="I119" i="78"/>
  <c r="N118" i="78"/>
  <c r="AJ49" i="70" s="1"/>
  <c r="S118" i="78"/>
  <c r="AO49" i="70" s="1"/>
  <c r="T118" i="78"/>
  <c r="AP49" i="70" s="1"/>
  <c r="P119" i="78"/>
  <c r="X119" i="78"/>
  <c r="V118" i="78"/>
  <c r="AR49" i="70" s="1"/>
  <c r="H119" i="78"/>
  <c r="J118" i="78"/>
  <c r="AF49" i="70" s="1"/>
  <c r="C116" i="78"/>
  <c r="AH40" i="70" l="1"/>
  <c r="D2" i="80" l="1"/>
  <c r="E2" i="80"/>
  <c r="C3" i="80"/>
  <c r="D3" i="80"/>
  <c r="D2" i="6"/>
  <c r="E2" i="6"/>
  <c r="F2" i="6"/>
  <c r="D3" i="79"/>
  <c r="B2" i="6"/>
  <c r="W40" i="70"/>
  <c r="X40" i="70"/>
  <c r="Y40" i="70"/>
  <c r="Z40" i="70"/>
  <c r="AA40" i="70"/>
  <c r="AB40" i="70"/>
  <c r="AF40" i="70"/>
  <c r="AG40" i="70"/>
  <c r="W41" i="70"/>
  <c r="X41" i="70"/>
  <c r="Y41" i="70"/>
  <c r="Z41" i="70"/>
  <c r="AA41" i="70"/>
  <c r="AB41" i="70"/>
  <c r="AC41" i="70"/>
  <c r="AD41" i="70"/>
  <c r="AE41" i="70"/>
  <c r="AF41" i="70"/>
  <c r="V41" i="70"/>
  <c r="V40" i="70"/>
  <c r="G17" i="37"/>
  <c r="C2" i="80" l="1"/>
  <c r="C3" i="79"/>
  <c r="K2" i="80"/>
  <c r="O2" i="80"/>
  <c r="AF2" i="80"/>
  <c r="J2" i="80"/>
  <c r="F2" i="80"/>
  <c r="AA2" i="80"/>
  <c r="T2" i="80"/>
  <c r="R2" i="80"/>
  <c r="AB2" i="80"/>
  <c r="Q2" i="80"/>
  <c r="AC2" i="80"/>
  <c r="G2" i="80"/>
  <c r="S2" i="80"/>
  <c r="P2" i="80"/>
  <c r="L2" i="80"/>
  <c r="M2" i="80"/>
  <c r="Z2" i="80"/>
  <c r="AE2" i="80"/>
  <c r="W2" i="80"/>
  <c r="H2" i="80"/>
  <c r="N2" i="80"/>
  <c r="Y2" i="80"/>
  <c r="X2" i="80"/>
  <c r="U2" i="80"/>
  <c r="AD2" i="80"/>
  <c r="I2" i="80"/>
  <c r="V2" i="80"/>
  <c r="H6" i="77"/>
  <c r="G6" i="77"/>
  <c r="F6" i="77"/>
  <c r="F8" i="77" s="1"/>
  <c r="E6" i="77"/>
  <c r="D6" i="77"/>
  <c r="C6" i="77"/>
  <c r="C8" i="77" s="1"/>
  <c r="H5" i="77"/>
  <c r="G5" i="77"/>
  <c r="F5" i="77"/>
  <c r="E5" i="77"/>
  <c r="D5" i="77"/>
  <c r="C5" i="77"/>
  <c r="C7" i="77" s="1"/>
  <c r="H4" i="77"/>
  <c r="G4" i="77"/>
  <c r="F4" i="77"/>
  <c r="E4" i="77"/>
  <c r="D4" i="77"/>
  <c r="C4" i="77"/>
  <c r="H3" i="77"/>
  <c r="G3" i="77"/>
  <c r="F3" i="77"/>
  <c r="E3" i="77"/>
  <c r="D3" i="77"/>
  <c r="C3" i="77"/>
  <c r="E7" i="77" l="1"/>
  <c r="F7" i="77"/>
  <c r="G8" i="77"/>
  <c r="R4" i="12" s="1"/>
  <c r="D7" i="77"/>
  <c r="C4" i="79" s="1"/>
  <c r="H7" i="77"/>
  <c r="N4" i="6" s="1"/>
  <c r="M4" i="79" s="1"/>
  <c r="G7" i="77"/>
  <c r="E4" i="79" s="1"/>
  <c r="AD4" i="12"/>
  <c r="H4" i="12"/>
  <c r="K4" i="12"/>
  <c r="AF4" i="12"/>
  <c r="AC4" i="12"/>
  <c r="G4" i="12"/>
  <c r="W4" i="12"/>
  <c r="V4" i="12"/>
  <c r="P4" i="12"/>
  <c r="AB4" i="12"/>
  <c r="AG4" i="12"/>
  <c r="AA4" i="12"/>
  <c r="Z4" i="12"/>
  <c r="Y4" i="12"/>
  <c r="X4" i="12"/>
  <c r="J4" i="12"/>
  <c r="S4" i="12"/>
  <c r="O4" i="12"/>
  <c r="N4" i="12"/>
  <c r="M4" i="12"/>
  <c r="L4" i="12"/>
  <c r="F4" i="79"/>
  <c r="R4" i="6"/>
  <c r="Q4" i="79" s="1"/>
  <c r="Q4" i="6"/>
  <c r="P4" i="79" s="1"/>
  <c r="U4" i="6"/>
  <c r="T4" i="79" s="1"/>
  <c r="S4" i="6"/>
  <c r="R4" i="79" s="1"/>
  <c r="P4" i="6"/>
  <c r="O4" i="79" s="1"/>
  <c r="AA4" i="6"/>
  <c r="Z4" i="79" s="1"/>
  <c r="O4" i="6"/>
  <c r="N4" i="79" s="1"/>
  <c r="K4" i="6"/>
  <c r="J4" i="79" s="1"/>
  <c r="AC4" i="6"/>
  <c r="AB4" i="79" s="1"/>
  <c r="Y4" i="6"/>
  <c r="X4" i="79" s="1"/>
  <c r="J4" i="6"/>
  <c r="I4" i="79" s="1"/>
  <c r="AE4" i="6"/>
  <c r="AD4" i="79" s="1"/>
  <c r="I4" i="6"/>
  <c r="H4" i="79" s="1"/>
  <c r="X4" i="6"/>
  <c r="W4" i="79" s="1"/>
  <c r="T4" i="6"/>
  <c r="S4" i="79" s="1"/>
  <c r="AD4" i="6"/>
  <c r="AC4" i="79" s="1"/>
  <c r="Z4" i="6"/>
  <c r="Y4" i="79" s="1"/>
  <c r="H8" i="77"/>
  <c r="D8" i="77"/>
  <c r="D4" i="80" s="1"/>
  <c r="E8" i="77"/>
  <c r="W42" i="70"/>
  <c r="X42" i="70"/>
  <c r="Y42" i="70"/>
  <c r="Z42" i="70"/>
  <c r="AA42" i="70"/>
  <c r="AB42" i="70"/>
  <c r="AC42" i="70"/>
  <c r="U49" i="70" s="1"/>
  <c r="AD42" i="70"/>
  <c r="AE42" i="70"/>
  <c r="W49" i="70" s="1"/>
  <c r="AF42" i="70"/>
  <c r="X49" i="70" s="1"/>
  <c r="AG42" i="70"/>
  <c r="Y49" i="70" s="1"/>
  <c r="W43" i="70"/>
  <c r="X43" i="70"/>
  <c r="Y43" i="70"/>
  <c r="Z43" i="70"/>
  <c r="AA43" i="70"/>
  <c r="AB43" i="70"/>
  <c r="AC43" i="70"/>
  <c r="U50" i="70" s="1"/>
  <c r="AD43" i="70"/>
  <c r="V50" i="70" s="1"/>
  <c r="AE43" i="70"/>
  <c r="W50" i="70" s="1"/>
  <c r="AF43" i="70"/>
  <c r="X50" i="70" s="1"/>
  <c r="Y50" i="70"/>
  <c r="V43" i="70"/>
  <c r="V42" i="70"/>
  <c r="U48" i="70"/>
  <c r="V48" i="70"/>
  <c r="W48" i="70"/>
  <c r="X48" i="70"/>
  <c r="Y48" i="70"/>
  <c r="V47" i="70"/>
  <c r="C2" i="6" s="1"/>
  <c r="Y47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E2" i="79" l="1"/>
  <c r="D2" i="79"/>
  <c r="C2" i="79"/>
  <c r="T4" i="12"/>
  <c r="U4" i="12"/>
  <c r="AE4" i="12"/>
  <c r="AF4" i="6"/>
  <c r="AE4" i="79" s="1"/>
  <c r="L4" i="6"/>
  <c r="K4" i="79" s="1"/>
  <c r="AG4" i="6"/>
  <c r="AF4" i="79" s="1"/>
  <c r="M4" i="6"/>
  <c r="L4" i="79" s="1"/>
  <c r="AB4" i="6"/>
  <c r="AA4" i="79" s="1"/>
  <c r="I4" i="12"/>
  <c r="W4" i="6"/>
  <c r="V4" i="79" s="1"/>
  <c r="V4" i="6"/>
  <c r="U4" i="79" s="1"/>
  <c r="Q4" i="12"/>
  <c r="P4" i="80" s="1"/>
  <c r="H4" i="6"/>
  <c r="G4" i="79" s="1"/>
  <c r="D4" i="79"/>
  <c r="AF4" i="80"/>
  <c r="AA4" i="80"/>
  <c r="E4" i="80"/>
  <c r="T4" i="80"/>
  <c r="W4" i="80"/>
  <c r="X4" i="80"/>
  <c r="O4" i="80"/>
  <c r="Y4" i="80"/>
  <c r="U4" i="80"/>
  <c r="V4" i="80"/>
  <c r="F4" i="80"/>
  <c r="AD4" i="80"/>
  <c r="Z4" i="80"/>
  <c r="L4" i="80"/>
  <c r="AB4" i="80"/>
  <c r="AE4" i="80"/>
  <c r="Q4" i="80"/>
  <c r="H4" i="80"/>
  <c r="K4" i="80"/>
  <c r="N4" i="80"/>
  <c r="J4" i="80"/>
  <c r="I4" i="80"/>
  <c r="C4" i="80"/>
  <c r="M4" i="80"/>
  <c r="S4" i="80"/>
  <c r="G4" i="80"/>
  <c r="R4" i="80"/>
  <c r="AC4" i="80"/>
  <c r="Z48" i="70"/>
  <c r="G3" i="6" s="1"/>
  <c r="F3" i="79" s="1"/>
  <c r="AX48" i="70"/>
  <c r="AD48" i="70"/>
  <c r="AT48" i="70"/>
  <c r="AV48" i="70"/>
  <c r="AK48" i="70"/>
  <c r="AE48" i="70"/>
  <c r="AF48" i="70"/>
  <c r="AQ48" i="70"/>
  <c r="AP48" i="70"/>
  <c r="AW48" i="70"/>
  <c r="AH48" i="70"/>
  <c r="AY48" i="70"/>
  <c r="AB48" i="70"/>
  <c r="AG48" i="70"/>
  <c r="AU48" i="70"/>
  <c r="AC48" i="70"/>
  <c r="AA48" i="70"/>
  <c r="AL48" i="70"/>
  <c r="AO48" i="70"/>
  <c r="AM48" i="70"/>
  <c r="AZ48" i="70"/>
  <c r="AS48" i="70"/>
  <c r="AR48" i="70"/>
  <c r="AJ48" i="70"/>
  <c r="AN48" i="70"/>
  <c r="AI48" i="70"/>
  <c r="E3" i="79"/>
  <c r="AJ50" i="70"/>
  <c r="AG50" i="70"/>
  <c r="AN50" i="70"/>
  <c r="AO50" i="70"/>
  <c r="AR50" i="70"/>
  <c r="AK50" i="70"/>
  <c r="AU50" i="70"/>
  <c r="AD50" i="70"/>
  <c r="AC50" i="70"/>
  <c r="AT50" i="70"/>
  <c r="AM50" i="70"/>
  <c r="AE50" i="70"/>
  <c r="AS50" i="70"/>
  <c r="AV50" i="70"/>
  <c r="AI50" i="70"/>
  <c r="AY50" i="70"/>
  <c r="AQ50" i="70"/>
  <c r="AZ50" i="70"/>
  <c r="AB50" i="70"/>
  <c r="AF50" i="70"/>
  <c r="AW50" i="70"/>
  <c r="AH50" i="70"/>
  <c r="AA50" i="70"/>
  <c r="AX50" i="70"/>
  <c r="AP50" i="70"/>
  <c r="AL50" i="70"/>
  <c r="Z50" i="70"/>
  <c r="E3" i="80"/>
  <c r="Y56" i="70"/>
  <c r="Y55" i="70"/>
  <c r="AH42" i="70"/>
  <c r="AH43" i="70"/>
  <c r="F3" i="80" s="1"/>
  <c r="AH41" i="70"/>
  <c r="G2" i="6"/>
  <c r="F2" i="79" s="1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G3" i="80" l="1"/>
  <c r="H3" i="6"/>
  <c r="G3" i="79" s="1"/>
  <c r="H2" i="6"/>
  <c r="G2" i="79" s="1"/>
  <c r="I2" i="6" l="1"/>
  <c r="H2" i="79" s="1"/>
  <c r="I3" i="6"/>
  <c r="H3" i="79" s="1"/>
  <c r="H3" i="80"/>
  <c r="F23" i="37"/>
  <c r="N23" i="70" s="1"/>
  <c r="N40" i="70" l="1"/>
  <c r="I3" i="80"/>
  <c r="J3" i="6"/>
  <c r="I3" i="79" s="1"/>
  <c r="J2" i="6"/>
  <c r="I2" i="79" s="1"/>
  <c r="K3" i="6" l="1"/>
  <c r="J3" i="79" s="1"/>
  <c r="J3" i="80"/>
  <c r="K2" i="6"/>
  <c r="J2" i="79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K3" i="80" l="1"/>
  <c r="L3" i="6"/>
  <c r="K3" i="79" s="1"/>
  <c r="K6" i="68"/>
  <c r="K5" i="68"/>
  <c r="K4" i="68"/>
  <c r="K3" i="68"/>
  <c r="L2" i="6" l="1"/>
  <c r="K2" i="79" s="1"/>
  <c r="M2" i="6"/>
  <c r="L2" i="79" s="1"/>
  <c r="M3" i="6"/>
  <c r="L3" i="79" s="1"/>
  <c r="L3" i="80"/>
  <c r="F13" i="37"/>
  <c r="N2" i="6" l="1"/>
  <c r="M2" i="79" s="1"/>
  <c r="N13" i="70"/>
  <c r="M3" i="80"/>
  <c r="N3" i="6"/>
  <c r="M3" i="79" s="1"/>
  <c r="D42" i="55"/>
  <c r="C42" i="55"/>
  <c r="B42" i="55"/>
  <c r="N64" i="70" l="1"/>
  <c r="N3" i="80"/>
  <c r="O2" i="6"/>
  <c r="N2" i="79" s="1"/>
  <c r="O3" i="6"/>
  <c r="N3" i="79" s="1"/>
  <c r="C43" i="55"/>
  <c r="C6" i="12" s="1"/>
  <c r="D6" i="12" s="1"/>
  <c r="E6" i="12" s="1"/>
  <c r="F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P2" i="6" l="1"/>
  <c r="O2" i="79" s="1"/>
  <c r="P3" i="6"/>
  <c r="O3" i="79" s="1"/>
  <c r="O3" i="80"/>
  <c r="P3" i="80" l="1"/>
  <c r="Q3" i="6"/>
  <c r="P3" i="79" s="1"/>
  <c r="Q2" i="6"/>
  <c r="P2" i="79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R3" i="6" l="1"/>
  <c r="Q3" i="79" s="1"/>
  <c r="R2" i="6"/>
  <c r="Q2" i="79" s="1"/>
  <c r="B3" i="56"/>
  <c r="D4" i="5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R3" i="80" l="1"/>
  <c r="Q3" i="80"/>
  <c r="S2" i="6"/>
  <c r="R2" i="79" s="1"/>
  <c r="S3" i="6"/>
  <c r="R3" i="79" s="1"/>
  <c r="C4" i="56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T3" i="6" l="1"/>
  <c r="S3" i="79" s="1"/>
  <c r="S3" i="80"/>
  <c r="T2" i="6"/>
  <c r="S2" i="79" s="1"/>
  <c r="E62" i="49"/>
  <c r="G62" i="49" s="1"/>
  <c r="C16" i="56"/>
  <c r="O31" i="49"/>
  <c r="D16" i="56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U2" i="6" l="1"/>
  <c r="T2" i="79" s="1"/>
  <c r="T3" i="80"/>
  <c r="U3" i="6"/>
  <c r="T3" i="79" s="1"/>
  <c r="C65" i="49"/>
  <c r="U3" i="80" l="1"/>
  <c r="V3" i="6"/>
  <c r="U3" i="79" s="1"/>
  <c r="G65" i="49"/>
  <c r="C66" i="49"/>
  <c r="C6" i="6" s="1"/>
  <c r="D6" i="6" s="1"/>
  <c r="P36" i="49"/>
  <c r="P37" i="49"/>
  <c r="P38" i="49"/>
  <c r="P39" i="49"/>
  <c r="P40" i="49"/>
  <c r="P41" i="49"/>
  <c r="P42" i="49"/>
  <c r="P43" i="49"/>
  <c r="P44" i="49"/>
  <c r="P45" i="49"/>
  <c r="P46" i="49"/>
  <c r="E6" i="6" l="1"/>
  <c r="C6" i="79"/>
  <c r="W2" i="6"/>
  <c r="V2" i="79" s="1"/>
  <c r="V2" i="6"/>
  <c r="U2" i="79" s="1"/>
  <c r="W3" i="6"/>
  <c r="V3" i="79" s="1"/>
  <c r="V3" i="80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F6" i="6" l="1"/>
  <c r="D6" i="79"/>
  <c r="W3" i="80"/>
  <c r="X3" i="6"/>
  <c r="W3" i="79" s="1"/>
  <c r="X2" i="6"/>
  <c r="W2" i="79" s="1"/>
  <c r="N63" i="49"/>
  <c r="E6" i="79" l="1"/>
  <c r="M6" i="6"/>
  <c r="L6" i="79" s="1"/>
  <c r="W6" i="6"/>
  <c r="V6" i="79" s="1"/>
  <c r="T6" i="6"/>
  <c r="S6" i="79" s="1"/>
  <c r="L6" i="6"/>
  <c r="K6" i="79" s="1"/>
  <c r="AG6" i="6"/>
  <c r="AF6" i="79" s="1"/>
  <c r="K6" i="6"/>
  <c r="J6" i="79" s="1"/>
  <c r="AB6" i="6"/>
  <c r="AA6" i="79" s="1"/>
  <c r="S6" i="6"/>
  <c r="R6" i="79" s="1"/>
  <c r="Q6" i="6"/>
  <c r="P6" i="79" s="1"/>
  <c r="AF6" i="6"/>
  <c r="AE6" i="79" s="1"/>
  <c r="J6" i="6"/>
  <c r="I6" i="79" s="1"/>
  <c r="H6" i="6"/>
  <c r="G6" i="79" s="1"/>
  <c r="X6" i="6"/>
  <c r="W6" i="79" s="1"/>
  <c r="U6" i="6"/>
  <c r="T6" i="79" s="1"/>
  <c r="AE6" i="6"/>
  <c r="AD6" i="79" s="1"/>
  <c r="I6" i="6"/>
  <c r="H6" i="79" s="1"/>
  <c r="G6" i="6"/>
  <c r="F6" i="79" s="1"/>
  <c r="Z6" i="6"/>
  <c r="Y6" i="79" s="1"/>
  <c r="O6" i="6"/>
  <c r="N6" i="79" s="1"/>
  <c r="AD6" i="6"/>
  <c r="AC6" i="79" s="1"/>
  <c r="P6" i="6"/>
  <c r="O6" i="79" s="1"/>
  <c r="N6" i="6"/>
  <c r="M6" i="79" s="1"/>
  <c r="AC6" i="6"/>
  <c r="AB6" i="79" s="1"/>
  <c r="Y6" i="6"/>
  <c r="X6" i="79" s="1"/>
  <c r="R6" i="6"/>
  <c r="Q6" i="79" s="1"/>
  <c r="AA6" i="6"/>
  <c r="Z6" i="79" s="1"/>
  <c r="V6" i="6"/>
  <c r="U6" i="79" s="1"/>
  <c r="X3" i="80"/>
  <c r="Y2" i="6"/>
  <c r="X2" i="79" s="1"/>
  <c r="Y3" i="6"/>
  <c r="X3" i="79" s="1"/>
  <c r="N47" i="49"/>
  <c r="M47" i="49"/>
  <c r="O47" i="49" s="1"/>
  <c r="Y3" i="80" l="1"/>
  <c r="Z2" i="6"/>
  <c r="Y2" i="79" s="1"/>
  <c r="Z3" i="6"/>
  <c r="Y3" i="79" s="1"/>
  <c r="M64" i="49"/>
  <c r="O64" i="49" s="1"/>
  <c r="N64" i="49"/>
  <c r="N48" i="49"/>
  <c r="M48" i="49"/>
  <c r="O48" i="49" s="1"/>
  <c r="AA3" i="6" l="1"/>
  <c r="Z3" i="79" s="1"/>
  <c r="AA2" i="6"/>
  <c r="Z2" i="79" s="1"/>
  <c r="Z3" i="80"/>
  <c r="N49" i="49"/>
  <c r="M49" i="49"/>
  <c r="O49" i="49" s="1"/>
  <c r="N65" i="49"/>
  <c r="M65" i="49"/>
  <c r="O65" i="49" s="1"/>
  <c r="AA3" i="80" l="1"/>
  <c r="AB3" i="6"/>
  <c r="AA3" i="79" s="1"/>
  <c r="AB2" i="6"/>
  <c r="AA2" i="79" s="1"/>
  <c r="N50" i="49"/>
  <c r="M50" i="49"/>
  <c r="O50" i="49" s="1"/>
  <c r="AC2" i="6" l="1"/>
  <c r="AB2" i="79" s="1"/>
  <c r="AC3" i="6"/>
  <c r="AB3" i="79" s="1"/>
  <c r="AB3" i="80"/>
  <c r="N51" i="49"/>
  <c r="M51" i="49"/>
  <c r="O51" i="49" s="1"/>
  <c r="AC3" i="80" l="1"/>
  <c r="AD3" i="6"/>
  <c r="AC3" i="79" s="1"/>
  <c r="AD2" i="6"/>
  <c r="AC2" i="79" s="1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70" l="1"/>
  <c r="AE2" i="6"/>
  <c r="AD2" i="79" s="1"/>
  <c r="N24" i="70"/>
  <c r="N27" i="70"/>
  <c r="N12" i="70"/>
  <c r="O12" i="70" s="1"/>
  <c r="N61" i="70" s="1"/>
  <c r="N9" i="70"/>
  <c r="N33" i="70"/>
  <c r="N28" i="70"/>
  <c r="N43" i="70" s="1"/>
  <c r="N36" i="70"/>
  <c r="AE3" i="6"/>
  <c r="AD3" i="79" s="1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AD3" i="80"/>
  <c r="N53" i="49"/>
  <c r="M53" i="49"/>
  <c r="O53" i="49" s="1"/>
  <c r="G23" i="37"/>
  <c r="G27" i="37"/>
  <c r="G31" i="37"/>
  <c r="G7" i="37"/>
  <c r="G12" i="37"/>
  <c r="N66" i="70" l="1"/>
  <c r="H73" i="70" s="1"/>
  <c r="H83" i="70" s="1"/>
  <c r="O19" i="70"/>
  <c r="O31" i="70"/>
  <c r="N44" i="70"/>
  <c r="O36" i="70"/>
  <c r="N46" i="70"/>
  <c r="N51" i="70"/>
  <c r="O35" i="70"/>
  <c r="N41" i="70"/>
  <c r="O23" i="70"/>
  <c r="N65" i="70"/>
  <c r="O13" i="70"/>
  <c r="O27" i="70"/>
  <c r="N42" i="70"/>
  <c r="N48" i="70"/>
  <c r="O25" i="70"/>
  <c r="O33" i="70"/>
  <c r="N50" i="70"/>
  <c r="AF2" i="6"/>
  <c r="AE2" i="79" s="1"/>
  <c r="H62" i="70"/>
  <c r="L62" i="70"/>
  <c r="K62" i="70"/>
  <c r="J62" i="70"/>
  <c r="I62" i="70"/>
  <c r="M62" i="70"/>
  <c r="G62" i="70"/>
  <c r="E62" i="70"/>
  <c r="O17" i="70"/>
  <c r="N62" i="70" s="1"/>
  <c r="F62" i="70"/>
  <c r="L73" i="70"/>
  <c r="L83" i="70" s="1"/>
  <c r="E90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E3" i="79" s="1"/>
  <c r="AE3" i="80"/>
  <c r="N54" i="49"/>
  <c r="M54" i="49"/>
  <c r="O54" i="49" s="1"/>
  <c r="J73" i="70" l="1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F2" i="79" s="1"/>
  <c r="AG3" i="6"/>
  <c r="AF3" i="79" s="1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AF3" i="80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N58" i="49" l="1"/>
  <c r="M58" i="49"/>
  <c r="O58" i="49" s="1"/>
  <c r="N59" i="49" l="1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<sst xmlns="http://schemas.openxmlformats.org/spreadsheetml/2006/main" count="2395" uniqueCount="1036">
  <si>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</si>
  <si>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</si>
  <si>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</si>
  <si>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</si>
  <si>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</si>
  <si>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</si>
  <si>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</si>
  <si>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</si>
  <si>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</si>
  <si>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</si>
  <si>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</si>
  <si>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</si>
  <si>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</si>
  <si>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</si>
  <si>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</si>
  <si>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</si>
  <si>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</si>
  <si>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</si>
  <si>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</si>
  <si>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</si>
  <si>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</si>
  <si>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</si>
  <si>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</si>
  <si>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</si>
  <si>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</si>
  <si>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</si>
  <si>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</si>
  <si>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</si>
  <si>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</si>
  <si>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</si>
  <si>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</si>
  <si>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</si>
  <si>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</si>
  <si>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</si>
  <si>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</si>
  <si>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</si>
  <si>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</si>
  <si>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</si>
  <si>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</si>
  <si>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</si>
  <si>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</si>
  <si>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</si>
  <si>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</si>
  <si>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</si>
  <si>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</si>
  <si>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</si>
  <si>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</si>
  <si>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</si>
  <si>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</si>
  <si>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</si>
  <si>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</si>
  <si>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</si>
  <si>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</si>
  <si>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</si>
  <si>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</si>
  <si>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</si>
  <si>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</si>
  <si>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</si>
  <si>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</si>
  <si>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</si>
  <si>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</si>
  <si>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</si>
  <si>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</si>
  <si>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</si>
  <si>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</si>
  <si>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</si>
  <si>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</si>
  <si>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</si>
  <si>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</si>
  <si>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</si>
  <si>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</si>
  <si>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</si>
  <si>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</si>
  <si>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</si>
  <si>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</si>
  <si>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</si>
  <si>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</si>
  <si>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</si>
  <si>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</si>
  <si>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</si>
  <si>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</si>
  <si>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</si>
  <si>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</si>
  <si>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</si>
  <si>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</si>
  <si>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</si>
  <si>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</si>
  <si>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</si>
  <si>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</si>
  <si>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</si>
  <si>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</si>
  <si>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</si>
  <si>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</si>
  <si>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</si>
  <si>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</si>
  <si>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</si>
  <si>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</si>
  <si>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</si>
  <si>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</si>
  <si>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</si>
  <si>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</si>
  <si>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</si>
  <si>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</si>
  <si>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</si>
  <si>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</si>
  <si>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</si>
  <si>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</si>
  <si>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</si>
  <si>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</si>
  <si>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</si>
  <si>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</si>
  <si>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</si>
  <si>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</si>
  <si>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</si>
  <si>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</si>
  <si>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</si>
  <si>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</si>
  <si>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</si>
  <si>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</si>
  <si>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</si>
  <si>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</si>
  <si>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</si>
  <si>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</si>
  <si>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</si>
  <si>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</si>
  <si>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</si>
  <si>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</si>
  <si>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</si>
  <si>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</si>
  <si>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</si>
  <si>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</si>
  <si>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</si>
  <si>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</si>
  <si>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</si>
  <si>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</si>
  <si>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</si>
  <si>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</si>
  <si>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</si>
  <si>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</si>
  <si>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</si>
  <si>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</si>
  <si>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</si>
  <si>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</si>
  <si>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</si>
  <si>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</si>
  <si>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</si>
  <si>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</si>
  <si>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</si>
  <si>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</si>
  <si>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</si>
  <si>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</si>
  <si>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</si>
  <si>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</si>
  <si>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</si>
  <si>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</si>
  <si>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</si>
  <si>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</si>
  <si>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</si>
  <si>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</si>
  <si>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</si>
  <si>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</si>
  <si>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</si>
  <si>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</si>
  <si>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</si>
  <si>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</si>
  <si>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</si>
  <si>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</si>
  <si>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</si>
  <si>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</si>
  <si>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</si>
  <si>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</si>
  <si>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</si>
  <si>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</si>
  <si>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</si>
  <si>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</si>
  <si>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</si>
  <si>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</si>
  <si>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</si>
  <si>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</si>
  <si>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</si>
  <si>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</si>
  <si>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</si>
  <si>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</si>
  <si>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</si>
  <si>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</si>
  <si>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</si>
  <si>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</si>
  <si>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</si>
  <si>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</si>
  <si>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</si>
  <si>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</si>
  <si>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</si>
  <si>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</si>
  <si>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</si>
  <si>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</si>
  <si>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</si>
  <si>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</si>
  <si>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</si>
  <si>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</si>
  <si>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</si>
  <si>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</si>
  <si>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</si>
  <si>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</si>
  <si>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</si>
  <si>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</si>
  <si>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</si>
  <si>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</si>
  <si>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</si>
  <si>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</si>
  <si>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</si>
  <si>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</si>
  <si>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</si>
  <si>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</si>
  <si>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</si>
  <si>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</si>
  <si>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</si>
  <si>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</si>
  <si>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</si>
  <si>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</si>
  <si>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</si>
  <si>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</si>
  <si>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</si>
  <si>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</si>
  <si>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</si>
  <si>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</si>
  <si>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</si>
  <si>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</si>
  <si>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</si>
  <si>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</si>
  <si>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</si>
  <si>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</si>
  <si>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</si>
  <si>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</si>
  <si>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</si>
  <si>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</si>
  <si>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</si>
  <si>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</si>
  <si>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</si>
  <si>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</si>
  <si>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</si>
  <si>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</si>
  <si>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</si>
  <si>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</si>
  <si>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</si>
  <si>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</si>
  <si>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</si>
  <si>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</si>
  <si>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</si>
  <si>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</si>
  <si>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</si>
  <si>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</si>
  <si>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</si>
  <si>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</si>
  <si>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</si>
  <si>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</si>
  <si>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</si>
  <si>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</si>
  <si>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</si>
  <si>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</si>
  <si>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</si>
  <si>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</si>
  <si>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</si>
  <si>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</si>
  <si>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</si>
  <si>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</si>
  <si>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</si>
  <si>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</si>
  <si>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</si>
  <si>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</si>
  <si>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</si>
  <si>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</si>
  <si>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</si>
  <si>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</si>
  <si>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</si>
  <si>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</si>
  <si>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</si>
  <si>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</si>
  <si>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</si>
  <si>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</si>
  <si>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</si>
  <si>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</si>
  <si>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</si>
  <si>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</si>
  <si>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</si>
  <si>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</si>
  <si>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</si>
  <si>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</si>
  <si>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</si>
  <si>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</si>
  <si>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</si>
  <si>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</si>
  <si>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</si>
  <si>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</si>
  <si>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</si>
  <si>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</si>
  <si>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</si>
  <si>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</si>
  <si>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</si>
  <si>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</si>
  <si>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</si>
  <si>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</si>
  <si>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</si>
  <si>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</si>
  <si>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</si>
  <si>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</si>
  <si>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</si>
  <si>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</si>
  <si>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</si>
  <si>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</si>
  <si>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</si>
  <si>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</si>
  <si>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</si>
  <si>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</si>
  <si>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</si>
  <si>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</si>
  <si>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</si>
  <si>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</si>
  <si>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</si>
  <si>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</si>
  <si>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</si>
  <si>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</si>
  <si>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</si>
  <si>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</si>
  <si>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</si>
  <si>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</si>
  <si>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</si>
  <si>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</si>
  <si>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</si>
  <si>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</si>
  <si>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</si>
  <si>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</si>
  <si>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</si>
  <si>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</si>
  <si>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</si>
  <si>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</si>
  <si>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</si>
  <si>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</si>
  <si>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</si>
  <si>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</si>
  <si>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</si>
  <si>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</si>
  <si>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</si>
  <si>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</si>
  <si>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</si>
  <si>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</si>
  <si>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</si>
  <si>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</si>
  <si>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</si>
  <si>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</si>
  <si>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</si>
  <si>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</si>
  <si>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</si>
  <si>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</si>
  <si>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</si>
  <si>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</si>
  <si>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</si>
  <si>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</si>
  <si>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</si>
  <si>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</si>
  <si>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</si>
  <si>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</si>
  <si>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</si>
  <si>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</si>
  <si>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</si>
  <si>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</si>
  <si>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</si>
  <si>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</si>
  <si>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</si>
  <si>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</si>
  <si>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</si>
  <si>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</si>
  <si>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</si>
  <si>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</si>
  <si>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</si>
  <si>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</si>
  <si>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</si>
  <si>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</si>
  <si>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</si>
  <si>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</si>
  <si>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</si>
  <si>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</si>
  <si>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</si>
  <si>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</si>
  <si>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</si>
  <si>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</si>
  <si>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</si>
  <si>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</si>
  <si>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</si>
  <si>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</si>
  <si>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</si>
  <si>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</si>
  <si>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</si>
  <si>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</si>
  <si>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</si>
  <si>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</si>
  <si>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</si>
  <si>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</si>
  <si>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</si>
  <si>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</si>
  <si>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</si>
  <si>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</si>
  <si>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</si>
  <si>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</si>
  <si>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</si>
  <si>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</si>
  <si>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</si>
  <si>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</si>
  <si>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</si>
  <si>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</si>
  <si>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</si>
  <si>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</si>
  <si>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</si>
  <si>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</si>
  <si>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</si>
  <si>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</si>
  <si>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</si>
  <si>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</si>
  <si>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</si>
  <si>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</si>
  <si>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</si>
  <si>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</si>
  <si>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</si>
  <si>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</si>
  <si>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</si>
  <si>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</si>
  <si>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</si>
  <si>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</si>
  <si>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</si>
  <si>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</si>
  <si>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</si>
  <si>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</si>
  <si>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</si>
  <si>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</si>
  <si>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</si>
  <si>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</si>
  <si>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</si>
  <si>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</si>
  <si>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</si>
  <si>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</si>
  <si>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</si>
  <si>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</si>
  <si>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</si>
  <si>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</si>
  <si>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</si>
  <si>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</si>
  <si>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</si>
  <si>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</si>
  <si>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</si>
  <si>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</si>
  <si>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</si>
  <si>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</si>
  <si>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</si>
  <si>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</si>
  <si>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</si>
  <si>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</si>
  <si>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</si>
  <si>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</si>
  <si>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</si>
  <si>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</si>
  <si>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</si>
  <si>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</si>
  <si>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</si>
  <si>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</si>
  <si>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</si>
  <si>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</si>
  <si>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</si>
  <si>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</si>
  <si>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</si>
  <si>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</si>
  <si>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</si>
  <si>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</si>
  <si>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</si>
  <si>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</si>
  <si>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</si>
  <si>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</si>
  <si>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</si>
  <si>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</si>
  <si>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</si>
  <si>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</si>
  <si>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</si>
  <si>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</si>
  <si>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</si>
  <si>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</si>
  <si>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</si>
  <si>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</si>
  <si>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</si>
  <si>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</si>
  <si>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</si>
  <si>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</si>
  <si>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</si>
  <si>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</si>
  <si>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</si>
  <si>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</si>
  <si>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</si>
  <si>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</si>
  <si>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</si>
  <si>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</si>
  <si>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</si>
  <si>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</si>
  <si>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</si>
  <si>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</si>
  <si>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</si>
  <si>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</si>
  <si>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</si>
  <si>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</si>
  <si>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</si>
  <si>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</si>
  <si>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</si>
  <si>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</si>
  <si>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</si>
  <si>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</si>
  <si>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</si>
  <si>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</si>
  <si>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</si>
  <si>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</si>
  <si>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</si>
  <si>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</si>
  <si>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</si>
  <si>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</si>
  <si>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</si>
  <si>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</si>
  <si>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</si>
  <si>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</si>
  <si>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</si>
  <si>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</si>
  <si>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</si>
  <si>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</si>
  <si>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</si>
  <si>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</si>
  <si>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</si>
  <si>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</si>
  <si>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</si>
  <si>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</si>
  <si>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</si>
  <si>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</si>
  <si>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</si>
  <si>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</si>
  <si>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</si>
  <si>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</si>
  <si>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</si>
  <si>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</si>
  <si>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</si>
  <si>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</si>
  <si>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</si>
  <si>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</si>
  <si>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</si>
  <si>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</si>
  <si>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</si>
  <si>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</si>
  <si>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</si>
  <si>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</si>
  <si>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</si>
  <si>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</si>
  <si>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</si>
  <si>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</si>
  <si>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</si>
  <si>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</si>
  <si>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</si>
  <si>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</si>
  <si>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</si>
  <si>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</si>
  <si>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</si>
  <si>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</si>
  <si>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</si>
  <si>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</si>
  <si>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</si>
  <si>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</si>
  <si>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</si>
  <si>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</si>
  <si>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</si>
  <si>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</si>
  <si>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</si>
  <si>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</si>
  <si>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</si>
  <si>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</si>
  <si>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</si>
  <si>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</si>
  <si>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</si>
  <si>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</si>
  <si>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</si>
  <si>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</si>
  <si>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</si>
  <si>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</si>
  <si>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</si>
  <si>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</si>
  <si>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</si>
  <si>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</si>
  <si>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</si>
  <si>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</si>
  <si>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</si>
  <si>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</si>
  <si>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</si>
  <si>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</si>
  <si>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</si>
  <si>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</si>
  <si>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</si>
  <si>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</si>
  <si>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</si>
  <si>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</si>
  <si>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</si>
  <si>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</si>
  <si>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</si>
  <si>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</si>
  <si>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</si>
  <si>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</si>
  <si>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</si>
  <si>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</si>
  <si>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</si>
  <si>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</si>
  <si>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</si>
  <si>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</si>
  <si>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</si>
  <si>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</si>
  <si>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</si>
  <si>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</si>
  <si>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</si>
  <si>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</si>
  <si>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</si>
  <si>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</si>
  <si>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</si>
  <si>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</si>
  <si>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</si>
  <si>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</si>
  <si>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</si>
  <si>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</si>
  <si>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</si>
  <si>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</si>
  <si>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</si>
  <si>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</si>
  <si>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</si>
  <si>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</si>
  <si>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</si>
  <si>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</si>
  <si>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</si>
  <si>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</si>
  <si>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</si>
  <si>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</si>
  <si>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</si>
  <si>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</si>
  <si>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</si>
  <si>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</si>
  <si>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</si>
  <si>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</si>
  <si>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</si>
  <si>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</si>
  <si>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</si>
  <si>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</si>
  <si>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</si>
  <si>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</si>
  <si>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</si>
  <si>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</si>
  <si>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</si>
  <si>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</si>
  <si>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</si>
  <si>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</si>
  <si>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</si>
  <si>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</si>
  <si>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</si>
  <si>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</si>
  <si>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</si>
  <si>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</si>
  <si>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</si>
  <si>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</si>
  <si>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</si>
  <si>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</si>
  <si>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</si>
  <si>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</si>
  <si>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</si>
  <si>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</si>
  <si>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</si>
  <si>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</si>
  <si>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</si>
  <si>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</si>
  <si>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</si>
  <si>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</si>
  <si>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</si>
  <si>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</si>
  <si>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</si>
  <si>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</si>
  <si>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</si>
  <si>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</si>
  <si>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</si>
  <si>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</si>
  <si>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</si>
  <si>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</si>
  <si>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</si>
  <si>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</si>
  <si>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</si>
  <si>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</si>
  <si>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</si>
  <si>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</si>
  <si>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</si>
  <si>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</si>
  <si>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</si>
  <si>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</si>
  <si>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</si>
  <si>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</si>
  <si>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</si>
  <si>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</si>
  <si>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</si>
  <si>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</si>
  <si>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</si>
  <si>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</si>
  <si>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</si>
  <si>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</si>
  <si>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</si>
  <si>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</si>
  <si>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</si>
  <si>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</si>
  <si>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</si>
  <si>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</si>
  <si>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</si>
  <si>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</si>
  <si>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</si>
  <si>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</si>
  <si>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</si>
  <si>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</si>
  <si>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</si>
  <si>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</si>
  <si>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</si>
  <si>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</si>
  <si>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</si>
  <si>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</si>
  <si>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</si>
  <si>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</si>
  <si>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</si>
  <si>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</si>
  <si>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</si>
  <si>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</si>
  <si>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</si>
  <si>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</si>
  <si>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</si>
  <si>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</si>
  <si>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</si>
  <si>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</si>
  <si>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</si>
  <si>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</si>
  <si>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</si>
  <si>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</si>
  <si>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</si>
  <si>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</si>
  <si>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</si>
  <si>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</si>
  <si>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</si>
  <si>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</si>
  <si>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</si>
  <si>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</si>
  <si>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</si>
  <si>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</si>
  <si>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</si>
  <si>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</si>
  <si>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</si>
  <si>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</si>
  <si>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</si>
  <si>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</si>
  <si>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</si>
  <si>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</si>
  <si>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</si>
  <si>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</si>
  <si>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</si>
  <si>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</si>
  <si>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</si>
  <si>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</si>
  <si>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</si>
  <si>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</si>
  <si>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</si>
  <si>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</si>
  <si>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</si>
  <si>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</si>
  <si>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</si>
  <si>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</si>
  <si>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</si>
  <si>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</si>
  <si>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</si>
  <si>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</si>
  <si>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</si>
  <si>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</si>
  <si>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</si>
  <si>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</si>
  <si>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</si>
  <si>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</si>
  <si>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</si>
  <si>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</si>
  <si>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</si>
  <si>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</si>
  <si>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</si>
  <si>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</si>
  <si>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</si>
  <si>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</si>
  <si>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</si>
  <si>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</si>
  <si>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</si>
  <si>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</si>
  <si>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</si>
  <si>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</si>
  <si>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</si>
  <si>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</si>
  <si>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</si>
  <si>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</si>
  <si>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</si>
  <si>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</si>
  <si>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</si>
  <si>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</si>
  <si>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</si>
  <si>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</si>
  <si>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</si>
  <si>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</si>
  <si>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</si>
  <si>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</si>
  <si>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</si>
  <si>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</si>
  <si>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</si>
  <si>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</si>
  <si>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</si>
  <si>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</si>
  <si>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</si>
  <si>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</si>
  <si>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</si>
  <si>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</si>
  <si>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</si>
  <si>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</si>
  <si>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</si>
  <si>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</si>
  <si>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</si>
  <si>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</si>
  <si>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</si>
  <si>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</si>
  <si>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</si>
  <si>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</si>
  <si>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</si>
  <si>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</si>
  <si>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</si>
  <si>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</si>
  <si>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</si>
  <si>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</si>
  <si>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</si>
  <si>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</si>
  <si>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</si>
  <si>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</si>
  <si>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</si>
  <si>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</si>
  <si>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</si>
  <si>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</si>
  <si>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</si>
  <si>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</si>
  <si>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</si>
  <si>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</si>
  <si>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</si>
  <si>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</si>
  <si>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</si>
  <si>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</si>
  <si>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</si>
  <si>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</si>
  <si>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</si>
  <si>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</si>
  <si>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</si>
  <si>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</si>
  <si>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</si>
  <si>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</si>
  <si>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</si>
  <si>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</si>
  <si>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</si>
  <si>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</si>
  <si>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</si>
  <si>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</si>
  <si>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</si>
  <si>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</si>
  <si>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</si>
  <si>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</si>
  <si>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</si>
  <si>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</si>
  <si>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</si>
  <si>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</si>
  <si>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</si>
  <si>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</si>
  <si>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</si>
  <si>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</si>
  <si>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</si>
  <si>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</si>
  <si>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</si>
  <si>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</si>
  <si>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</si>
  <si>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</si>
  <si>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</si>
  <si>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</si>
  <si>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</si>
  <si>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</si>
  <si>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</si>
  <si>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</si>
  <si>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</si>
  <si>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</si>
  <si>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</si>
  <si>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</si>
  <si>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</si>
  <si>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</si>
  <si>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</si>
  <si>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</si>
  <si>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</si>
  <si>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</si>
  <si>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</si>
  <si>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</si>
  <si>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</si>
  <si>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</si>
  <si>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</si>
  <si>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</si>
  <si>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</si>
  <si>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</si>
  <si>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</si>
  <si>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</si>
  <si>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</si>
  <si>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</si>
  <si>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</si>
  <si>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</si>
  <si>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</si>
  <si>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</si>
  <si>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</si>
  <si>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</si>
  <si>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</si>
  <si>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</si>
  <si>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</si>
  <si>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</si>
  <si>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</si>
  <si>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</si>
  <si>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</si>
  <si>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</si>
  <si>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</si>
  <si>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</si>
  <si>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</si>
  <si>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</si>
  <si>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</si>
  <si>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</si>
  <si>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</si>
  <si>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</si>
  <si>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</si>
  <si>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</si>
  <si>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</si>
  <si>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</si>
  <si>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</si>
  <si>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</si>
  <si>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</si>
  <si>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</si>
  <si>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</si>
  <si>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</si>
  <si>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</si>
  <si>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</si>
  <si>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</si>
  <si>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</si>
  <si>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</si>
  <si>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</si>
  <si>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</si>
  <si>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</si>
  <si>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</si>
  <si>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</si>
  <si>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</si>
  <si>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</si>
  <si>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</si>
  <si>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</si>
  <si>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</si>
  <si>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</si>
  <si>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</si>
  <si>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</si>
  <si>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</si>
  <si>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</si>
  <si>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</si>
  <si>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</si>
  <si>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</si>
  <si>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</si>
  <si>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</si>
  <si>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</si>
  <si>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</si>
  <si>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</si>
  <si>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</si>
  <si>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</si>
  <si>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</si>
  <si>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</si>
  <si>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</si>
  <si>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</si>
  <si>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</si>
  <si>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</si>
  <si>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</si>
  <si>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</si>
  <si>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</si>
  <si>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</si>
  <si>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</si>
  <si>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</si>
  <si>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</si>
  <si>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</si>
  <si>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</si>
  <si>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</si>
  <si>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</si>
  <si>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</si>
  <si>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</si>
  <si>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</si>
  <si>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</si>
  <si>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</si>
  <si>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</si>
  <si>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</si>
  <si>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</si>
  <si>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</si>
  <si>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</si>
  <si>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</si>
  <si>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</si>
  <si>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</si>
  <si>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</si>
  <si>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</si>
  <si>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</si>
  <si>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</si>
  <si>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</si>
  <si>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</si>
  <si>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</si>
  <si>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</si>
  <si>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</si>
  <si>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</si>
  <si>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</si>
  <si>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</si>
  <si>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</si>
  <si>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</si>
  <si>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</si>
  <si>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</si>
  <si>
    <t>National Transportation Statistics 2024, Domestic Edition</t>
  </si>
  <si>
    <t>https://www.ktdb.go.kr/www/selectPblcteWebList.do?key=36</t>
  </si>
  <si>
    <t>pg. 130</t>
  </si>
  <si>
    <t>p. 166</t>
  </si>
  <si>
    <t>freight(tons)</t>
  </si>
  <si>
    <t>pg. 128</t>
  </si>
  <si>
    <t>2024 National Transport Statistics</t>
  </si>
  <si>
    <t>car</t>
  </si>
  <si>
    <t>taxi</t>
  </si>
  <si>
    <t>bus</t>
  </si>
  <si>
    <t>psgr-ldv</t>
  </si>
  <si>
    <t>road</t>
  </si>
  <si>
    <t>%frgtLDV</t>
  </si>
  <si>
    <t>road (t-mi)</t>
  </si>
  <si>
    <t>frgt-LDV</t>
  </si>
  <si>
    <t>frgt-HDV</t>
  </si>
  <si>
    <t>what about vans?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</si>
</sst>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  <numFmt numFmtId="175" formatCode="0.0000_);[Red]\(0.0000\)"/>
    <numFmt numFmtId="179" formatCode="0.0E+00"/>
  </numFmts>
  <fonts count="14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47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0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175" fontId="124" fillId="0" borderId="0" xfId="0" applyNumberFormat="1" applyFont="1"/>
    <xf numFmtId="175" fontId="0" fillId="0" borderId="0" xfId="0" applyNumberFormat="1"/>
    <xf numFmtId="175" fontId="0" fillId="75" borderId="0" xfId="0" applyNumberFormat="1" applyFill="1"/>
    <xf numFmtId="175" fontId="0" fillId="78" borderId="0" xfId="0" applyNumberFormat="1" applyFill="1"/>
    <xf numFmtId="175" fontId="0" fillId="79" borderId="0" xfId="0" applyNumberFormat="1" applyFill="1"/>
    <xf numFmtId="175" fontId="0" fillId="77" borderId="0" xfId="0" applyNumberFormat="1" applyFill="1"/>
    <xf numFmtId="175" fontId="0" fillId="27" borderId="0" xfId="0" applyNumberFormat="1" applyFill="1"/>
    <xf numFmtId="175" fontId="0" fillId="76" borderId="0" xfId="0" applyNumberFormat="1" applyFill="1"/>
    <xf numFmtId="175" fontId="59" fillId="0" borderId="0" xfId="0" applyNumberFormat="1" applyFont="1"/>
    <xf numFmtId="11" fontId="125" fillId="0" borderId="0" xfId="4710" applyNumberFormat="1">
      <alignment vertical="center"/>
    </xf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1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  <xf numFmtId="179" fontId="0" fillId="0" borderId="0" xfId="0" applyNumberFormat="1" applyAlignment="1">
      <alignment vertical="center"/>
    </xf>
    <xf numFmtId="0" fontId="140" fillId="0" borderId="0" xfId="0" applyFont="1" applyAlignment="1">
      <alignment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'DV-CAGR_mod'!$T$47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'DV-CAGR_mod'!$U$46:$AZ$46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'DV-CAGR_mod'!$U$47:$AZ$47</c:f>
              <c:numCache>
                <c:formatCode>0.00E+00</c:formatCode>
                <c:ptCount val="32"/>
                <c:pt idx="0">
                  <c:v>227771105</c:v>
                </c:pt>
                <c:pt idx="1">
                  <c:v>229538498</c:v>
                </c:pt>
                <c:pt idx="2">
                  <c:v>252970242</c:v>
                </c:pt>
                <c:pt idx="3">
                  <c:v>229400041</c:v>
                </c:pt>
                <c:pt idx="4">
                  <c:v>231703641</c:v>
                </c:pt>
                <c:pt idx="5">
                  <c:v>236327710.65957814</c:v>
                </c:pt>
                <c:pt idx="6">
                  <c:v>240951780.31915694</c:v>
                </c:pt>
                <c:pt idx="7">
                  <c:v>243596209.71176568</c:v>
                </c:pt>
                <c:pt idx="8">
                  <c:v>246240639.10437444</c:v>
                </c:pt>
                <c:pt idx="9">
                  <c:v>248885068.4969832</c:v>
                </c:pt>
                <c:pt idx="10">
                  <c:v>251529497.8895919</c:v>
                </c:pt>
                <c:pt idx="11">
                  <c:v>254173927.28220001</c:v>
                </c:pt>
                <c:pt idx="12">
                  <c:v>255819056.62913322</c:v>
                </c:pt>
                <c:pt idx="13">
                  <c:v>257464185.9760671</c:v>
                </c:pt>
                <c:pt idx="14">
                  <c:v>259109315.32300028</c:v>
                </c:pt>
                <c:pt idx="15">
                  <c:v>260754444.6699335</c:v>
                </c:pt>
                <c:pt idx="16">
                  <c:v>262399574.01686695</c:v>
                </c:pt>
                <c:pt idx="17">
                  <c:v>262788762.56472725</c:v>
                </c:pt>
                <c:pt idx="18">
                  <c:v>263177951.11258745</c:v>
                </c:pt>
                <c:pt idx="19">
                  <c:v>263567139.66044775</c:v>
                </c:pt>
                <c:pt idx="20">
                  <c:v>263956328.20830801</c:v>
                </c:pt>
                <c:pt idx="21">
                  <c:v>264345516.75616834</c:v>
                </c:pt>
                <c:pt idx="22">
                  <c:v>264069918.32107994</c:v>
                </c:pt>
                <c:pt idx="23">
                  <c:v>263794319.88599154</c:v>
                </c:pt>
                <c:pt idx="24">
                  <c:v>263518721.45090315</c:v>
                </c:pt>
                <c:pt idx="25">
                  <c:v>263243123.01581469</c:v>
                </c:pt>
                <c:pt idx="26">
                  <c:v>262967524.58072644</c:v>
                </c:pt>
                <c:pt idx="27">
                  <c:v>261741042.16681737</c:v>
                </c:pt>
                <c:pt idx="28">
                  <c:v>260514559.75290856</c:v>
                </c:pt>
                <c:pt idx="29">
                  <c:v>259288077.33899948</c:v>
                </c:pt>
                <c:pt idx="30">
                  <c:v>258061594.92509034</c:v>
                </c:pt>
                <c:pt idx="31">
                  <c:v>256835112.51118156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'DV-CAGR_mod'!$M$103</c:f>
              <c:strCache>
                <c:ptCount val="1"/>
                <c:pt idx="0">
                  <c:v>road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'DV-CAGR_mod'!$L$104:$L$108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xVal>
          <c:yVal>
            <c:numRef>
              <c:f>'DV-CAGR_mod'!$M$104:$M$108</c:f>
              <c:numCache>
                <c:formatCode>General</c:formatCode>
                <c:ptCount val="5"/>
                <c:pt idx="0">
                  <c:v>139862</c:v>
                </c:pt>
                <c:pt idx="1">
                  <c:v>135446</c:v>
                </c:pt>
                <c:pt idx="2">
                  <c:v>139933</c:v>
                </c:pt>
                <c:pt idx="3">
                  <c:v>135192</c:v>
                </c:pt>
                <c:pt idx="4">
                  <c:v>135610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22-4D91-A906-FC3BCC0EB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3669727"/>
        <c:axId val="1373673567"/>
      </c:scatterChart>
      <c:valAx>
        <c:axId val="137366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3673567"/>
        <c:crosses val="autoZero"/>
        <c:crossBetween val="midCat"/>
      </c:valAx>
      <c:valAx>
        <c:axId val="13736735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3669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'psgr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1.0077595136573623</c:v>
                </c:pt>
                <c:pt idx="2">
                  <c:v>1.1106335985857381</c:v>
                </c:pt>
                <c:pt idx="3">
                  <c:v>1.0071516358495078</c:v>
                </c:pt>
                <c:pt idx="4">
                  <c:v>1.0172652979841319</c:v>
                </c:pt>
                <c:pt idx="5">
                  <c:v>1.0375666863431958</c:v>
                </c:pt>
                <c:pt idx="6">
                  <c:v>1.0578680747022629</c:v>
                </c:pt>
                <c:pt idx="7">
                  <c:v>1.0694781048358424</c:v>
                </c:pt>
                <c:pt idx="8">
                  <c:v>1.0810881349694221</c:v>
                </c:pt>
                <c:pt idx="9">
                  <c:v>1.0926981651030019</c:v>
                </c:pt>
                <c:pt idx="10">
                  <c:v>1.1043081952365814</c:v>
                </c:pt>
                <c:pt idx="11">
                  <c:v>1.1159182253701583</c:v>
                </c:pt>
                <c:pt idx="12">
                  <c:v>1.1231409560450314</c:v>
                </c:pt>
                <c:pt idx="13">
                  <c:v>1.1303636867199072</c:v>
                </c:pt>
                <c:pt idx="14">
                  <c:v>1.1375864173947801</c:v>
                </c:pt>
                <c:pt idx="15">
                  <c:v>1.1448091480696532</c:v>
                </c:pt>
                <c:pt idx="16">
                  <c:v>1.1520318787445272</c:v>
                </c:pt>
                <c:pt idx="17">
                  <c:v>1.153740561449738</c:v>
                </c:pt>
                <c:pt idx="18">
                  <c:v>1.1554492441549487</c:v>
                </c:pt>
                <c:pt idx="19">
                  <c:v>1.1571579268601597</c:v>
                </c:pt>
                <c:pt idx="20">
                  <c:v>1.1588666095653706</c:v>
                </c:pt>
                <c:pt idx="21">
                  <c:v>1.1605752922705816</c:v>
                </c:pt>
                <c:pt idx="22">
                  <c:v>1.1593653124749075</c:v>
                </c:pt>
                <c:pt idx="23">
                  <c:v>1.1581553326792331</c:v>
                </c:pt>
                <c:pt idx="24">
                  <c:v>1.1569453528835589</c:v>
                </c:pt>
                <c:pt idx="25">
                  <c:v>1.1557353730878843</c:v>
                </c:pt>
                <c:pt idx="26">
                  <c:v>1.1545253932922108</c:v>
                </c:pt>
                <c:pt idx="27">
                  <c:v>1.1491406786072245</c:v>
                </c:pt>
                <c:pt idx="28">
                  <c:v>1.1437559639222392</c:v>
                </c:pt>
                <c:pt idx="29">
                  <c:v>1.1383712492372529</c:v>
                </c:pt>
                <c:pt idx="30">
                  <c:v>1.1329865345522661</c:v>
                </c:pt>
                <c:pt idx="31">
                  <c:v>1.127601819867281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'psgr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'psgr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0.76314650429922393</c:v>
                </c:pt>
                <c:pt idx="2">
                  <c:v>0.99350564668257524</c:v>
                </c:pt>
                <c:pt idx="3">
                  <c:v>1.1008784533371936</c:v>
                </c:pt>
                <c:pt idx="4">
                  <c:v>0.97882075855664841</c:v>
                </c:pt>
                <c:pt idx="5">
                  <c:v>0.94158223103813266</c:v>
                </c:pt>
                <c:pt idx="6">
                  <c:v>0.96395559357095462</c:v>
                </c:pt>
                <c:pt idx="7">
                  <c:v>0.98632895610377658</c:v>
                </c:pt>
                <c:pt idx="8">
                  <c:v>1.0087023186365984</c:v>
                </c:pt>
                <c:pt idx="9">
                  <c:v>1.0310756811694128</c:v>
                </c:pt>
                <c:pt idx="10">
                  <c:v>1.0534490437022348</c:v>
                </c:pt>
                <c:pt idx="11">
                  <c:v>1.0758224062350623</c:v>
                </c:pt>
                <c:pt idx="12">
                  <c:v>1.0723421053966233</c:v>
                </c:pt>
                <c:pt idx="13">
                  <c:v>1.0688618045581846</c:v>
                </c:pt>
                <c:pt idx="14">
                  <c:v>1.0653815037197456</c:v>
                </c:pt>
                <c:pt idx="15">
                  <c:v>1.0619012028813066</c:v>
                </c:pt>
                <c:pt idx="16">
                  <c:v>1.0584209020428677</c:v>
                </c:pt>
                <c:pt idx="17">
                  <c:v>1.0549406012044289</c:v>
                </c:pt>
                <c:pt idx="18">
                  <c:v>1.0514603003659899</c:v>
                </c:pt>
                <c:pt idx="19">
                  <c:v>1.0479799995275509</c:v>
                </c:pt>
                <c:pt idx="20">
                  <c:v>1.0444996986891122</c:v>
                </c:pt>
                <c:pt idx="21">
                  <c:v>1.0410193978506741</c:v>
                </c:pt>
                <c:pt idx="22">
                  <c:v>1.042554824691162</c:v>
                </c:pt>
                <c:pt idx="23">
                  <c:v>1.0440902515316497</c:v>
                </c:pt>
                <c:pt idx="24">
                  <c:v>1.0456256783721374</c:v>
                </c:pt>
                <c:pt idx="25">
                  <c:v>1.0471611052126248</c:v>
                </c:pt>
                <c:pt idx="26">
                  <c:v>1.0486965320531125</c:v>
                </c:pt>
                <c:pt idx="27">
                  <c:v>1.0502319588936004</c:v>
                </c:pt>
                <c:pt idx="28">
                  <c:v>1.0517673857340881</c:v>
                </c:pt>
                <c:pt idx="29">
                  <c:v>1.0533028125745758</c:v>
                </c:pt>
                <c:pt idx="30">
                  <c:v>1.0548382394150637</c:v>
                </c:pt>
                <c:pt idx="31">
                  <c:v>1.0563736662555514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'psgr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0.60798038022269163</c:v>
                </c:pt>
                <c:pt idx="2">
                  <c:v>0.65380759729333005</c:v>
                </c:pt>
                <c:pt idx="3">
                  <c:v>0.78829973864165259</c:v>
                </c:pt>
                <c:pt idx="4">
                  <c:v>0.91056532168558235</c:v>
                </c:pt>
                <c:pt idx="5">
                  <c:v>0.95025097735226816</c:v>
                </c:pt>
                <c:pt idx="6">
                  <c:v>0.98993663301895396</c:v>
                </c:pt>
                <c:pt idx="7">
                  <c:v>1.0296222886856397</c:v>
                </c:pt>
                <c:pt idx="8">
                  <c:v>1.0693079443523255</c:v>
                </c:pt>
                <c:pt idx="9">
                  <c:v>1.1089936000190113</c:v>
                </c:pt>
                <c:pt idx="10">
                  <c:v>1.1486792556856968</c:v>
                </c:pt>
                <c:pt idx="11">
                  <c:v>1.1883649113523784</c:v>
                </c:pt>
                <c:pt idx="12">
                  <c:v>1.19237757209201</c:v>
                </c:pt>
                <c:pt idx="13">
                  <c:v>1.1963902328316418</c:v>
                </c:pt>
                <c:pt idx="14">
                  <c:v>1.2004028935712734</c:v>
                </c:pt>
                <c:pt idx="15">
                  <c:v>1.2044155543109036</c:v>
                </c:pt>
                <c:pt idx="16">
                  <c:v>1.2084282150505352</c:v>
                </c:pt>
                <c:pt idx="17">
                  <c:v>1.2124408757901668</c:v>
                </c:pt>
                <c:pt idx="18">
                  <c:v>1.2164535365297986</c:v>
                </c:pt>
                <c:pt idx="19">
                  <c:v>1.2204661972694302</c:v>
                </c:pt>
                <c:pt idx="20">
                  <c:v>1.224478858009062</c:v>
                </c:pt>
                <c:pt idx="21">
                  <c:v>1.2284915187486909</c:v>
                </c:pt>
                <c:pt idx="22">
                  <c:v>1.2238615255875775</c:v>
                </c:pt>
                <c:pt idx="23">
                  <c:v>1.2192315324264642</c:v>
                </c:pt>
                <c:pt idx="24">
                  <c:v>1.2146015392653509</c:v>
                </c:pt>
                <c:pt idx="25">
                  <c:v>1.2099715461042375</c:v>
                </c:pt>
                <c:pt idx="26">
                  <c:v>1.2053415529431253</c:v>
                </c:pt>
                <c:pt idx="27">
                  <c:v>1.2007115597820122</c:v>
                </c:pt>
                <c:pt idx="28">
                  <c:v>1.1960815666208988</c:v>
                </c:pt>
                <c:pt idx="29">
                  <c:v>1.1914515734597855</c:v>
                </c:pt>
                <c:pt idx="30">
                  <c:v>1.1868215802986721</c:v>
                </c:pt>
                <c:pt idx="31">
                  <c:v>1.1821915871375588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'psgr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0.98896712459176861</c:v>
                </c:pt>
                <c:pt idx="2">
                  <c:v>0.97805597352331075</c:v>
                </c:pt>
                <c:pt idx="3">
                  <c:v>0.96726520382515158</c:v>
                </c:pt>
                <c:pt idx="4">
                  <c:v>0.95659348734463112</c:v>
                </c:pt>
                <c:pt idx="5">
                  <c:v>0.94441325971073808</c:v>
                </c:pt>
                <c:pt idx="6">
                  <c:v>0.93223303207684893</c:v>
                </c:pt>
                <c:pt idx="7">
                  <c:v>0.9200528044429559</c:v>
                </c:pt>
                <c:pt idx="8">
                  <c:v>0.90787257680906297</c:v>
                </c:pt>
                <c:pt idx="9">
                  <c:v>0.89569234917517371</c:v>
                </c:pt>
                <c:pt idx="10">
                  <c:v>0.88351212154128078</c:v>
                </c:pt>
                <c:pt idx="11">
                  <c:v>0.87133189390738974</c:v>
                </c:pt>
                <c:pt idx="12">
                  <c:v>0.86634097136472277</c:v>
                </c:pt>
                <c:pt idx="13">
                  <c:v>0.86135004882205568</c:v>
                </c:pt>
                <c:pt idx="14">
                  <c:v>0.8563591262793866</c:v>
                </c:pt>
                <c:pt idx="15">
                  <c:v>0.85136820373671962</c:v>
                </c:pt>
                <c:pt idx="16">
                  <c:v>0.84637728119405242</c:v>
                </c:pt>
                <c:pt idx="17">
                  <c:v>0.84138635865138545</c:v>
                </c:pt>
                <c:pt idx="18">
                  <c:v>0.83639543610871636</c:v>
                </c:pt>
                <c:pt idx="19">
                  <c:v>0.83140451356604939</c:v>
                </c:pt>
                <c:pt idx="20">
                  <c:v>0.8264135910233823</c:v>
                </c:pt>
                <c:pt idx="21">
                  <c:v>0.82142266848071344</c:v>
                </c:pt>
                <c:pt idx="22">
                  <c:v>0.81518401530237861</c:v>
                </c:pt>
                <c:pt idx="23">
                  <c:v>0.80894536212404389</c:v>
                </c:pt>
                <c:pt idx="24">
                  <c:v>0.80270670894570906</c:v>
                </c:pt>
                <c:pt idx="25">
                  <c:v>0.79646805576737434</c:v>
                </c:pt>
                <c:pt idx="26">
                  <c:v>0.7902294025890414</c:v>
                </c:pt>
                <c:pt idx="27">
                  <c:v>0.78399074941070657</c:v>
                </c:pt>
                <c:pt idx="28">
                  <c:v>0.77775209623237185</c:v>
                </c:pt>
                <c:pt idx="29">
                  <c:v>0.77151344305403702</c:v>
                </c:pt>
                <c:pt idx="30">
                  <c:v>0.7652747898757023</c:v>
                </c:pt>
                <c:pt idx="31">
                  <c:v>0.75903613669736747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'psgr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'frgt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0.96289731370582121</c:v>
                </c:pt>
                <c:pt idx="2">
                  <c:v>1.0038959216466767</c:v>
                </c:pt>
                <c:pt idx="3">
                  <c:v>0.93822623774663061</c:v>
                </c:pt>
                <c:pt idx="4">
                  <c:v>0.94053046160032427</c:v>
                </c:pt>
                <c:pt idx="5">
                  <c:v>0.9399423837178329</c:v>
                </c:pt>
                <c:pt idx="6">
                  <c:v>0.93935430583534185</c:v>
                </c:pt>
                <c:pt idx="7">
                  <c:v>0.94074373643578391</c:v>
                </c:pt>
                <c:pt idx="8">
                  <c:v>0.94213316703622652</c:v>
                </c:pt>
                <c:pt idx="9">
                  <c:v>0.94352259763666912</c:v>
                </c:pt>
                <c:pt idx="10">
                  <c:v>0.94491202823711151</c:v>
                </c:pt>
                <c:pt idx="11">
                  <c:v>0.94630145883755368</c:v>
                </c:pt>
                <c:pt idx="12">
                  <c:v>0.94689449110363111</c:v>
                </c:pt>
                <c:pt idx="13">
                  <c:v>0.94748752336970832</c:v>
                </c:pt>
                <c:pt idx="14">
                  <c:v>0.94808055563578553</c:v>
                </c:pt>
                <c:pt idx="15">
                  <c:v>0.94867358790186262</c:v>
                </c:pt>
                <c:pt idx="16">
                  <c:v>0.94926662016793995</c:v>
                </c:pt>
                <c:pt idx="17">
                  <c:v>0.94758811998450876</c:v>
                </c:pt>
                <c:pt idx="18">
                  <c:v>0.94590961980107746</c:v>
                </c:pt>
                <c:pt idx="19">
                  <c:v>0.94423111961764605</c:v>
                </c:pt>
                <c:pt idx="20">
                  <c:v>0.94255261943421509</c:v>
                </c:pt>
                <c:pt idx="21">
                  <c:v>0.94087411925078313</c:v>
                </c:pt>
                <c:pt idx="22">
                  <c:v>0.93556655148932566</c:v>
                </c:pt>
                <c:pt idx="23">
                  <c:v>0.93025898372786964</c:v>
                </c:pt>
                <c:pt idx="24">
                  <c:v>0.9249514159664125</c:v>
                </c:pt>
                <c:pt idx="25">
                  <c:v>0.91964384820495515</c:v>
                </c:pt>
                <c:pt idx="26">
                  <c:v>0.91433628044349791</c:v>
                </c:pt>
                <c:pt idx="27">
                  <c:v>0.90755355507835378</c:v>
                </c:pt>
                <c:pt idx="28">
                  <c:v>0.90077082971320954</c:v>
                </c:pt>
                <c:pt idx="29">
                  <c:v>0.8939881043480653</c:v>
                </c:pt>
                <c:pt idx="30">
                  <c:v>0.88720537898292118</c:v>
                </c:pt>
                <c:pt idx="31">
                  <c:v>0.88042265361777694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'frgt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0.97706566168089615</c:v>
                </c:pt>
                <c:pt idx="2">
                  <c:v>0.99521282194789329</c:v>
                </c:pt>
                <c:pt idx="3">
                  <c:v>1.01096481557489</c:v>
                </c:pt>
                <c:pt idx="4">
                  <c:v>1.0150230362302157</c:v>
                </c:pt>
                <c:pt idx="5">
                  <c:v>1.0424762398338168</c:v>
                </c:pt>
                <c:pt idx="6">
                  <c:v>1.0699294434374178</c:v>
                </c:pt>
                <c:pt idx="7">
                  <c:v>1.0832566967762101</c:v>
                </c:pt>
                <c:pt idx="8">
                  <c:v>1.0965839501150025</c:v>
                </c:pt>
                <c:pt idx="9">
                  <c:v>1.1099112034537952</c:v>
                </c:pt>
                <c:pt idx="10">
                  <c:v>1.1232384567925877</c:v>
                </c:pt>
                <c:pt idx="11">
                  <c:v>1.1365657101313773</c:v>
                </c:pt>
                <c:pt idx="12">
                  <c:v>1.1393027809758469</c:v>
                </c:pt>
                <c:pt idx="13">
                  <c:v>1.1420398518203156</c:v>
                </c:pt>
                <c:pt idx="14">
                  <c:v>1.1447769226647853</c:v>
                </c:pt>
                <c:pt idx="15">
                  <c:v>1.147513993509254</c:v>
                </c:pt>
                <c:pt idx="16">
                  <c:v>1.1502510643537234</c:v>
                </c:pt>
                <c:pt idx="17">
                  <c:v>1.1514240947156389</c:v>
                </c:pt>
                <c:pt idx="18">
                  <c:v>1.1525971250775542</c:v>
                </c:pt>
                <c:pt idx="19">
                  <c:v>1.1537701554394701</c:v>
                </c:pt>
                <c:pt idx="20">
                  <c:v>1.1549431858013857</c:v>
                </c:pt>
                <c:pt idx="21">
                  <c:v>1.1561162161633023</c:v>
                </c:pt>
                <c:pt idx="22">
                  <c:v>1.1610203524424436</c:v>
                </c:pt>
                <c:pt idx="23">
                  <c:v>1.1659244887215874</c:v>
                </c:pt>
                <c:pt idx="24">
                  <c:v>1.1708286250007287</c:v>
                </c:pt>
                <c:pt idx="25">
                  <c:v>1.1757327612798723</c:v>
                </c:pt>
                <c:pt idx="26">
                  <c:v>1.180636897559014</c:v>
                </c:pt>
                <c:pt idx="27">
                  <c:v>1.1794638105887685</c:v>
                </c:pt>
                <c:pt idx="28">
                  <c:v>1.1782907236185227</c:v>
                </c:pt>
                <c:pt idx="29">
                  <c:v>1.1771176366482774</c:v>
                </c:pt>
                <c:pt idx="30">
                  <c:v>1.1759445496780319</c:v>
                </c:pt>
                <c:pt idx="31">
                  <c:v>1.1747714627077865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'frgt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0.72210998241346624</c:v>
                </c:pt>
                <c:pt idx="2">
                  <c:v>0.80648258815098739</c:v>
                </c:pt>
                <c:pt idx="3">
                  <c:v>0.90143089536410259</c:v>
                </c:pt>
                <c:pt idx="4">
                  <c:v>0.82877067343041033</c:v>
                </c:pt>
                <c:pt idx="5">
                  <c:v>0.84894278813528756</c:v>
                </c:pt>
                <c:pt idx="6">
                  <c:v>0.86911490284016468</c:v>
                </c:pt>
                <c:pt idx="7">
                  <c:v>0.88928701754504202</c:v>
                </c:pt>
                <c:pt idx="8">
                  <c:v>0.90945913224991926</c:v>
                </c:pt>
                <c:pt idx="9">
                  <c:v>0.92963124695478982</c:v>
                </c:pt>
                <c:pt idx="10">
                  <c:v>0.94980336165966694</c:v>
                </c:pt>
                <c:pt idx="11">
                  <c:v>0.96997547636454917</c:v>
                </c:pt>
                <c:pt idx="12">
                  <c:v>0.9668375918549017</c:v>
                </c:pt>
                <c:pt idx="13">
                  <c:v>0.96369970734525412</c:v>
                </c:pt>
                <c:pt idx="14">
                  <c:v>0.96056182283560676</c:v>
                </c:pt>
                <c:pt idx="15">
                  <c:v>0.95742393832595907</c:v>
                </c:pt>
                <c:pt idx="16">
                  <c:v>0.95428605381631149</c:v>
                </c:pt>
                <c:pt idx="17">
                  <c:v>0.95114816930666413</c:v>
                </c:pt>
                <c:pt idx="18">
                  <c:v>0.94801028479701654</c:v>
                </c:pt>
                <c:pt idx="19">
                  <c:v>0.94487240028736907</c:v>
                </c:pt>
                <c:pt idx="20">
                  <c:v>0.94173451577772149</c:v>
                </c:pt>
                <c:pt idx="21">
                  <c:v>0.9385966312680748</c:v>
                </c:pt>
                <c:pt idx="22">
                  <c:v>0.93998099208115449</c:v>
                </c:pt>
                <c:pt idx="23">
                  <c:v>0.9413653528942344</c:v>
                </c:pt>
                <c:pt idx="24">
                  <c:v>0.9427497137073142</c:v>
                </c:pt>
                <c:pt idx="25">
                  <c:v>0.94413407452039366</c:v>
                </c:pt>
                <c:pt idx="26">
                  <c:v>0.94551843533347346</c:v>
                </c:pt>
                <c:pt idx="27">
                  <c:v>0.94690279614655337</c:v>
                </c:pt>
                <c:pt idx="28">
                  <c:v>0.94828715695963306</c:v>
                </c:pt>
                <c:pt idx="29">
                  <c:v>0.94967151777271275</c:v>
                </c:pt>
                <c:pt idx="30">
                  <c:v>0.95105587858579266</c:v>
                </c:pt>
                <c:pt idx="31">
                  <c:v>0.95244023939887246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'frgt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0.90417289656109823</c:v>
                </c:pt>
                <c:pt idx="2">
                  <c:v>0.91844501834987091</c:v>
                </c:pt>
                <c:pt idx="3">
                  <c:v>0.82288976484980292</c:v>
                </c:pt>
                <c:pt idx="4">
                  <c:v>0.75125730596710616</c:v>
                </c:pt>
                <c:pt idx="5">
                  <c:v>0.78399975513758691</c:v>
                </c:pt>
                <c:pt idx="6">
                  <c:v>0.81674220430806754</c:v>
                </c:pt>
                <c:pt idx="7">
                  <c:v>0.84948465347854818</c:v>
                </c:pt>
                <c:pt idx="8">
                  <c:v>0.88222710264902882</c:v>
                </c:pt>
                <c:pt idx="9">
                  <c:v>0.91496955181950956</c:v>
                </c:pt>
                <c:pt idx="10">
                  <c:v>0.94771200098999009</c:v>
                </c:pt>
                <c:pt idx="11">
                  <c:v>0.98045445016046728</c:v>
                </c:pt>
                <c:pt idx="12">
                  <c:v>0.98376507557659376</c:v>
                </c:pt>
                <c:pt idx="13">
                  <c:v>0.98707570099272035</c:v>
                </c:pt>
                <c:pt idx="14">
                  <c:v>0.99038632640884672</c:v>
                </c:pt>
                <c:pt idx="15">
                  <c:v>0.99369695182497197</c:v>
                </c:pt>
                <c:pt idx="16">
                  <c:v>0.99700757724109845</c:v>
                </c:pt>
                <c:pt idx="17">
                  <c:v>1.0003182026572248</c:v>
                </c:pt>
                <c:pt idx="18">
                  <c:v>1.0036288280733514</c:v>
                </c:pt>
                <c:pt idx="19">
                  <c:v>1.0069394534894778</c:v>
                </c:pt>
                <c:pt idx="20">
                  <c:v>1.0102500789056044</c:v>
                </c:pt>
                <c:pt idx="21">
                  <c:v>1.0135607043217285</c:v>
                </c:pt>
                <c:pt idx="22">
                  <c:v>1.0097407519185058</c:v>
                </c:pt>
                <c:pt idx="23">
                  <c:v>1.005920799515283</c:v>
                </c:pt>
                <c:pt idx="24">
                  <c:v>1.0021008471120603</c:v>
                </c:pt>
                <c:pt idx="25">
                  <c:v>0.99828089470883752</c:v>
                </c:pt>
                <c:pt idx="26">
                  <c:v>0.99446094230561577</c:v>
                </c:pt>
                <c:pt idx="27">
                  <c:v>0.99064098990239313</c:v>
                </c:pt>
                <c:pt idx="28">
                  <c:v>0.98682103749917038</c:v>
                </c:pt>
                <c:pt idx="29">
                  <c:v>0.98300108509594764</c:v>
                </c:pt>
                <c:pt idx="30">
                  <c:v>0.97918113269272489</c:v>
                </c:pt>
                <c:pt idx="31">
                  <c:v>0.97536118028950214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'frgt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0.91534842984659492</c:v>
                </c:pt>
                <c:pt idx="2">
                  <c:v>0.95750723845510444</c:v>
                </c:pt>
                <c:pt idx="3">
                  <c:v>1.0016077832214909</c:v>
                </c:pt>
                <c:pt idx="4">
                  <c:v>1.0076174299208198</c:v>
                </c:pt>
                <c:pt idx="5">
                  <c:v>0.99478751854604974</c:v>
                </c:pt>
                <c:pt idx="6">
                  <c:v>0.98195760717128378</c:v>
                </c:pt>
                <c:pt idx="7">
                  <c:v>0.9691276957965137</c:v>
                </c:pt>
                <c:pt idx="8">
                  <c:v>0.95629778442174374</c:v>
                </c:pt>
                <c:pt idx="9">
                  <c:v>0.94346787304697766</c:v>
                </c:pt>
                <c:pt idx="10">
                  <c:v>0.93063796167220769</c:v>
                </c:pt>
                <c:pt idx="11">
                  <c:v>0.91780805029743984</c:v>
                </c:pt>
                <c:pt idx="12">
                  <c:v>0.91255091588046222</c:v>
                </c:pt>
                <c:pt idx="13">
                  <c:v>0.90729378146348461</c:v>
                </c:pt>
                <c:pt idx="14">
                  <c:v>0.90203664704650499</c:v>
                </c:pt>
                <c:pt idx="15">
                  <c:v>0.89677951262952738</c:v>
                </c:pt>
                <c:pt idx="16">
                  <c:v>0.89152237821254976</c:v>
                </c:pt>
                <c:pt idx="17">
                  <c:v>0.88626524379557226</c:v>
                </c:pt>
                <c:pt idx="18">
                  <c:v>0.88100810937859253</c:v>
                </c:pt>
                <c:pt idx="19">
                  <c:v>0.87575097496161503</c:v>
                </c:pt>
                <c:pt idx="20">
                  <c:v>0.87049384054463741</c:v>
                </c:pt>
                <c:pt idx="21">
                  <c:v>0.86523670612765802</c:v>
                </c:pt>
                <c:pt idx="22">
                  <c:v>0.85866528810643494</c:v>
                </c:pt>
                <c:pt idx="23">
                  <c:v>0.85209387008521198</c:v>
                </c:pt>
                <c:pt idx="24">
                  <c:v>0.84552245206398902</c:v>
                </c:pt>
                <c:pt idx="25">
                  <c:v>0.83895103404276605</c:v>
                </c:pt>
                <c:pt idx="26">
                  <c:v>0.83237961602154498</c:v>
                </c:pt>
                <c:pt idx="27">
                  <c:v>0.82580819800032201</c:v>
                </c:pt>
                <c:pt idx="28">
                  <c:v>0.81923677997909905</c:v>
                </c:pt>
                <c:pt idx="29">
                  <c:v>0.81266536195787598</c:v>
                </c:pt>
                <c:pt idx="30">
                  <c:v>0.80609394393665312</c:v>
                </c:pt>
                <c:pt idx="31">
                  <c:v>0.79952252591543005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'frgt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14</xdr:col>
      <xdr:colOff>372721</xdr:colOff>
      <xdr:row>37</xdr:row>
      <xdr:rowOff>143161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480BB5-E110-40F3-AB20-AB976D303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143500"/>
          <a:ext cx="8926171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8</xdr:col>
      <xdr:colOff>209550</xdr:colOff>
      <xdr:row>53</xdr:row>
      <xdr:rowOff>1269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061049-5B5C-F763-1884-4A0022BCD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001000"/>
          <a:ext cx="5105400" cy="20967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543683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181727</xdr:colOff>
      <xdr:row>39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9F542F-827C-F456-A348-6F8FDC4FB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10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20</xdr:col>
      <xdr:colOff>257175</xdr:colOff>
      <xdr:row>38</xdr:row>
      <xdr:rowOff>4138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0BB6A54-A6A5-4A01-A85D-77B9FA7C2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39025" y="4191000"/>
          <a:ext cx="6991350" cy="305213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22</xdr:row>
      <xdr:rowOff>0</xdr:rowOff>
    </xdr:from>
    <xdr:to>
      <xdr:col>20</xdr:col>
      <xdr:colOff>219076</xdr:colOff>
      <xdr:row>37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D9AA32-5644-F5FF-85F1-D79760800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9026" y="4191000"/>
          <a:ext cx="6953250" cy="29990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693964</xdr:colOff>
      <xdr:row>94</xdr:row>
      <xdr:rowOff>27214</xdr:rowOff>
    </xdr:from>
    <xdr:to>
      <xdr:col>9</xdr:col>
      <xdr:colOff>292047</xdr:colOff>
      <xdr:row>136</xdr:row>
      <xdr:rowOff>104541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C32B8A1-4A94-48B8-AB7D-67427D4B7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3964" y="20261035"/>
          <a:ext cx="6115904" cy="807832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113</xdr:row>
      <xdr:rowOff>0</xdr:rowOff>
    </xdr:from>
    <xdr:to>
      <xdr:col>20</xdr:col>
      <xdr:colOff>255306</xdr:colOff>
      <xdr:row>153</xdr:row>
      <xdr:rowOff>105853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8DC944-BABA-9F54-A0E3-94733685F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15250" y="23853321"/>
          <a:ext cx="6106377" cy="7725853"/>
        </a:xfrm>
        <a:prstGeom prst="rect">
          <a:avLst/>
        </a:prstGeom>
      </xdr:spPr>
    </xdr:pic>
    <xdr:clientData/>
  </xdr:twoCellAnchor>
  <xdr:twoCellAnchor>
    <xdr:from>
      <xdr:col>17</xdr:col>
      <xdr:colOff>421821</xdr:colOff>
      <xdr:row>111</xdr:row>
      <xdr:rowOff>43543</xdr:rowOff>
    </xdr:from>
    <xdr:to>
      <xdr:col>23</xdr:col>
      <xdr:colOff>585107</xdr:colOff>
      <xdr:row>125</xdr:row>
      <xdr:rowOff>119743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BD04CF-3880-2232-4254-1FF75BF08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abSelected="1" topLeftCell="A48" workbookViewId="0">
      <selection activeCell="M21" sqref="M21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1011</v>
      </c>
      <c r="J3" s="73"/>
      <c r="K3" s="73"/>
      <c r="L3" s="73"/>
    </row>
    <row r="4" spans="1:15">
      <c r="B4" t="s">
        <v>3</v>
      </c>
      <c r="I4" t="s">
        <v>1012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1014</v>
      </c>
    </row>
    <row r="7" spans="1:15">
      <c r="B7" s="65" t="s">
        <v>6</v>
      </c>
      <c r="I7" s="65" t="s">
        <v>1013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944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</hyperlinks>
  <pageMargins left="0.7" right="0.7" top="0.75" bottom="0.75" header="0.3" footer="0.3"/>
  <pageSetup orientation="portrait" horizontalDpi="1200" verticalDpi="12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topLeftCell="A16" zoomScale="85" zoomScaleNormal="85" workbookViewId="0">
      <selection activeCell="E39" sqref="E39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0" t="s">
        <v>1002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4" spans="1:18">
      <c r="B4" s="159"/>
      <c r="C4" s="208" t="s">
        <v>946</v>
      </c>
      <c r="D4" s="209"/>
      <c r="E4" s="209"/>
      <c r="F4" s="209"/>
      <c r="G4" s="209"/>
      <c r="H4" s="209"/>
      <c r="I4" s="209"/>
      <c r="J4" s="209"/>
      <c r="K4" s="209"/>
      <c r="L4" s="209"/>
    </row>
    <row r="5" spans="1:18">
      <c r="B5" s="159"/>
      <c r="C5" s="210" t="s">
        <v>947</v>
      </c>
      <c r="D5" s="210"/>
      <c r="E5" s="210"/>
      <c r="F5" s="210"/>
      <c r="G5" s="210"/>
      <c r="H5" s="210"/>
      <c r="I5" s="210"/>
      <c r="J5" s="210"/>
      <c r="K5" s="210"/>
      <c r="L5" s="210"/>
    </row>
    <row r="6" spans="1:18">
      <c r="B6" s="159"/>
      <c r="C6" s="160"/>
      <c r="D6" s="161"/>
      <c r="E6" s="161"/>
      <c r="F6" s="161"/>
      <c r="G6" s="161"/>
      <c r="H6" s="161"/>
      <c r="I6" s="211" t="s">
        <v>948</v>
      </c>
      <c r="J6" s="211"/>
      <c r="K6" s="211" t="s">
        <v>949</v>
      </c>
      <c r="L6" s="211"/>
    </row>
    <row r="7" spans="1:18">
      <c r="B7" s="159"/>
      <c r="C7" s="160"/>
      <c r="D7" s="162">
        <v>2000</v>
      </c>
      <c r="E7" s="162">
        <v>2023</v>
      </c>
      <c r="F7" s="162">
        <v>2030</v>
      </c>
      <c r="G7" s="162">
        <v>2040</v>
      </c>
      <c r="H7" s="162">
        <v>2050</v>
      </c>
      <c r="I7" s="163">
        <v>2023</v>
      </c>
      <c r="J7" s="163">
        <v>2050</v>
      </c>
      <c r="K7" s="163" t="s">
        <v>950</v>
      </c>
      <c r="L7" s="163" t="s">
        <v>951</v>
      </c>
    </row>
    <row r="8" spans="1:18">
      <c r="B8" s="164" t="s">
        <v>952</v>
      </c>
      <c r="C8" s="165" t="s">
        <v>953</v>
      </c>
      <c r="D8" s="166"/>
      <c r="E8" s="166"/>
      <c r="F8" s="167"/>
      <c r="G8" s="167"/>
      <c r="H8" s="167"/>
      <c r="I8" s="168"/>
      <c r="J8" s="168"/>
      <c r="K8" s="168"/>
      <c r="L8" s="168"/>
    </row>
    <row r="9" spans="1:18" ht="29.25">
      <c r="B9" s="164" t="s">
        <v>954</v>
      </c>
      <c r="C9" s="169" t="s">
        <v>955</v>
      </c>
      <c r="D9" s="170">
        <v>12.022</v>
      </c>
      <c r="E9" s="170">
        <v>25.811</v>
      </c>
      <c r="F9" s="171">
        <v>27.709</v>
      </c>
      <c r="G9" s="171">
        <v>28.603000000000002</v>
      </c>
      <c r="H9" s="171">
        <v>27.465</v>
      </c>
      <c r="I9" s="172">
        <v>100</v>
      </c>
      <c r="J9" s="172">
        <v>100</v>
      </c>
      <c r="K9" s="173">
        <v>3.38</v>
      </c>
      <c r="L9" s="173">
        <v>0.23</v>
      </c>
    </row>
    <row r="10" spans="1:18">
      <c r="B10" s="164" t="s">
        <v>956</v>
      </c>
      <c r="C10" s="174" t="s">
        <v>957</v>
      </c>
      <c r="D10" s="175">
        <v>8.0839999999999996</v>
      </c>
      <c r="E10" s="175">
        <v>21.39</v>
      </c>
      <c r="F10" s="176">
        <v>23.178000000000001</v>
      </c>
      <c r="G10" s="176">
        <v>24.062999999999999</v>
      </c>
      <c r="H10" s="176">
        <v>23.123000000000001</v>
      </c>
      <c r="I10" s="177">
        <v>82.87</v>
      </c>
      <c r="J10" s="177">
        <v>84.19</v>
      </c>
      <c r="K10" s="178">
        <v>4.32</v>
      </c>
      <c r="L10" s="178">
        <v>0.28999999999999998</v>
      </c>
    </row>
    <row r="11" spans="1:18">
      <c r="B11" s="164" t="s">
        <v>958</v>
      </c>
      <c r="C11" s="174" t="s">
        <v>959</v>
      </c>
      <c r="D11" s="175">
        <v>2.5110000000000001</v>
      </c>
      <c r="E11" s="175">
        <v>3.726</v>
      </c>
      <c r="F11" s="176">
        <v>3.8319999999999999</v>
      </c>
      <c r="G11" s="176">
        <v>3.8490000000000002</v>
      </c>
      <c r="H11" s="176">
        <v>3.6890000000000001</v>
      </c>
      <c r="I11" s="177">
        <v>14.44</v>
      </c>
      <c r="J11" s="177">
        <v>13.43</v>
      </c>
      <c r="K11" s="178">
        <v>1.73</v>
      </c>
      <c r="L11" s="178">
        <v>-0.04</v>
      </c>
    </row>
    <row r="12" spans="1:18">
      <c r="B12" s="164" t="s">
        <v>960</v>
      </c>
      <c r="C12" s="174" t="s">
        <v>961</v>
      </c>
      <c r="D12" s="175">
        <v>1.427</v>
      </c>
      <c r="E12" s="175">
        <v>0.69499999999999995</v>
      </c>
      <c r="F12" s="176">
        <v>0.69799999999999995</v>
      </c>
      <c r="G12" s="176">
        <v>0.69099999999999995</v>
      </c>
      <c r="H12" s="176">
        <v>0.65300000000000002</v>
      </c>
      <c r="I12" s="177">
        <v>2.69</v>
      </c>
      <c r="J12" s="177">
        <v>2.38</v>
      </c>
      <c r="K12" s="178">
        <v>-3.08</v>
      </c>
      <c r="L12" s="178">
        <v>-0.23</v>
      </c>
    </row>
    <row r="13" spans="1:18" ht="29.25">
      <c r="B13" s="164" t="s">
        <v>962</v>
      </c>
      <c r="C13" s="169" t="s">
        <v>963</v>
      </c>
      <c r="D13" s="170"/>
      <c r="E13" s="170"/>
      <c r="F13" s="171"/>
      <c r="G13" s="171"/>
      <c r="H13" s="171"/>
      <c r="I13" s="172"/>
      <c r="J13" s="172"/>
      <c r="K13" s="173"/>
      <c r="L13" s="173"/>
    </row>
    <row r="14" spans="1:18">
      <c r="B14" s="164" t="s">
        <v>964</v>
      </c>
      <c r="C14" s="174" t="s">
        <v>965</v>
      </c>
      <c r="D14" s="175">
        <v>7.2140000000000004</v>
      </c>
      <c r="E14" s="175">
        <v>13.792</v>
      </c>
      <c r="F14" s="176">
        <v>17.036000000000001</v>
      </c>
      <c r="G14" s="176">
        <v>17.081</v>
      </c>
      <c r="H14" s="176">
        <v>12.965</v>
      </c>
      <c r="I14" s="177">
        <v>53.43</v>
      </c>
      <c r="J14" s="177">
        <v>47.21</v>
      </c>
      <c r="K14" s="178">
        <v>2.86</v>
      </c>
      <c r="L14" s="178">
        <v>-0.23</v>
      </c>
    </row>
    <row r="15" spans="1:18">
      <c r="B15" s="164" t="s">
        <v>966</v>
      </c>
      <c r="C15" s="174" t="s">
        <v>967</v>
      </c>
      <c r="D15" s="175">
        <v>3.5579999999999998</v>
      </c>
      <c r="E15" s="175">
        <v>9.4269999999999996</v>
      </c>
      <c r="F15" s="176">
        <v>6.5019999999999998</v>
      </c>
      <c r="G15" s="176">
        <v>3.9870000000000001</v>
      </c>
      <c r="H15" s="176">
        <v>3.1829999999999998</v>
      </c>
      <c r="I15" s="177">
        <v>36.520000000000003</v>
      </c>
      <c r="J15" s="177">
        <v>11.59</v>
      </c>
      <c r="K15" s="178">
        <v>4.33</v>
      </c>
      <c r="L15" s="178">
        <v>-3.94</v>
      </c>
    </row>
    <row r="16" spans="1:18" ht="19.5">
      <c r="B16" s="164" t="s">
        <v>968</v>
      </c>
      <c r="C16" s="174" t="s">
        <v>969</v>
      </c>
      <c r="D16" s="175">
        <v>0</v>
      </c>
      <c r="E16" s="175">
        <v>0.57299999999999995</v>
      </c>
      <c r="F16" s="176">
        <v>2.1960000000000002</v>
      </c>
      <c r="G16" s="176">
        <v>5.2759999999999998</v>
      </c>
      <c r="H16" s="176">
        <v>8.1509999999999998</v>
      </c>
      <c r="I16" s="177">
        <v>2.2200000000000002</v>
      </c>
      <c r="J16" s="177">
        <v>29.68</v>
      </c>
      <c r="K16" s="178">
        <v>57.35</v>
      </c>
      <c r="L16" s="178">
        <v>10.33</v>
      </c>
    </row>
    <row r="17" spans="2:12" ht="19.5">
      <c r="B17" s="164" t="s">
        <v>970</v>
      </c>
      <c r="C17" s="174" t="s">
        <v>971</v>
      </c>
      <c r="D17" s="175">
        <v>0</v>
      </c>
      <c r="E17" s="175">
        <v>5.0000000000000001E-3</v>
      </c>
      <c r="F17" s="176">
        <v>9.2999999999999999E-2</v>
      </c>
      <c r="G17" s="176">
        <v>0.70099999999999996</v>
      </c>
      <c r="H17" s="176">
        <v>1.869</v>
      </c>
      <c r="I17" s="177">
        <v>0.02</v>
      </c>
      <c r="J17" s="177">
        <v>6.81</v>
      </c>
      <c r="K17" s="178" t="s">
        <v>549</v>
      </c>
      <c r="L17" s="178">
        <v>24.95</v>
      </c>
    </row>
    <row r="18" spans="2:12">
      <c r="B18" s="164" t="s">
        <v>972</v>
      </c>
      <c r="C18" s="174" t="s">
        <v>973</v>
      </c>
      <c r="D18" s="175">
        <v>1.2509999999999999</v>
      </c>
      <c r="E18" s="175">
        <v>2.0150000000000001</v>
      </c>
      <c r="F18" s="176">
        <v>1.8819999999999999</v>
      </c>
      <c r="G18" s="176">
        <v>1.5569999999999999</v>
      </c>
      <c r="H18" s="176">
        <v>1.2969999999999999</v>
      </c>
      <c r="I18" s="177">
        <v>7.8</v>
      </c>
      <c r="J18" s="177">
        <v>4.72</v>
      </c>
      <c r="K18" s="178">
        <v>2.09</v>
      </c>
      <c r="L18" s="178">
        <v>-1.62</v>
      </c>
    </row>
    <row r="19" spans="2:12">
      <c r="B19" s="179"/>
      <c r="C19" s="180"/>
      <c r="D19" s="181"/>
      <c r="E19" s="181"/>
      <c r="F19" s="182"/>
      <c r="G19" s="182"/>
      <c r="H19" s="182"/>
      <c r="I19" s="182"/>
      <c r="J19" s="182"/>
      <c r="K19" s="183"/>
      <c r="L19" s="183"/>
    </row>
    <row r="20" spans="2:12">
      <c r="B20" s="164" t="s">
        <v>974</v>
      </c>
      <c r="C20" s="165" t="s">
        <v>975</v>
      </c>
      <c r="D20" s="184">
        <v>25.007000000000001</v>
      </c>
      <c r="E20" s="184">
        <v>35.316000000000003</v>
      </c>
      <c r="F20" s="185">
        <v>31.248000000000001</v>
      </c>
      <c r="G20" s="185">
        <v>25.658000000000001</v>
      </c>
      <c r="H20" s="185">
        <v>19.901</v>
      </c>
      <c r="I20" s="172">
        <v>100.01</v>
      </c>
      <c r="J20" s="172">
        <v>100.01</v>
      </c>
      <c r="K20" s="173">
        <v>1.51</v>
      </c>
      <c r="L20" s="173">
        <v>-2.1</v>
      </c>
    </row>
    <row r="21" spans="2:12">
      <c r="B21" s="164" t="s">
        <v>964</v>
      </c>
      <c r="C21" s="169" t="s">
        <v>976</v>
      </c>
      <c r="D21" s="175">
        <v>7.8840000000000003</v>
      </c>
      <c r="E21" s="175">
        <v>10.961</v>
      </c>
      <c r="F21" s="176">
        <v>11.978</v>
      </c>
      <c r="G21" s="176">
        <v>10.731999999999999</v>
      </c>
      <c r="H21" s="176">
        <v>7.266</v>
      </c>
      <c r="I21" s="177">
        <v>31.04</v>
      </c>
      <c r="J21" s="177">
        <v>36.51</v>
      </c>
      <c r="K21" s="178">
        <v>1.44</v>
      </c>
      <c r="L21" s="178">
        <v>-1.51</v>
      </c>
    </row>
    <row r="22" spans="2:12">
      <c r="B22" s="164" t="s">
        <v>966</v>
      </c>
      <c r="C22" s="169" t="s">
        <v>977</v>
      </c>
      <c r="D22" s="175">
        <v>12.909000000000001</v>
      </c>
      <c r="E22" s="175">
        <v>18.244</v>
      </c>
      <c r="F22" s="176">
        <v>13.554</v>
      </c>
      <c r="G22" s="176">
        <v>9.4600000000000009</v>
      </c>
      <c r="H22" s="176">
        <v>7.1059999999999999</v>
      </c>
      <c r="I22" s="177">
        <v>51.66</v>
      </c>
      <c r="J22" s="177">
        <v>35.71</v>
      </c>
      <c r="K22" s="178">
        <v>1.52</v>
      </c>
      <c r="L22" s="178">
        <v>-3.43</v>
      </c>
    </row>
    <row r="23" spans="2:12">
      <c r="B23" s="164" t="s">
        <v>978</v>
      </c>
      <c r="C23" s="169" t="s">
        <v>979</v>
      </c>
      <c r="D23" s="175">
        <v>0.56999999999999995</v>
      </c>
      <c r="E23" s="175">
        <v>0.27400000000000002</v>
      </c>
      <c r="F23" s="176">
        <v>0.26500000000000001</v>
      </c>
      <c r="G23" s="176">
        <v>0.251</v>
      </c>
      <c r="H23" s="176">
        <v>0.23599999999999999</v>
      </c>
      <c r="I23" s="177">
        <v>0.78</v>
      </c>
      <c r="J23" s="177">
        <v>1.19</v>
      </c>
      <c r="K23" s="178">
        <v>-3.14</v>
      </c>
      <c r="L23" s="178">
        <v>-0.54</v>
      </c>
    </row>
    <row r="24" spans="2:12">
      <c r="B24" s="164" t="s">
        <v>980</v>
      </c>
      <c r="C24" s="169" t="s">
        <v>981</v>
      </c>
      <c r="D24" s="175">
        <v>8.9999999999999993E-3</v>
      </c>
      <c r="E24" s="175">
        <v>0.89300000000000002</v>
      </c>
      <c r="F24" s="176">
        <v>1.0449999999999999</v>
      </c>
      <c r="G24" s="176">
        <v>1.0109999999999999</v>
      </c>
      <c r="H24" s="176">
        <v>1.026</v>
      </c>
      <c r="I24" s="177">
        <v>2.5299999999999998</v>
      </c>
      <c r="J24" s="177">
        <v>5.15</v>
      </c>
      <c r="K24" s="178">
        <v>22.35</v>
      </c>
      <c r="L24" s="178">
        <v>0.52</v>
      </c>
    </row>
    <row r="25" spans="2:12">
      <c r="B25" s="164" t="s">
        <v>982</v>
      </c>
      <c r="C25" s="169" t="s">
        <v>983</v>
      </c>
      <c r="D25" s="175">
        <v>3.4460000000000002</v>
      </c>
      <c r="E25" s="175">
        <v>2.8530000000000002</v>
      </c>
      <c r="F25" s="176">
        <v>2.0179999999999998</v>
      </c>
      <c r="G25" s="176">
        <v>1.5129999999999999</v>
      </c>
      <c r="H25" s="176">
        <v>1.1379999999999999</v>
      </c>
      <c r="I25" s="177">
        <v>8.08</v>
      </c>
      <c r="J25" s="177">
        <v>5.72</v>
      </c>
      <c r="K25" s="178">
        <v>-0.82</v>
      </c>
      <c r="L25" s="178">
        <v>-3.35</v>
      </c>
    </row>
    <row r="26" spans="2:12">
      <c r="B26" s="164" t="s">
        <v>984</v>
      </c>
      <c r="C26" s="169" t="s">
        <v>985</v>
      </c>
      <c r="D26" s="175">
        <v>7.0000000000000001E-3</v>
      </c>
      <c r="E26" s="175">
        <v>2E-3</v>
      </c>
      <c r="F26" s="176">
        <v>2E-3</v>
      </c>
      <c r="G26" s="176">
        <v>2E-3</v>
      </c>
      <c r="H26" s="176">
        <v>2E-3</v>
      </c>
      <c r="I26" s="177">
        <v>0</v>
      </c>
      <c r="J26" s="177">
        <v>0.01</v>
      </c>
      <c r="K26" s="178">
        <v>-6.05</v>
      </c>
      <c r="L26" s="178">
        <v>-0.43</v>
      </c>
    </row>
    <row r="27" spans="2:12">
      <c r="B27" s="164" t="s">
        <v>986</v>
      </c>
      <c r="C27" s="169" t="s">
        <v>987</v>
      </c>
      <c r="D27" s="175">
        <v>0</v>
      </c>
      <c r="E27" s="175">
        <v>0.98799999999999999</v>
      </c>
      <c r="F27" s="176">
        <v>0.879</v>
      </c>
      <c r="G27" s="176">
        <v>0.39</v>
      </c>
      <c r="H27" s="176">
        <v>6.5000000000000002E-2</v>
      </c>
      <c r="I27" s="177">
        <v>2.8</v>
      </c>
      <c r="J27" s="177">
        <v>0.33</v>
      </c>
      <c r="K27" s="178" t="s">
        <v>549</v>
      </c>
      <c r="L27" s="178">
        <v>-9.59</v>
      </c>
    </row>
    <row r="28" spans="2:12">
      <c r="B28" s="164" t="s">
        <v>988</v>
      </c>
      <c r="C28" s="169" t="s">
        <v>989</v>
      </c>
      <c r="D28" s="175">
        <v>0.17499999999999999</v>
      </c>
      <c r="E28" s="175">
        <v>0.40600000000000003</v>
      </c>
      <c r="F28" s="176">
        <v>0.82099999999999995</v>
      </c>
      <c r="G28" s="176">
        <v>1.0580000000000001</v>
      </c>
      <c r="H28" s="176">
        <v>1.3160000000000001</v>
      </c>
      <c r="I28" s="177">
        <v>1.1499999999999999</v>
      </c>
      <c r="J28" s="177">
        <v>6.61</v>
      </c>
      <c r="K28" s="178">
        <v>3.72</v>
      </c>
      <c r="L28" s="178">
        <v>4.45</v>
      </c>
    </row>
    <row r="29" spans="2:12">
      <c r="B29" s="164" t="s">
        <v>990</v>
      </c>
      <c r="C29" s="169" t="s">
        <v>991</v>
      </c>
      <c r="D29" s="175">
        <v>0</v>
      </c>
      <c r="E29" s="175">
        <v>0.69599999999999995</v>
      </c>
      <c r="F29" s="176">
        <v>0.68500000000000005</v>
      </c>
      <c r="G29" s="176">
        <v>1.2410000000000001</v>
      </c>
      <c r="H29" s="176">
        <v>1.748</v>
      </c>
      <c r="I29" s="177">
        <v>1.97</v>
      </c>
      <c r="J29" s="177">
        <v>8.7799999999999994</v>
      </c>
      <c r="K29" s="178" t="s">
        <v>549</v>
      </c>
      <c r="L29" s="178">
        <v>3.47</v>
      </c>
    </row>
    <row r="30" spans="2:12">
      <c r="B30" s="179"/>
      <c r="C30" s="180"/>
      <c r="D30" s="181"/>
      <c r="E30" s="181"/>
      <c r="F30" s="182"/>
      <c r="G30" s="182"/>
      <c r="H30" s="182"/>
      <c r="I30" s="182"/>
      <c r="J30" s="182"/>
      <c r="K30" s="183"/>
      <c r="L30" s="183"/>
    </row>
    <row r="31" spans="2:12" ht="19.5">
      <c r="B31" s="164" t="s">
        <v>992</v>
      </c>
      <c r="C31" s="165" t="s">
        <v>993</v>
      </c>
      <c r="D31" s="175"/>
      <c r="E31" s="175"/>
      <c r="F31" s="185"/>
      <c r="G31" s="185"/>
      <c r="H31" s="185"/>
      <c r="I31" s="186"/>
      <c r="J31" s="186"/>
      <c r="K31" s="187"/>
      <c r="L31" s="187"/>
    </row>
    <row r="32" spans="2:12">
      <c r="B32" s="164" t="s">
        <v>994</v>
      </c>
      <c r="C32" s="169" t="s">
        <v>995</v>
      </c>
      <c r="D32" s="175">
        <v>23.548999999999999</v>
      </c>
      <c r="E32" s="175">
        <v>33.664000000000001</v>
      </c>
      <c r="F32" s="176">
        <v>29.393000000000001</v>
      </c>
      <c r="G32" s="176">
        <v>23.849</v>
      </c>
      <c r="H32" s="176">
        <v>18.12</v>
      </c>
      <c r="I32" s="177">
        <v>95.32</v>
      </c>
      <c r="J32" s="177">
        <v>91.05</v>
      </c>
      <c r="K32" s="178">
        <v>1.57</v>
      </c>
      <c r="L32" s="178">
        <v>-2.27</v>
      </c>
    </row>
    <row r="33" spans="1:30">
      <c r="B33" s="164" t="s">
        <v>996</v>
      </c>
      <c r="C33" s="169" t="s">
        <v>997</v>
      </c>
      <c r="D33" s="175">
        <v>0.51300000000000001</v>
      </c>
      <c r="E33" s="175">
        <v>0.29499999999999998</v>
      </c>
      <c r="F33" s="176">
        <v>0.38500000000000001</v>
      </c>
      <c r="G33" s="176">
        <v>0.39800000000000002</v>
      </c>
      <c r="H33" s="176">
        <v>0.38300000000000001</v>
      </c>
      <c r="I33" s="177">
        <v>0.84</v>
      </c>
      <c r="J33" s="177">
        <v>1.93</v>
      </c>
      <c r="K33" s="178">
        <v>-2.37</v>
      </c>
      <c r="L33" s="178">
        <v>0.97</v>
      </c>
    </row>
    <row r="34" spans="1:30">
      <c r="B34" s="164" t="s">
        <v>998</v>
      </c>
      <c r="C34" s="169" t="s">
        <v>999</v>
      </c>
      <c r="D34" s="175">
        <v>1.4999999999999999E-2</v>
      </c>
      <c r="E34" s="175">
        <v>0.89800000000000002</v>
      </c>
      <c r="F34" s="176">
        <v>1.0509999999999999</v>
      </c>
      <c r="G34" s="176">
        <v>1.0169999999999999</v>
      </c>
      <c r="H34" s="176">
        <v>1.032</v>
      </c>
      <c r="I34" s="177">
        <v>2.54</v>
      </c>
      <c r="J34" s="177">
        <v>5.18</v>
      </c>
      <c r="K34" s="178">
        <v>19.5</v>
      </c>
      <c r="L34" s="178">
        <v>0.52</v>
      </c>
      <c r="N34" s="197" t="s">
        <v>1015</v>
      </c>
    </row>
    <row r="35" spans="1:30">
      <c r="B35" s="188" t="s">
        <v>1000</v>
      </c>
      <c r="C35" s="169" t="s">
        <v>1001</v>
      </c>
      <c r="D35" s="175">
        <v>0.93</v>
      </c>
      <c r="E35" s="175">
        <v>0.46</v>
      </c>
      <c r="F35" s="176">
        <v>0.41899999999999998</v>
      </c>
      <c r="G35" s="176">
        <v>0.39500000000000002</v>
      </c>
      <c r="H35" s="176">
        <v>0.36499999999999999</v>
      </c>
      <c r="I35" s="177">
        <v>1.3</v>
      </c>
      <c r="J35" s="177">
        <v>1.84</v>
      </c>
      <c r="K35" s="178">
        <v>-3.02</v>
      </c>
      <c r="L35" s="178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1017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1017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1017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1018</v>
      </c>
      <c r="B41" t="s">
        <v>996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1018</v>
      </c>
      <c r="B42" t="s">
        <v>998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1018</v>
      </c>
      <c r="B43" t="s">
        <v>1016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 t="shared" si="5"/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 t="shared" si="11"/>
        <v>1.0486796054724805</v>
      </c>
      <c r="F58">
        <f t="shared" si="11"/>
        <v>1.073019408208721</v>
      </c>
      <c r="G58">
        <f t="shared" si="11"/>
        <v>1.0973592109449612</v>
      </c>
      <c r="H58">
        <f t="shared" si="11"/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0" t="s">
        <v>1005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</row>
    <row r="63" spans="1:30">
      <c r="C63" t="s">
        <v>1003</v>
      </c>
      <c r="D63" t="s">
        <v>1004</v>
      </c>
    </row>
    <row r="64" spans="1:30">
      <c r="C64" s="191">
        <v>2020</v>
      </c>
      <c r="D64" s="191">
        <v>19786328.89511577</v>
      </c>
    </row>
    <row r="65" spans="2:30">
      <c r="C65" s="191">
        <v>2025</v>
      </c>
      <c r="D65" s="191">
        <v>21886424.420113798</v>
      </c>
    </row>
    <row r="66" spans="2:30">
      <c r="C66" s="191">
        <v>2030</v>
      </c>
      <c r="D66" s="191">
        <v>23087434.513481811</v>
      </c>
    </row>
    <row r="67" spans="2:30">
      <c r="C67" s="191">
        <v>2035</v>
      </c>
      <c r="D67" s="191">
        <v>23834596.436611731</v>
      </c>
    </row>
    <row r="68" spans="2:30">
      <c r="C68" s="191">
        <v>2040</v>
      </c>
      <c r="D68" s="191">
        <v>24011352.66822445</v>
      </c>
    </row>
    <row r="69" spans="2:30">
      <c r="C69" s="191">
        <v>2045</v>
      </c>
      <c r="D69" s="191">
        <v>23886185.211236279</v>
      </c>
    </row>
    <row r="70" spans="2:30">
      <c r="C70" s="191">
        <v>2050</v>
      </c>
      <c r="D70" s="191">
        <v>23329158.51861209</v>
      </c>
    </row>
    <row r="71" spans="2:30">
      <c r="B71" s="191"/>
      <c r="C71" s="191"/>
    </row>
    <row r="72" spans="2:30">
      <c r="B72" s="191"/>
      <c r="C72" s="2" t="s">
        <v>956</v>
      </c>
    </row>
    <row r="73" spans="2:30">
      <c r="B73" s="191"/>
      <c r="C73" s="191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1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5" cm="1">
        <f t="array" ref="E74">TREND($D$65:$D$66,$C$65:$C$66,E73)</f>
        <v>21886424.420113862</v>
      </c>
      <c r="F74" s="145" cm="1">
        <f t="array" ref="F74">TREND($D$65:$D$66,$C$65:$C$66,F73)</f>
        <v>22126626.43878746</v>
      </c>
      <c r="G74" s="145" cm="1">
        <f t="array" ref="G74">TREND($D$65:$D$66,$C$65:$C$66,G73)</f>
        <v>22366828.457461059</v>
      </c>
      <c r="H74" s="145" cm="1">
        <f t="array" ref="H74">TREND($D$65:$D$66,$C$65:$C$66,H73)</f>
        <v>22607030.476134658</v>
      </c>
      <c r="I74" s="145" cm="1">
        <f t="array" ref="I74">TREND($D$65:$D$66,$C$65:$C$66,I73)</f>
        <v>22847232.494808257</v>
      </c>
      <c r="J74" s="145" cm="1">
        <f t="array" ref="J74">TREND($D$66:$D$67,$C$66:$C$67,J73)</f>
        <v>23087434.513481796</v>
      </c>
      <c r="K74" s="145" cm="1">
        <f t="array" ref="K74">TREND($D$66:$D$67,$C$66:$C$67,K73)</f>
        <v>23236866.898107767</v>
      </c>
      <c r="L74" s="145" cm="1">
        <f t="array" ref="L74">TREND($D$66:$D$67,$C$66:$C$67,L73)</f>
        <v>23386299.282733798</v>
      </c>
      <c r="M74" s="145" cm="1">
        <f t="array" ref="M74">TREND($D$66:$D$67,$C$66:$C$67,M73)</f>
        <v>23535731.667359769</v>
      </c>
      <c r="N74" s="145" cm="1">
        <f t="array" ref="N74">TREND($D$66:$D$67,$C$66:$C$67,N73)</f>
        <v>23685164.051985741</v>
      </c>
      <c r="O74" s="145" cm="1">
        <f t="array" ref="O74">TREND($D$67:$D$68,$C$67:$C$68,O73)</f>
        <v>23834596.436611734</v>
      </c>
      <c r="P74" s="145" cm="1">
        <f t="array" ref="P74">TREND($D$67:$D$68,$C$67:$C$68,P73)</f>
        <v>23869947.682934277</v>
      </c>
      <c r="Q74" s="145" cm="1">
        <f t="array" ref="Q74">TREND($D$67:$D$68,$C$67:$C$68,Q73)</f>
        <v>23905298.929256819</v>
      </c>
      <c r="R74" s="145" cm="1">
        <f t="array" ref="R74">TREND($D$67:$D$68,$C$67:$C$68,R73)</f>
        <v>23940650.175579362</v>
      </c>
      <c r="S74" s="145" cm="1">
        <f t="array" ref="S74">TREND($D$67:$D$68,$C$67:$C$68,S73)</f>
        <v>23976001.421901904</v>
      </c>
      <c r="T74" s="145" cm="1">
        <f t="array" ref="T74">TREND($D$68:$D$69,$C$68:$C$69,T73)</f>
        <v>24011352.668224454</v>
      </c>
      <c r="U74" s="145" cm="1">
        <f t="array" ref="U74">TREND($D$68:$D$69,$C$68:$C$69,U73)</f>
        <v>23986319.17682682</v>
      </c>
      <c r="V74" s="145" cm="1">
        <f t="array" ref="V74">TREND($D$68:$D$69,$C$68:$C$69,V73)</f>
        <v>23961285.685429186</v>
      </c>
      <c r="W74" s="145" cm="1">
        <f t="array" ref="W74">TREND($D$68:$D$69,$C$68:$C$69,W73)</f>
        <v>23936252.194031551</v>
      </c>
      <c r="X74" s="145" cm="1">
        <f t="array" ref="X74">TREND($D$68:$D$69,$C$68:$C$69,X73)</f>
        <v>23911218.702633917</v>
      </c>
      <c r="Y74" s="145" cm="1">
        <f t="array" ref="Y74">TREND($D$69:$D$70,$C$69:$C$70,Y73)</f>
        <v>23886185.211236298</v>
      </c>
      <c r="Z74" s="145" cm="1">
        <f t="array" ref="Z74">TREND($D$69:$D$70,$C$69:$C$70,Z73)</f>
        <v>23774779.87271145</v>
      </c>
      <c r="AA74" s="145" cm="1">
        <f t="array" ref="AA74">TREND($D$69:$D$70,$C$69:$C$70,AA73)</f>
        <v>23663374.534186631</v>
      </c>
      <c r="AB74" s="145" cm="1">
        <f t="array" ref="AB74">TREND($D$69:$D$70,$C$69:$C$70,AB73)</f>
        <v>23551969.195661783</v>
      </c>
      <c r="AC74" s="145" cm="1">
        <f t="array" ref="AC74">TREND($D$69:$D$70,$C$69:$C$70,AC73)</f>
        <v>23440563.857136935</v>
      </c>
      <c r="AD74" s="145" cm="1">
        <f t="array" ref="AD74">TREND($D$69:$D$70,$C$69:$C$70,AD73)</f>
        <v>23329158.518612117</v>
      </c>
    </row>
    <row r="75" spans="2:30">
      <c r="B75" s="191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1"/>
    </row>
    <row r="77" spans="2:30">
      <c r="B77" s="191"/>
    </row>
    <row r="78" spans="2:30">
      <c r="B78" s="191"/>
    </row>
    <row r="79" spans="2:30">
      <c r="B79" s="191"/>
      <c r="D79" t="s">
        <v>1003</v>
      </c>
      <c r="G79" t="s">
        <v>1004</v>
      </c>
    </row>
    <row r="80" spans="2:30">
      <c r="D80">
        <v>2020</v>
      </c>
      <c r="F80">
        <v>130.44174745858399</v>
      </c>
      <c r="G80" s="191">
        <f>(E80+F80)*10^3</f>
        <v>130441.747458584</v>
      </c>
    </row>
    <row r="81" spans="3:30">
      <c r="D81">
        <v>2021</v>
      </c>
      <c r="F81">
        <v>127.87147613893001</v>
      </c>
      <c r="G81" s="191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1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1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1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1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1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1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1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1">
        <f t="shared" si="14"/>
        <v>208532.5064062817</v>
      </c>
    </row>
    <row r="91" spans="3:30">
      <c r="C91" s="2" t="s">
        <v>1008</v>
      </c>
    </row>
    <row r="92" spans="3:30">
      <c r="C92" s="191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1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1006</v>
      </c>
      <c r="G98">
        <v>2023</v>
      </c>
      <c r="H98" s="191">
        <v>2679652.9285503202</v>
      </c>
      <c r="I98" s="191">
        <v>109883.749339303</v>
      </c>
      <c r="J98" s="191">
        <f>I98+H98</f>
        <v>2789536.6778896232</v>
      </c>
    </row>
    <row r="99" spans="3:10">
      <c r="G99">
        <v>2025</v>
      </c>
      <c r="H99" s="191">
        <v>2679652.9285503202</v>
      </c>
      <c r="I99" s="191">
        <v>106395.36721954901</v>
      </c>
      <c r="J99" s="191">
        <f t="shared" ref="J99:J111" si="16">I99+H99</f>
        <v>2786048.2957698693</v>
      </c>
    </row>
    <row r="100" spans="3:10">
      <c r="G100">
        <v>2030</v>
      </c>
      <c r="H100" s="191">
        <v>2712466.90754272</v>
      </c>
      <c r="I100" s="191">
        <v>94186.0777059018</v>
      </c>
      <c r="J100" s="191">
        <f t="shared" si="16"/>
        <v>2806652.9852486216</v>
      </c>
    </row>
    <row r="101" spans="3:10">
      <c r="G101">
        <v>2035</v>
      </c>
      <c r="H101" s="191">
        <v>2734342.7433276302</v>
      </c>
      <c r="I101" s="191">
        <v>81104.668709569596</v>
      </c>
      <c r="J101" s="191">
        <f t="shared" si="16"/>
        <v>2815447.4120371998</v>
      </c>
    </row>
    <row r="102" spans="3:10">
      <c r="G102">
        <v>2040</v>
      </c>
      <c r="H102" s="191">
        <v>2723404.7503301702</v>
      </c>
      <c r="I102" s="191">
        <v>67151.188136045195</v>
      </c>
      <c r="J102" s="191">
        <f t="shared" si="16"/>
        <v>2790555.9384662155</v>
      </c>
    </row>
    <row r="103" spans="3:10">
      <c r="G103">
        <v>2045</v>
      </c>
      <c r="H103" s="191">
        <v>2657777.0927654002</v>
      </c>
      <c r="I103" s="191">
        <v>54069.7791397131</v>
      </c>
      <c r="J103" s="191">
        <f t="shared" si="16"/>
        <v>2711846.8719051131</v>
      </c>
    </row>
    <row r="104" spans="3:10">
      <c r="G104">
        <v>2050</v>
      </c>
      <c r="H104" s="191">
        <v>2570273.4492057101</v>
      </c>
      <c r="I104" s="191">
        <v>40988.370143380998</v>
      </c>
      <c r="J104" s="191">
        <f t="shared" si="16"/>
        <v>2611261.819349091</v>
      </c>
    </row>
    <row r="105" spans="3:10">
      <c r="F105" t="s">
        <v>1007</v>
      </c>
      <c r="G105">
        <v>2023</v>
      </c>
      <c r="H105" s="191">
        <v>306262.9026689399</v>
      </c>
      <c r="I105" s="191">
        <v>146511.59392749998</v>
      </c>
      <c r="J105" s="191">
        <f t="shared" si="16"/>
        <v>452774.49659643986</v>
      </c>
    </row>
    <row r="106" spans="3:10">
      <c r="G106">
        <v>2025</v>
      </c>
      <c r="H106" s="191">
        <v>328138.8886638796</v>
      </c>
      <c r="I106" s="191">
        <v>149127.880517315</v>
      </c>
      <c r="J106" s="191">
        <f t="shared" si="16"/>
        <v>477266.7691811946</v>
      </c>
    </row>
    <row r="107" spans="3:10">
      <c r="G107">
        <v>2030</v>
      </c>
      <c r="H107" s="191">
        <v>350014.72444878984</v>
      </c>
      <c r="I107" s="191">
        <v>156976.69238127017</v>
      </c>
      <c r="J107" s="191">
        <f t="shared" si="16"/>
        <v>506991.41683006001</v>
      </c>
    </row>
    <row r="108" spans="3:10">
      <c r="G108">
        <v>2035</v>
      </c>
      <c r="H108" s="191">
        <v>350014.72444878984</v>
      </c>
      <c r="I108" s="191">
        <v>163081.36109083937</v>
      </c>
      <c r="J108" s="191">
        <f t="shared" si="16"/>
        <v>513096.08553962922</v>
      </c>
    </row>
    <row r="109" spans="3:10">
      <c r="G109">
        <v>2040</v>
      </c>
      <c r="H109" s="191">
        <v>350014.72444878984</v>
      </c>
      <c r="I109" s="191">
        <v>165697.64768065483</v>
      </c>
      <c r="J109" s="191">
        <f t="shared" si="16"/>
        <v>515712.37212944467</v>
      </c>
    </row>
    <row r="110" spans="3:10">
      <c r="G110">
        <v>2045</v>
      </c>
      <c r="H110" s="191">
        <v>360952.71744625969</v>
      </c>
      <c r="I110" s="191">
        <v>165697.6716334009</v>
      </c>
      <c r="J110" s="191">
        <f t="shared" si="16"/>
        <v>526650.38907966064</v>
      </c>
    </row>
    <row r="111" spans="3:10">
      <c r="G111">
        <v>2050</v>
      </c>
      <c r="H111" s="191">
        <v>360952.56723624002</v>
      </c>
      <c r="I111" s="191">
        <v>163081.408996332</v>
      </c>
      <c r="J111" s="191">
        <f t="shared" si="16"/>
        <v>524033.97623257199</v>
      </c>
    </row>
    <row r="112" spans="3:10">
      <c r="C112" s="2" t="s">
        <v>1009</v>
      </c>
    </row>
    <row r="113" spans="2:30">
      <c r="C113" s="191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1006</v>
      </c>
      <c r="C114" s="145" cm="1">
        <f t="array" ref="C114">TREND($J$98:$J$99,$G$98:$G$99,C113)</f>
        <v>2789536.6778896232</v>
      </c>
      <c r="D114" s="145" cm="1">
        <f t="array" ref="D114">TREND($J$98:$J$99,$G$98:$G$99,D113)</f>
        <v>2787792.486829746</v>
      </c>
      <c r="E114" s="145" cm="1">
        <f t="array" ref="E114">TREND($J$99:$J$100,$G$99:$G$100,E113)</f>
        <v>2786048.2957698693</v>
      </c>
      <c r="F114" s="145" cm="1">
        <f t="array" ref="F114">TREND($J$99:$J$100,$G$99:$G$100,F113)</f>
        <v>2790169.233665619</v>
      </c>
      <c r="G114" s="145" cm="1">
        <f t="array" ref="G114">TREND($J$99:$J$100,$G$99:$G$100,G113)</f>
        <v>2794290.1715613697</v>
      </c>
      <c r="H114" s="145" cm="1">
        <f t="array" ref="H114">TREND($J$99:$J$100,$G$99:$G$100,H113)</f>
        <v>2798411.1094571203</v>
      </c>
      <c r="I114" s="145" cm="1">
        <f t="array" ref="I114">TREND($J$99:$J$100,$G$99:$G$100,I113)</f>
        <v>2802532.0473528709</v>
      </c>
      <c r="J114" s="145" cm="1">
        <f t="array" ref="J114">TREND($J$100:$J$101,$G$100:$G$101,J113)</f>
        <v>2806652.9852486211</v>
      </c>
      <c r="K114" s="145" cm="1">
        <f t="array" ref="K114">TREND($J$100:$J$101,$G$100:$G$101,K113)</f>
        <v>2808411.8706063367</v>
      </c>
      <c r="L114" s="145" cm="1">
        <f t="array" ref="L114">TREND($J$100:$J$101,$G$100:$G$101,L113)</f>
        <v>2810170.7559640524</v>
      </c>
      <c r="M114" s="145" cm="1">
        <f t="array" ref="M114">TREND($J$100:$J$101,$G$100:$G$101,M113)</f>
        <v>2811929.6413217681</v>
      </c>
      <c r="N114" s="145" cm="1">
        <f t="array" ref="N114">TREND($J$100:$J$101,$G$100:$G$101,N113)</f>
        <v>2813688.5266794837</v>
      </c>
      <c r="O114" s="145" cm="1">
        <f t="array" ref="O114">TREND($J$101:$J$102,$G$101:$G$102,O113)</f>
        <v>2815447.4120371994</v>
      </c>
      <c r="P114" s="145" cm="1">
        <f t="array" ref="P114">TREND($J$101:$J$102,$G$101:$G$102,P113)</f>
        <v>2810469.1173230037</v>
      </c>
      <c r="Q114" s="145" cm="1">
        <f t="array" ref="Q114">TREND($J$101:$J$102,$G$101:$G$102,Q113)</f>
        <v>2805490.8226088062</v>
      </c>
      <c r="R114" s="145" cm="1">
        <f t="array" ref="R114">TREND($J$101:$J$102,$G$101:$G$102,R113)</f>
        <v>2800512.5278946087</v>
      </c>
      <c r="S114" s="145" cm="1">
        <f t="array" ref="S114">TREND($J$101:$J$102,$G$101:$G$102,S113)</f>
        <v>2795534.233180413</v>
      </c>
      <c r="T114" s="145" cm="1">
        <f t="array" ref="T114">TREND($J$102:$J$103,$G$102:$G$103,T113)</f>
        <v>2790555.9384662136</v>
      </c>
      <c r="U114" s="145" cm="1">
        <f t="array" ref="U114">TREND($J$102:$J$103,$G$102:$G$103,U113)</f>
        <v>2774814.1251539923</v>
      </c>
      <c r="V114" s="145" cm="1">
        <f t="array" ref="V114">TREND($J$102:$J$103,$G$102:$G$103,V113)</f>
        <v>2759072.3118417747</v>
      </c>
      <c r="W114" s="145" cm="1">
        <f t="array" ref="W114">TREND($J$102:$J$103,$G$102:$G$103,W113)</f>
        <v>2743330.4985295534</v>
      </c>
      <c r="X114" s="145" cm="1">
        <f t="array" ref="X114">TREND($J$102:$J$103,$G$102:$G$103,X113)</f>
        <v>2727588.6852173321</v>
      </c>
      <c r="Y114" s="145" cm="1">
        <f t="array" ref="Y114">TREND($J$103:$J$104,$G$103:$G$104,Y113)</f>
        <v>2711846.8719051108</v>
      </c>
      <c r="Z114" s="145" cm="1">
        <f t="array" ref="Z114">TREND($J$103:$J$104,$G$103:$G$104,Z113)</f>
        <v>2691729.8613939062</v>
      </c>
      <c r="AA114" s="145" cm="1">
        <f t="array" ref="AA114">TREND($J$103:$J$104,$G$103:$G$104,AA113)</f>
        <v>2671612.8508827016</v>
      </c>
      <c r="AB114" s="145" cm="1">
        <f t="array" ref="AB114">TREND($J$103:$J$104,$G$103:$G$104,AB113)</f>
        <v>2651495.840371497</v>
      </c>
      <c r="AC114" s="145" cm="1">
        <f t="array" ref="AC114">TREND($J$103:$J$104,$G$103:$G$104,AC113)</f>
        <v>2631378.8298602924</v>
      </c>
      <c r="AD114" s="145" cm="1">
        <f t="array" ref="AD114">TREND($J$103:$J$104,$G$103:$G$104,AD113)</f>
        <v>2611261.8193490878</v>
      </c>
    </row>
    <row r="115" spans="2:30">
      <c r="B115" t="s">
        <v>1007</v>
      </c>
      <c r="C115" s="145" cm="1">
        <f t="array" ref="C115">TREND($J$105:$J$106,$G$105:$G$106,C113)</f>
        <v>452774.49659643695</v>
      </c>
      <c r="D115" s="145" cm="1">
        <f t="array" ref="D115">TREND($J$105:$J$106,$G$105:$G$106,D113)</f>
        <v>465020.6328888163</v>
      </c>
      <c r="E115" s="145" cm="1">
        <f t="array" ref="E115">TREND($J$106:$J$107,$G$106:$G$107,E113)</f>
        <v>477266.76918119565</v>
      </c>
      <c r="F115" s="145" cm="1">
        <f t="array" ref="F115">TREND($J$106:$J$107,$G$106:$G$107,F113)</f>
        <v>483211.69871096872</v>
      </c>
      <c r="G115" s="145" cm="1">
        <f t="array" ref="G115">TREND($J$106:$J$107,$G$106:$G$107,G113)</f>
        <v>489156.62824074179</v>
      </c>
      <c r="H115" s="145" cm="1">
        <f t="array" ref="H115">TREND($J$106:$J$107,$G$106:$G$107,H113)</f>
        <v>495101.55777051486</v>
      </c>
      <c r="I115" s="145" cm="1">
        <f t="array" ref="I115">TREND($J$106:$J$107,$G$106:$G$107,I113)</f>
        <v>501046.48730028793</v>
      </c>
      <c r="J115" s="145" cm="1">
        <f t="array" ref="J115">TREND($J$107:$J$108,$G$107:$G$108,J113)</f>
        <v>506991.41683005984</v>
      </c>
      <c r="K115" s="145" cm="1">
        <f t="array" ref="K115">TREND($J$107:$J$108,$G$107:$G$108,K113)</f>
        <v>508212.35057197395</v>
      </c>
      <c r="L115" s="145" cm="1">
        <f t="array" ref="L115">TREND($J$107:$J$108,$G$107:$G$108,L113)</f>
        <v>509433.28431388759</v>
      </c>
      <c r="M115" s="145" cm="1">
        <f t="array" ref="M115">TREND($J$107:$J$108,$G$107:$G$108,M113)</f>
        <v>510654.2180558017</v>
      </c>
      <c r="N115" s="145" cm="1">
        <f t="array" ref="N115">TREND($J$107:$J$108,$G$107:$G$108,N113)</f>
        <v>511875.15179771534</v>
      </c>
      <c r="O115" s="145" cm="1">
        <f t="array" ref="O115">TREND($J$108:$J$109,$G$108:$G$109,O113)</f>
        <v>513096.08553962933</v>
      </c>
      <c r="P115" s="145" cm="1">
        <f t="array" ref="P115">TREND($J$108:$J$109,$G$108:$G$109,P113)</f>
        <v>513619.34285759239</v>
      </c>
      <c r="Q115" s="145" cm="1">
        <f t="array" ref="Q115">TREND($J$108:$J$109,$G$108:$G$109,Q113)</f>
        <v>514142.60017555545</v>
      </c>
      <c r="R115" s="145" cm="1">
        <f t="array" ref="R115">TREND($J$108:$J$109,$G$108:$G$109,R113)</f>
        <v>514665.85749351874</v>
      </c>
      <c r="S115" s="145" cm="1">
        <f t="array" ref="S115">TREND($J$108:$J$109,$G$108:$G$109,S113)</f>
        <v>515189.11481148179</v>
      </c>
      <c r="T115" s="145" cm="1">
        <f t="array" ref="T115">TREND($J$109:$J$110,$G$109:$G$110,T113)</f>
        <v>515712.37212944543</v>
      </c>
      <c r="U115" s="145" cm="1">
        <f t="array" ref="U115">TREND($J$109:$J$110,$G$109:$G$110,U113)</f>
        <v>517899.9755194881</v>
      </c>
      <c r="V115" s="145" cm="1">
        <f t="array" ref="V115">TREND($J$109:$J$110,$G$109:$G$110,V113)</f>
        <v>520087.5789095317</v>
      </c>
      <c r="W115" s="145" cm="1">
        <f t="array" ref="W115">TREND($J$109:$J$110,$G$109:$G$110,W113)</f>
        <v>522275.18229957437</v>
      </c>
      <c r="X115" s="145" cm="1">
        <f t="array" ref="X115">TREND($J$109:$J$110,$G$109:$G$110,X113)</f>
        <v>524462.78568961797</v>
      </c>
      <c r="Y115" s="145" cm="1">
        <f t="array" ref="Y115">TREND($J$110:$J$111,$G$110:$G$111,Y113)</f>
        <v>526650.38907966064</v>
      </c>
      <c r="Z115" s="145" cm="1">
        <f t="array" ref="Z115">TREND($J$110:$J$111,$G$110:$G$111,Z113)</f>
        <v>526127.10651024291</v>
      </c>
      <c r="AA115" s="145" cm="1">
        <f t="array" ref="AA115">TREND($J$110:$J$111,$G$110:$G$111,AA113)</f>
        <v>525603.82394082518</v>
      </c>
      <c r="AB115" s="145" cm="1">
        <f t="array" ref="AB115">TREND($J$110:$J$111,$G$110:$G$111,AB113)</f>
        <v>525080.54137140745</v>
      </c>
      <c r="AC115" s="145" cm="1">
        <f t="array" ref="AC115">TREND($J$110:$J$111,$G$110:$G$111,AC113)</f>
        <v>524557.25880198972</v>
      </c>
      <c r="AD115" s="145" cm="1">
        <f t="array" ref="AD115">TREND($J$110:$J$111,$G$110:$G$111,AD113)</f>
        <v>524033.97623257199</v>
      </c>
    </row>
    <row r="116" spans="2:30">
      <c r="C116" s="145">
        <f>SUM(C114:C115)</f>
        <v>3242311.1744860602</v>
      </c>
      <c r="D116" s="145">
        <f t="shared" ref="D116:AD116" si="17">SUM(D114:D115)</f>
        <v>3252813.1197185623</v>
      </c>
      <c r="E116" s="145">
        <f t="shared" si="17"/>
        <v>3263315.064951065</v>
      </c>
      <c r="F116" s="145">
        <f t="shared" si="17"/>
        <v>3273380.9323765878</v>
      </c>
      <c r="G116" s="145">
        <f t="shared" si="17"/>
        <v>3283446.7998021115</v>
      </c>
      <c r="H116" s="145">
        <f t="shared" si="17"/>
        <v>3293512.6672276352</v>
      </c>
      <c r="I116" s="145">
        <f t="shared" si="17"/>
        <v>3303578.5346531589</v>
      </c>
      <c r="J116" s="145">
        <f t="shared" si="17"/>
        <v>3313644.4020786807</v>
      </c>
      <c r="K116" s="145">
        <f t="shared" si="17"/>
        <v>3316624.2211783109</v>
      </c>
      <c r="L116" s="145">
        <f t="shared" si="17"/>
        <v>3319604.0402779402</v>
      </c>
      <c r="M116" s="145">
        <f t="shared" si="17"/>
        <v>3322583.8593775695</v>
      </c>
      <c r="N116" s="145">
        <f t="shared" si="17"/>
        <v>3325563.6784771988</v>
      </c>
      <c r="O116" s="145">
        <f t="shared" si="17"/>
        <v>3328543.4975768286</v>
      </c>
      <c r="P116" s="145">
        <f t="shared" si="17"/>
        <v>3324088.460180596</v>
      </c>
      <c r="Q116" s="145">
        <f t="shared" si="17"/>
        <v>3319633.4227843615</v>
      </c>
      <c r="R116" s="145">
        <f t="shared" si="17"/>
        <v>3315178.3853881275</v>
      </c>
      <c r="S116" s="145">
        <f t="shared" si="17"/>
        <v>3310723.3479918949</v>
      </c>
      <c r="T116" s="145">
        <f t="shared" si="17"/>
        <v>3306268.3105956591</v>
      </c>
      <c r="U116" s="145">
        <f t="shared" si="17"/>
        <v>3292714.1006734804</v>
      </c>
      <c r="V116" s="145">
        <f t="shared" si="17"/>
        <v>3279159.8907513064</v>
      </c>
      <c r="W116" s="145">
        <f t="shared" si="17"/>
        <v>3265605.6808291278</v>
      </c>
      <c r="X116" s="145">
        <f t="shared" si="17"/>
        <v>3252051.4709069501</v>
      </c>
      <c r="Y116" s="145">
        <f t="shared" si="17"/>
        <v>3238497.2609847714</v>
      </c>
      <c r="Z116" s="145">
        <f t="shared" si="17"/>
        <v>3217856.9679041491</v>
      </c>
      <c r="AA116" s="145">
        <f t="shared" si="17"/>
        <v>3197216.6748235268</v>
      </c>
      <c r="AB116" s="145">
        <f t="shared" si="17"/>
        <v>3176576.3817429044</v>
      </c>
      <c r="AC116" s="145">
        <f t="shared" si="17"/>
        <v>3155936.0886622821</v>
      </c>
      <c r="AD116" s="145">
        <f t="shared" si="17"/>
        <v>3135295.7955816598</v>
      </c>
    </row>
    <row r="118" spans="2:30">
      <c r="B118" t="s">
        <v>1006</v>
      </c>
      <c r="C118">
        <v>1</v>
      </c>
      <c r="D118" s="145">
        <f>D114/$C$114</f>
        <v>0.99937473807973132</v>
      </c>
      <c r="E118" s="145">
        <f t="shared" ref="E118:AD118" si="18">E114/$C$114</f>
        <v>0.99874947615946286</v>
      </c>
      <c r="F118" s="145">
        <f t="shared" si="18"/>
        <v>1.0002267601573442</v>
      </c>
      <c r="G118" s="145">
        <f t="shared" si="18"/>
        <v>1.0017040441552261</v>
      </c>
      <c r="H118" s="145">
        <f t="shared" si="18"/>
        <v>1.0031813281531079</v>
      </c>
      <c r="I118" s="145">
        <f t="shared" si="18"/>
        <v>1.0046586121509895</v>
      </c>
      <c r="J118" s="145">
        <f t="shared" si="18"/>
        <v>1.0061358961488711</v>
      </c>
      <c r="K118" s="145">
        <f t="shared" si="18"/>
        <v>1.0067664257173321</v>
      </c>
      <c r="L118" s="145">
        <f t="shared" si="18"/>
        <v>1.0073969552857931</v>
      </c>
      <c r="M118" s="145">
        <f t="shared" si="18"/>
        <v>1.0080274848542539</v>
      </c>
      <c r="N118" s="145">
        <f t="shared" si="18"/>
        <v>1.0086580144227149</v>
      </c>
      <c r="O118" s="145">
        <f t="shared" si="18"/>
        <v>1.0092885439911758</v>
      </c>
      <c r="P118" s="145">
        <f t="shared" si="18"/>
        <v>1.0075039126028686</v>
      </c>
      <c r="Q118" s="145">
        <f t="shared" si="18"/>
        <v>1.005719281214561</v>
      </c>
      <c r="R118" s="145">
        <f t="shared" si="18"/>
        <v>1.0039346498262534</v>
      </c>
      <c r="S118" s="145">
        <f t="shared" si="18"/>
        <v>1.0021500184379462</v>
      </c>
      <c r="T118" s="145">
        <f t="shared" si="18"/>
        <v>1.0003653870496378</v>
      </c>
      <c r="U118" s="145">
        <f t="shared" si="18"/>
        <v>0.9947222229224213</v>
      </c>
      <c r="V118" s="145">
        <f t="shared" si="18"/>
        <v>0.98907905879520619</v>
      </c>
      <c r="W118" s="145">
        <f t="shared" si="18"/>
        <v>0.98343589466798975</v>
      </c>
      <c r="X118" s="145">
        <f t="shared" si="18"/>
        <v>0.9777927305407732</v>
      </c>
      <c r="Y118" s="145">
        <f t="shared" si="18"/>
        <v>0.97214956641355676</v>
      </c>
      <c r="Z118" s="145">
        <f t="shared" si="18"/>
        <v>0.96493797078527355</v>
      </c>
      <c r="AA118" s="145">
        <f t="shared" si="18"/>
        <v>0.95772637515699022</v>
      </c>
      <c r="AB118" s="145">
        <f t="shared" si="18"/>
        <v>0.950514779528707</v>
      </c>
      <c r="AC118" s="145">
        <f t="shared" si="18"/>
        <v>0.94330318390042378</v>
      </c>
      <c r="AD118" s="145">
        <f t="shared" si="18"/>
        <v>0.93609158827214045</v>
      </c>
    </row>
    <row r="119" spans="2:30">
      <c r="B119" t="s">
        <v>1007</v>
      </c>
      <c r="C119">
        <v>1</v>
      </c>
      <c r="D119" s="145">
        <f>D115/$C$115</f>
        <v>1.0270468773847359</v>
      </c>
      <c r="E119" s="145">
        <f t="shared" ref="E119:AD119" si="19">E115/$C$115</f>
        <v>1.0540937547694718</v>
      </c>
      <c r="F119" s="145">
        <f t="shared" si="19"/>
        <v>1.0672237556296391</v>
      </c>
      <c r="G119" s="145">
        <f t="shared" si="19"/>
        <v>1.0803537564898065</v>
      </c>
      <c r="H119" s="145">
        <f t="shared" si="19"/>
        <v>1.0934837573499741</v>
      </c>
      <c r="I119" s="145">
        <f t="shared" si="19"/>
        <v>1.1066137582101414</v>
      </c>
      <c r="J119" s="145">
        <f t="shared" si="19"/>
        <v>1.1197437590703061</v>
      </c>
      <c r="K119" s="145">
        <f t="shared" si="19"/>
        <v>1.1224403193913755</v>
      </c>
      <c r="L119" s="145">
        <f t="shared" si="19"/>
        <v>1.1251368797124439</v>
      </c>
      <c r="M119" s="145">
        <f t="shared" si="19"/>
        <v>1.1278334400335133</v>
      </c>
      <c r="N119" s="145">
        <f t="shared" si="19"/>
        <v>1.1305300003545815</v>
      </c>
      <c r="O119" s="145">
        <f t="shared" si="19"/>
        <v>1.1332265606756506</v>
      </c>
      <c r="P119" s="145">
        <f t="shared" si="19"/>
        <v>1.1343822293846801</v>
      </c>
      <c r="Q119" s="145">
        <f t="shared" si="19"/>
        <v>1.1355378980937094</v>
      </c>
      <c r="R119" s="145">
        <f t="shared" si="19"/>
        <v>1.1366935668027394</v>
      </c>
      <c r="S119" s="145">
        <f t="shared" si="19"/>
        <v>1.1378492355117689</v>
      </c>
      <c r="T119" s="145">
        <f t="shared" si="19"/>
        <v>1.1390049042207997</v>
      </c>
      <c r="U119" s="145">
        <f t="shared" si="19"/>
        <v>1.1438364559236609</v>
      </c>
      <c r="V119" s="145">
        <f t="shared" si="19"/>
        <v>1.1486680076265243</v>
      </c>
      <c r="W119" s="145">
        <f t="shared" si="19"/>
        <v>1.1534995593293855</v>
      </c>
      <c r="X119" s="145">
        <f t="shared" si="19"/>
        <v>1.1583311110322487</v>
      </c>
      <c r="Y119" s="145">
        <f t="shared" si="19"/>
        <v>1.1631626627351102</v>
      </c>
      <c r="Z119" s="145">
        <f t="shared" si="19"/>
        <v>1.1620069382555926</v>
      </c>
      <c r="AA119" s="145">
        <f t="shared" si="19"/>
        <v>1.1608512137760749</v>
      </c>
      <c r="AB119" s="145">
        <f t="shared" si="19"/>
        <v>1.1596954892965574</v>
      </c>
      <c r="AC119" s="145">
        <f t="shared" si="19"/>
        <v>1.1585397648170399</v>
      </c>
      <c r="AD119" s="145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154" sqref="A154:XFD154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945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16" t="s">
        <v>196</v>
      </c>
      <c r="B1" s="216"/>
      <c r="C1" s="216"/>
      <c r="D1" s="216"/>
      <c r="E1" s="216"/>
    </row>
    <row r="2" spans="1:8" ht="25.5">
      <c r="A2" s="221" t="s">
        <v>197</v>
      </c>
      <c r="B2" s="221" t="s">
        <v>198</v>
      </c>
      <c r="C2" s="221" t="s">
        <v>199</v>
      </c>
      <c r="D2" s="221" t="s">
        <v>200</v>
      </c>
      <c r="E2" s="87" t="s">
        <v>201</v>
      </c>
      <c r="F2" s="212" t="s">
        <v>202</v>
      </c>
      <c r="G2" s="213"/>
    </row>
    <row r="3" spans="1:8" ht="32.25" customHeight="1" thickBot="1">
      <c r="A3" s="222"/>
      <c r="B3" s="223"/>
      <c r="C3" s="223"/>
      <c r="D3" s="223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17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18" t="s">
        <v>207</v>
      </c>
      <c r="B5" s="214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18" t="s">
        <v>207</v>
      </c>
      <c r="B6" s="214" t="s">
        <v>209</v>
      </c>
      <c r="C6" s="219" t="s">
        <v>210</v>
      </c>
      <c r="D6" s="91" t="s">
        <v>208</v>
      </c>
      <c r="E6" s="91">
        <v>32</v>
      </c>
      <c r="F6" s="92"/>
      <c r="G6" s="14"/>
    </row>
    <row r="7" spans="1:8">
      <c r="A7" s="218" t="s">
        <v>207</v>
      </c>
      <c r="B7" s="214" t="s">
        <v>209</v>
      </c>
      <c r="C7" s="219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18" t="s">
        <v>207</v>
      </c>
      <c r="B8" s="214" t="s">
        <v>209</v>
      </c>
      <c r="C8" s="219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18" t="s">
        <v>207</v>
      </c>
      <c r="B9" s="214" t="s">
        <v>209</v>
      </c>
      <c r="C9" s="219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18" t="s">
        <v>207</v>
      </c>
      <c r="B10" s="214" t="s">
        <v>209</v>
      </c>
      <c r="C10" s="219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18" t="s">
        <v>207</v>
      </c>
      <c r="B11" s="214" t="s">
        <v>209</v>
      </c>
      <c r="C11" s="219" t="s">
        <v>215</v>
      </c>
      <c r="D11" s="91" t="s">
        <v>208</v>
      </c>
      <c r="E11" s="91">
        <v>39</v>
      </c>
      <c r="F11" s="94"/>
      <c r="G11" s="14"/>
    </row>
    <row r="12" spans="1:8">
      <c r="A12" s="218" t="s">
        <v>207</v>
      </c>
      <c r="B12" s="214" t="s">
        <v>209</v>
      </c>
      <c r="C12" s="219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18" t="s">
        <v>207</v>
      </c>
      <c r="B13" s="214" t="s">
        <v>209</v>
      </c>
      <c r="C13" s="219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18" t="s">
        <v>207</v>
      </c>
      <c r="B14" s="214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18" t="s">
        <v>207</v>
      </c>
      <c r="B15" s="214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18" t="s">
        <v>207</v>
      </c>
      <c r="B16" s="214" t="s">
        <v>218</v>
      </c>
      <c r="C16" s="219" t="s">
        <v>210</v>
      </c>
      <c r="D16" s="91" t="s">
        <v>208</v>
      </c>
      <c r="E16" s="91">
        <v>56</v>
      </c>
      <c r="F16" s="94"/>
      <c r="G16" s="14"/>
    </row>
    <row r="17" spans="1:8">
      <c r="A17" s="218" t="s">
        <v>207</v>
      </c>
      <c r="B17" s="214" t="s">
        <v>218</v>
      </c>
      <c r="C17" s="219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18" t="s">
        <v>207</v>
      </c>
      <c r="B18" s="214" t="s">
        <v>218</v>
      </c>
      <c r="C18" s="219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18" t="s">
        <v>207</v>
      </c>
      <c r="B19" s="214" t="s">
        <v>218</v>
      </c>
      <c r="C19" s="219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18" t="s">
        <v>207</v>
      </c>
      <c r="B20" s="215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18" t="s">
        <v>207</v>
      </c>
      <c r="B21" s="220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18" t="s">
        <v>207</v>
      </c>
      <c r="B22" s="214" t="s">
        <v>221</v>
      </c>
      <c r="C22" s="219" t="s">
        <v>210</v>
      </c>
      <c r="D22" s="91" t="s">
        <v>208</v>
      </c>
      <c r="E22" s="91">
        <v>48</v>
      </c>
      <c r="F22" s="94"/>
      <c r="G22" s="14"/>
    </row>
    <row r="23" spans="1:8">
      <c r="A23" s="218" t="s">
        <v>207</v>
      </c>
      <c r="B23" s="214" t="s">
        <v>221</v>
      </c>
      <c r="C23" s="219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18" t="s">
        <v>207</v>
      </c>
      <c r="B24" s="214" t="s">
        <v>221</v>
      </c>
      <c r="C24" s="219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18" t="s">
        <v>207</v>
      </c>
      <c r="B25" s="214" t="s">
        <v>221</v>
      </c>
      <c r="C25" s="219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18" t="s">
        <v>207</v>
      </c>
      <c r="B26" s="214" t="s">
        <v>221</v>
      </c>
      <c r="C26" s="219" t="s">
        <v>222</v>
      </c>
      <c r="D26" s="91" t="s">
        <v>208</v>
      </c>
      <c r="E26" s="91">
        <v>18</v>
      </c>
      <c r="F26" s="94"/>
      <c r="G26" s="14"/>
    </row>
    <row r="27" spans="1:8">
      <c r="A27" s="218" t="s">
        <v>207</v>
      </c>
      <c r="B27" s="214" t="s">
        <v>221</v>
      </c>
      <c r="C27" s="219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18" t="s">
        <v>207</v>
      </c>
      <c r="B28" s="214" t="s">
        <v>221</v>
      </c>
      <c r="C28" s="219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18" t="s">
        <v>207</v>
      </c>
      <c r="B29" s="214" t="s">
        <v>221</v>
      </c>
      <c r="C29" s="219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18" t="s">
        <v>207</v>
      </c>
      <c r="B30" s="214" t="s">
        <v>221</v>
      </c>
      <c r="C30" s="219" t="s">
        <v>223</v>
      </c>
      <c r="D30" s="91" t="s">
        <v>208</v>
      </c>
      <c r="E30" s="91">
        <v>40</v>
      </c>
      <c r="F30" s="94"/>
      <c r="G30" s="14"/>
    </row>
    <row r="31" spans="1:8">
      <c r="A31" s="218" t="s">
        <v>207</v>
      </c>
      <c r="B31" s="214" t="s">
        <v>221</v>
      </c>
      <c r="C31" s="219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18" t="s">
        <v>207</v>
      </c>
      <c r="B32" s="214" t="s">
        <v>221</v>
      </c>
      <c r="C32" s="219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18" t="s">
        <v>207</v>
      </c>
      <c r="B33" s="214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18" t="s">
        <v>207</v>
      </c>
      <c r="B34" s="214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18" t="s">
        <v>207</v>
      </c>
      <c r="B35" s="214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18" t="s">
        <v>207</v>
      </c>
      <c r="B36" s="214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18" t="s">
        <v>207</v>
      </c>
      <c r="B37" s="215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34" t="s">
        <v>257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36" t="s">
        <v>292</v>
      </c>
      <c r="B18" s="235"/>
      <c r="C18" s="235"/>
      <c r="D18" s="235"/>
      <c r="E18" s="235"/>
      <c r="F18" s="235"/>
      <c r="G18" s="235"/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34" t="s">
        <v>257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36" t="s">
        <v>292</v>
      </c>
      <c r="B18" s="235"/>
      <c r="C18" s="235"/>
      <c r="D18" s="235"/>
      <c r="E18" s="235"/>
      <c r="F18" s="235"/>
      <c r="G18" s="235"/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34" t="s">
        <v>257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36" t="s">
        <v>292</v>
      </c>
      <c r="B13" s="235"/>
      <c r="C13" s="235"/>
      <c r="D13" s="235"/>
      <c r="E13" s="235"/>
      <c r="F13" s="235"/>
      <c r="G13" s="235"/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34" t="s">
        <v>312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36" t="s">
        <v>292</v>
      </c>
      <c r="B19" s="235"/>
      <c r="C19" s="235"/>
      <c r="D19" s="235"/>
      <c r="E19" s="235"/>
      <c r="F19" s="235"/>
      <c r="G19" s="235"/>
      <c r="H19" s="235"/>
      <c r="I19" s="235"/>
      <c r="J19" s="235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34" t="s">
        <v>312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36" t="s">
        <v>292</v>
      </c>
      <c r="B19" s="235"/>
      <c r="C19" s="235"/>
      <c r="D19" s="235"/>
      <c r="E19" s="235"/>
      <c r="F19" s="235"/>
      <c r="G19" s="235"/>
      <c r="H19" s="235"/>
      <c r="I19" s="235"/>
      <c r="J19" s="235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34" t="s">
        <v>312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36" t="s">
        <v>292</v>
      </c>
      <c r="B11" s="235"/>
      <c r="C11" s="235"/>
      <c r="D11" s="235"/>
      <c r="E11" s="235"/>
      <c r="F11" s="235"/>
      <c r="G11" s="235"/>
      <c r="H11" s="235"/>
      <c r="I11" s="235"/>
      <c r="J11" s="235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K6" sqref="K6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F56"/>
  <sheetViews>
    <sheetView topLeftCell="A34" workbookViewId="0">
      <selection activeCell="G55" sqref="G55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37" t="s">
        <v>343</v>
      </c>
      <c r="B1" s="237"/>
      <c r="C1" s="237"/>
      <c r="D1" s="237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37" t="s">
        <v>353</v>
      </c>
      <c r="B13" s="237"/>
      <c r="C13" s="237"/>
      <c r="D13" s="237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  <row r="25" spans="1:4">
      <c r="A25" t="s">
        <v>1020</v>
      </c>
    </row>
    <row r="26" spans="1:4">
      <c r="A26" t="s">
        <v>1024</v>
      </c>
    </row>
    <row r="27" spans="1:4">
      <c r="A27" t="s">
        <v>1025</v>
      </c>
    </row>
    <row r="39" spans="1:6">
      <c r="A39">
        <v>2019</v>
      </c>
      <c r="B39">
        <v>2020</v>
      </c>
      <c r="C39">
        <v>2021</v>
      </c>
      <c r="D39">
        <v>2022</v>
      </c>
      <c r="E39">
        <v>2023</v>
      </c>
      <c r="F39">
        <v>2024</v>
      </c>
    </row>
    <row r="40" spans="1:6">
      <c r="A40" s="145">
        <v>55862000000</v>
      </c>
      <c r="B40" s="145">
        <v>33963000000</v>
      </c>
      <c r="C40" s="145">
        <v>36523000000</v>
      </c>
      <c r="D40" s="145">
        <v>44036000000</v>
      </c>
      <c r="E40" s="145">
        <v>50866000000</v>
      </c>
      <c r="F40" s="145">
        <v>47155000000</v>
      </c>
    </row>
    <row r="41" spans="1:6">
      <c r="A41" s="145">
        <f>A40/$A$40</f>
        <v>1</v>
      </c>
      <c r="B41" s="145">
        <f>B40/$A$40</f>
        <v>0.60798038022269163</v>
      </c>
      <c r="C41" s="145">
        <f t="shared" ref="C41:F41" si="0">C40/$A$40</f>
        <v>0.65380759729333005</v>
      </c>
      <c r="D41" s="145">
        <f t="shared" si="0"/>
        <v>0.78829973864165259</v>
      </c>
      <c r="E41" s="145">
        <f t="shared" si="0"/>
        <v>0.91056532168558235</v>
      </c>
      <c r="F41" s="145">
        <f t="shared" si="0"/>
        <v>0.84413375818982495</v>
      </c>
    </row>
    <row r="54" spans="1:6">
      <c r="A54">
        <v>2019</v>
      </c>
      <c r="B54">
        <v>2020</v>
      </c>
      <c r="C54">
        <v>2021</v>
      </c>
      <c r="D54">
        <v>2022</v>
      </c>
      <c r="E54">
        <v>2023</v>
      </c>
      <c r="F54">
        <v>2024</v>
      </c>
    </row>
    <row r="55" spans="1:6">
      <c r="A55" s="145">
        <v>7357000000</v>
      </c>
      <c r="B55" s="145">
        <v>6652000000</v>
      </c>
      <c r="C55" s="145">
        <v>6757000000</v>
      </c>
      <c r="D55" s="145">
        <v>6054000000</v>
      </c>
      <c r="E55" s="145">
        <v>5527000000</v>
      </c>
      <c r="F55" s="145">
        <v>5283000000</v>
      </c>
    </row>
    <row r="56" spans="1:6">
      <c r="A56" s="145">
        <f>A55/$A$55</f>
        <v>1</v>
      </c>
      <c r="B56" s="145">
        <f t="shared" ref="B56:F56" si="1">B55/$A$55</f>
        <v>0.90417289656109823</v>
      </c>
      <c r="C56" s="145">
        <f t="shared" si="1"/>
        <v>0.91844501834987091</v>
      </c>
      <c r="D56" s="145">
        <f t="shared" si="1"/>
        <v>0.82288976484980292</v>
      </c>
      <c r="E56" s="145">
        <f t="shared" si="1"/>
        <v>0.75125730596710616</v>
      </c>
      <c r="F56" s="145">
        <f t="shared" si="1"/>
        <v>0.71809161342938699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0" bestFit="1" customWidth="1"/>
    <col min="2" max="2" width="21" style="150" customWidth="1"/>
    <col min="3" max="3" width="10.42578125" style="150" bestFit="1" customWidth="1"/>
    <col min="4" max="4" width="8.42578125" style="150" bestFit="1" customWidth="1"/>
    <col min="5" max="5" width="10.42578125" style="150" bestFit="1" customWidth="1"/>
    <col min="6" max="6" width="8.42578125" style="150" bestFit="1" customWidth="1"/>
    <col min="7" max="16384" width="31" style="150"/>
  </cols>
  <sheetData>
    <row r="1" spans="1:6">
      <c r="A1" s="149" t="s">
        <v>833</v>
      </c>
      <c r="B1" s="149" t="s">
        <v>357</v>
      </c>
      <c r="C1" s="149" t="s">
        <v>358</v>
      </c>
      <c r="D1" s="149" t="s">
        <v>359</v>
      </c>
      <c r="E1" s="149" t="s">
        <v>360</v>
      </c>
      <c r="F1" s="149" t="s">
        <v>361</v>
      </c>
    </row>
    <row r="2" spans="1:6">
      <c r="A2" s="150">
        <v>0</v>
      </c>
      <c r="B2" s="150" t="s">
        <v>362</v>
      </c>
      <c r="C2" s="150">
        <v>186054312</v>
      </c>
      <c r="D2" s="150">
        <v>918941</v>
      </c>
      <c r="E2" s="150">
        <v>157673444</v>
      </c>
      <c r="F2" s="150">
        <v>4533446</v>
      </c>
    </row>
    <row r="3" spans="1:6">
      <c r="A3" s="150">
        <v>1</v>
      </c>
      <c r="B3" s="150" t="s">
        <v>834</v>
      </c>
      <c r="C3" s="150">
        <v>15616550</v>
      </c>
      <c r="D3" s="150">
        <v>77117</v>
      </c>
      <c r="E3" s="150">
        <v>13219221</v>
      </c>
      <c r="F3" s="150">
        <v>394679</v>
      </c>
    </row>
    <row r="4" spans="1:6">
      <c r="A4" s="150">
        <v>1</v>
      </c>
      <c r="B4" s="150" t="s">
        <v>835</v>
      </c>
      <c r="C4" s="150">
        <v>14920350</v>
      </c>
      <c r="D4" s="150">
        <v>73624</v>
      </c>
      <c r="E4" s="150">
        <v>12802171</v>
      </c>
      <c r="F4" s="150">
        <v>392205</v>
      </c>
    </row>
    <row r="5" spans="1:6">
      <c r="A5" s="150">
        <v>1</v>
      </c>
      <c r="B5" s="150" t="s">
        <v>836</v>
      </c>
      <c r="C5" s="150">
        <v>15714630</v>
      </c>
      <c r="D5" s="150">
        <v>76649</v>
      </c>
      <c r="E5" s="150">
        <v>13536971</v>
      </c>
      <c r="F5" s="150">
        <v>397611</v>
      </c>
    </row>
    <row r="6" spans="1:6">
      <c r="A6" s="150">
        <v>1</v>
      </c>
      <c r="B6" s="150" t="s">
        <v>837</v>
      </c>
      <c r="C6" s="150">
        <v>15131451</v>
      </c>
      <c r="D6" s="150">
        <v>73865</v>
      </c>
      <c r="E6" s="150">
        <v>12051697</v>
      </c>
      <c r="F6" s="150">
        <v>368181</v>
      </c>
    </row>
    <row r="7" spans="1:6">
      <c r="A7" s="150">
        <v>1</v>
      </c>
      <c r="B7" s="150" t="s">
        <v>838</v>
      </c>
      <c r="C7" s="150">
        <v>16551415</v>
      </c>
      <c r="D7" s="150">
        <v>81444</v>
      </c>
      <c r="E7" s="150">
        <v>14281476</v>
      </c>
      <c r="F7" s="150">
        <v>386244</v>
      </c>
    </row>
    <row r="8" spans="1:6">
      <c r="A8" s="150">
        <v>1</v>
      </c>
      <c r="B8" s="150" t="s">
        <v>839</v>
      </c>
      <c r="C8" s="150">
        <v>16180785</v>
      </c>
      <c r="D8" s="150">
        <v>80159</v>
      </c>
      <c r="E8" s="150">
        <v>13569860</v>
      </c>
      <c r="F8" s="150">
        <v>376640</v>
      </c>
    </row>
    <row r="9" spans="1:6">
      <c r="A9" s="150">
        <v>1</v>
      </c>
      <c r="B9" s="150" t="s">
        <v>840</v>
      </c>
      <c r="C9" s="150">
        <v>15682718</v>
      </c>
      <c r="D9" s="150">
        <v>77696</v>
      </c>
      <c r="E9" s="150">
        <v>13484287</v>
      </c>
      <c r="F9" s="150">
        <v>369680</v>
      </c>
    </row>
    <row r="10" spans="1:6">
      <c r="A10" s="150">
        <v>1</v>
      </c>
      <c r="B10" s="150" t="s">
        <v>841</v>
      </c>
      <c r="C10" s="150">
        <v>16029617</v>
      </c>
      <c r="D10" s="150">
        <v>79058</v>
      </c>
      <c r="E10" s="150">
        <v>13298391</v>
      </c>
      <c r="F10" s="150">
        <v>370085</v>
      </c>
    </row>
    <row r="11" spans="1:6">
      <c r="A11" s="150">
        <v>1</v>
      </c>
      <c r="B11" s="150" t="s">
        <v>842</v>
      </c>
      <c r="C11" s="150">
        <v>15252118</v>
      </c>
      <c r="D11" s="150">
        <v>75292</v>
      </c>
      <c r="E11" s="150">
        <v>13018518</v>
      </c>
      <c r="F11" s="150">
        <v>371192</v>
      </c>
    </row>
    <row r="12" spans="1:6">
      <c r="A12" s="150">
        <v>1</v>
      </c>
      <c r="B12" s="150" t="s">
        <v>843</v>
      </c>
      <c r="C12" s="150">
        <v>15318615</v>
      </c>
      <c r="D12" s="150">
        <v>76728</v>
      </c>
      <c r="E12" s="150">
        <v>12747086</v>
      </c>
      <c r="F12" s="150">
        <v>396068</v>
      </c>
    </row>
    <row r="13" spans="1:6">
      <c r="A13" s="150">
        <v>1</v>
      </c>
      <c r="B13" s="150" t="s">
        <v>844</v>
      </c>
      <c r="C13" s="150">
        <v>14144794</v>
      </c>
      <c r="D13" s="150">
        <v>70105</v>
      </c>
      <c r="E13" s="150">
        <v>12454255</v>
      </c>
      <c r="F13" s="150">
        <v>328546</v>
      </c>
    </row>
    <row r="14" spans="1:6">
      <c r="A14" s="150">
        <v>1</v>
      </c>
      <c r="B14" s="150" t="s">
        <v>845</v>
      </c>
      <c r="C14" s="150">
        <v>15511269</v>
      </c>
      <c r="D14" s="150">
        <v>77204</v>
      </c>
      <c r="E14" s="150">
        <v>13209511</v>
      </c>
      <c r="F14" s="150">
        <v>382316</v>
      </c>
    </row>
    <row r="15" spans="1:6" s="151" customFormat="1">
      <c r="A15" s="151">
        <v>2</v>
      </c>
      <c r="B15" s="151" t="s">
        <v>363</v>
      </c>
      <c r="C15" s="151">
        <v>148977763</v>
      </c>
      <c r="D15" s="151">
        <v>737460</v>
      </c>
      <c r="E15" s="151">
        <v>127631572</v>
      </c>
      <c r="F15" s="151">
        <v>3144023</v>
      </c>
    </row>
    <row r="16" spans="1:6">
      <c r="A16" s="150">
        <v>3</v>
      </c>
      <c r="B16" s="150" t="s">
        <v>364</v>
      </c>
      <c r="C16" s="150">
        <v>43334255</v>
      </c>
      <c r="D16" s="150">
        <v>213665</v>
      </c>
      <c r="E16" s="150">
        <v>35495253</v>
      </c>
      <c r="F16" s="150">
        <v>1694440</v>
      </c>
    </row>
    <row r="17" spans="1:6">
      <c r="A17" s="150">
        <v>4</v>
      </c>
      <c r="B17" s="150" t="s">
        <v>365</v>
      </c>
      <c r="C17" s="150">
        <v>31132992</v>
      </c>
      <c r="D17" s="150">
        <v>139456</v>
      </c>
      <c r="E17" s="150">
        <v>26749766</v>
      </c>
      <c r="F17" s="150">
        <v>984940</v>
      </c>
    </row>
    <row r="18" spans="1:6">
      <c r="A18" s="150">
        <v>5</v>
      </c>
      <c r="B18" s="150" t="s">
        <v>366</v>
      </c>
      <c r="C18" s="150">
        <v>20341692</v>
      </c>
      <c r="D18" s="150">
        <v>107661</v>
      </c>
      <c r="E18" s="150">
        <v>18277271</v>
      </c>
      <c r="F18" s="150">
        <v>120460</v>
      </c>
    </row>
    <row r="19" spans="1:6">
      <c r="A19" s="150">
        <v>6</v>
      </c>
      <c r="B19" s="150" t="s">
        <v>367</v>
      </c>
      <c r="C19" s="150">
        <v>13871478</v>
      </c>
      <c r="D19" s="150">
        <v>65029</v>
      </c>
      <c r="E19" s="150">
        <v>12376909</v>
      </c>
      <c r="F19" s="150">
        <v>107023</v>
      </c>
    </row>
    <row r="20" spans="1:6">
      <c r="A20" s="150">
        <v>7</v>
      </c>
      <c r="B20" s="150" t="s">
        <v>368</v>
      </c>
      <c r="C20" s="150">
        <v>14754252</v>
      </c>
      <c r="D20" s="150">
        <v>76887</v>
      </c>
      <c r="E20" s="150">
        <v>12253343</v>
      </c>
      <c r="F20" s="150">
        <v>73804</v>
      </c>
    </row>
    <row r="21" spans="1:6">
      <c r="A21" s="150">
        <v>8</v>
      </c>
      <c r="B21" s="150" t="s">
        <v>369</v>
      </c>
      <c r="C21" s="150">
        <v>10583625</v>
      </c>
      <c r="D21" s="150">
        <v>54851</v>
      </c>
      <c r="E21" s="150">
        <v>9360221</v>
      </c>
      <c r="F21" s="150">
        <v>55962</v>
      </c>
    </row>
    <row r="22" spans="1:6">
      <c r="A22" s="150">
        <v>9</v>
      </c>
      <c r="B22" s="150" t="s">
        <v>370</v>
      </c>
      <c r="C22" s="150">
        <v>12595707</v>
      </c>
      <c r="D22" s="150">
        <v>66711</v>
      </c>
      <c r="E22" s="150">
        <v>11065496</v>
      </c>
      <c r="F22" s="150">
        <v>72578</v>
      </c>
    </row>
    <row r="23" spans="1:6">
      <c r="A23" s="150">
        <v>10</v>
      </c>
      <c r="B23" s="150" t="s">
        <v>846</v>
      </c>
      <c r="C23" s="150">
        <v>0</v>
      </c>
      <c r="D23" s="150">
        <v>1268</v>
      </c>
      <c r="E23" s="150">
        <v>0</v>
      </c>
      <c r="F23" s="150">
        <v>17761</v>
      </c>
    </row>
    <row r="24" spans="1:6">
      <c r="A24" s="150">
        <v>11</v>
      </c>
      <c r="B24" s="150" t="s">
        <v>371</v>
      </c>
      <c r="C24" s="150">
        <v>2296802</v>
      </c>
      <c r="D24" s="150">
        <v>11572</v>
      </c>
      <c r="E24" s="150">
        <v>2008071</v>
      </c>
      <c r="F24" s="150">
        <v>16818</v>
      </c>
    </row>
    <row r="25" spans="1:6">
      <c r="A25" s="150">
        <v>14</v>
      </c>
      <c r="B25" s="150" t="s">
        <v>847</v>
      </c>
      <c r="C25" s="150">
        <v>66960</v>
      </c>
      <c r="D25" s="150">
        <v>360</v>
      </c>
      <c r="E25" s="150">
        <v>45242</v>
      </c>
      <c r="F25" s="150">
        <v>236</v>
      </c>
    </row>
    <row r="26" spans="1:6">
      <c r="A26" s="150">
        <v>99</v>
      </c>
      <c r="B26" s="150" t="s">
        <v>372</v>
      </c>
      <c r="C26" s="150">
        <v>37076549</v>
      </c>
      <c r="D26" s="150">
        <v>181481</v>
      </c>
      <c r="E26" s="150">
        <v>30041872</v>
      </c>
      <c r="F26" s="150">
        <v>1389423</v>
      </c>
    </row>
    <row r="27" spans="1:6">
      <c r="A27" s="150">
        <v>100</v>
      </c>
      <c r="B27" s="150" t="s">
        <v>848</v>
      </c>
      <c r="C27" s="150">
        <v>742</v>
      </c>
      <c r="D27" s="150">
        <v>7</v>
      </c>
      <c r="E27" s="150">
        <v>635</v>
      </c>
      <c r="F27" s="150">
        <v>7</v>
      </c>
    </row>
    <row r="28" spans="1:6">
      <c r="A28" s="150">
        <v>100</v>
      </c>
      <c r="B28" s="150" t="s">
        <v>471</v>
      </c>
      <c r="C28" s="150">
        <v>302678</v>
      </c>
      <c r="D28" s="150">
        <v>1410</v>
      </c>
      <c r="E28" s="150">
        <v>238516</v>
      </c>
      <c r="F28" s="150">
        <v>6687</v>
      </c>
    </row>
    <row r="29" spans="1:6">
      <c r="A29" s="150">
        <v>100</v>
      </c>
      <c r="B29" s="150" t="s">
        <v>470</v>
      </c>
      <c r="C29" s="150">
        <v>550192</v>
      </c>
      <c r="D29" s="150">
        <v>2557</v>
      </c>
      <c r="E29" s="150">
        <v>495972</v>
      </c>
      <c r="F29" s="150">
        <v>6640</v>
      </c>
    </row>
    <row r="30" spans="1:6">
      <c r="A30" s="150">
        <v>100</v>
      </c>
      <c r="B30" s="150" t="s">
        <v>498</v>
      </c>
      <c r="C30" s="150">
        <v>728</v>
      </c>
      <c r="D30" s="150">
        <v>2</v>
      </c>
      <c r="E30" s="150">
        <v>468</v>
      </c>
      <c r="F30" s="150">
        <v>8</v>
      </c>
    </row>
    <row r="31" spans="1:6">
      <c r="A31" s="150">
        <v>100</v>
      </c>
      <c r="B31" s="150" t="s">
        <v>469</v>
      </c>
      <c r="C31" s="150">
        <v>158344</v>
      </c>
      <c r="D31" s="150">
        <v>540</v>
      </c>
      <c r="E31" s="150">
        <v>132678</v>
      </c>
      <c r="F31" s="150">
        <v>6623</v>
      </c>
    </row>
    <row r="32" spans="1:6">
      <c r="A32" s="150">
        <v>100</v>
      </c>
      <c r="B32" s="150" t="s">
        <v>468</v>
      </c>
      <c r="C32" s="150">
        <v>967693</v>
      </c>
      <c r="D32" s="150">
        <v>4209</v>
      </c>
      <c r="E32" s="150">
        <v>800049</v>
      </c>
      <c r="F32" s="150">
        <v>17033</v>
      </c>
    </row>
    <row r="33" spans="1:6">
      <c r="A33" s="150">
        <v>100</v>
      </c>
      <c r="B33" s="150" t="s">
        <v>467</v>
      </c>
      <c r="C33" s="150">
        <v>815492</v>
      </c>
      <c r="D33" s="150">
        <v>4523</v>
      </c>
      <c r="E33" s="150">
        <v>651590</v>
      </c>
      <c r="F33" s="150">
        <v>6774</v>
      </c>
    </row>
    <row r="34" spans="1:6">
      <c r="A34" s="150">
        <v>100</v>
      </c>
      <c r="B34" s="150" t="s">
        <v>466</v>
      </c>
      <c r="C34" s="150">
        <v>247274</v>
      </c>
      <c r="D34" s="150">
        <v>724</v>
      </c>
      <c r="E34" s="150">
        <v>214986</v>
      </c>
      <c r="F34" s="150">
        <v>14850</v>
      </c>
    </row>
    <row r="35" spans="1:6">
      <c r="A35" s="150">
        <v>100</v>
      </c>
      <c r="B35" s="150" t="s">
        <v>465</v>
      </c>
      <c r="C35" s="150">
        <v>963900</v>
      </c>
      <c r="D35" s="150">
        <v>5355</v>
      </c>
      <c r="E35" s="150">
        <v>729457</v>
      </c>
      <c r="F35" s="150">
        <v>4654</v>
      </c>
    </row>
    <row r="36" spans="1:6">
      <c r="A36" s="150">
        <v>100</v>
      </c>
      <c r="B36" s="150" t="s">
        <v>464</v>
      </c>
      <c r="C36" s="150">
        <v>320368</v>
      </c>
      <c r="D36" s="150">
        <v>878</v>
      </c>
      <c r="E36" s="150">
        <v>283010</v>
      </c>
      <c r="F36" s="150">
        <v>18047</v>
      </c>
    </row>
    <row r="37" spans="1:6">
      <c r="A37" s="150">
        <v>100</v>
      </c>
      <c r="B37" s="150" t="s">
        <v>463</v>
      </c>
      <c r="C37" s="150">
        <v>170016</v>
      </c>
      <c r="D37" s="150">
        <v>610</v>
      </c>
      <c r="E37" s="150">
        <v>146066</v>
      </c>
      <c r="F37" s="150">
        <v>7409</v>
      </c>
    </row>
    <row r="38" spans="1:6">
      <c r="A38" s="150">
        <v>100</v>
      </c>
      <c r="B38" s="150" t="s">
        <v>462</v>
      </c>
      <c r="C38" s="150">
        <v>0</v>
      </c>
      <c r="D38" s="150">
        <v>3701</v>
      </c>
      <c r="E38" s="150">
        <v>0</v>
      </c>
      <c r="F38" s="150">
        <v>113206</v>
      </c>
    </row>
    <row r="39" spans="1:6">
      <c r="A39" s="150">
        <v>100</v>
      </c>
      <c r="B39" s="150" t="s">
        <v>461</v>
      </c>
      <c r="C39" s="150">
        <v>0</v>
      </c>
      <c r="D39" s="150">
        <v>2612</v>
      </c>
      <c r="E39" s="150">
        <v>0</v>
      </c>
      <c r="F39" s="150">
        <v>54374</v>
      </c>
    </row>
    <row r="40" spans="1:6">
      <c r="A40" s="150">
        <v>100</v>
      </c>
      <c r="B40" s="150" t="s">
        <v>460</v>
      </c>
      <c r="C40" s="150">
        <v>422100</v>
      </c>
      <c r="D40" s="150">
        <v>2347</v>
      </c>
      <c r="E40" s="150">
        <v>347079</v>
      </c>
      <c r="F40" s="150">
        <v>3552</v>
      </c>
    </row>
    <row r="41" spans="1:6">
      <c r="A41" s="150">
        <v>100</v>
      </c>
      <c r="B41" s="150" t="s">
        <v>459</v>
      </c>
      <c r="C41" s="150">
        <v>12528</v>
      </c>
      <c r="D41" s="150">
        <v>81</v>
      </c>
      <c r="E41" s="150">
        <v>9323</v>
      </c>
      <c r="F41" s="150">
        <v>103</v>
      </c>
    </row>
    <row r="42" spans="1:6">
      <c r="A42" s="150">
        <v>100</v>
      </c>
      <c r="B42" s="150" t="s">
        <v>458</v>
      </c>
      <c r="C42" s="150">
        <v>372562</v>
      </c>
      <c r="D42" s="150">
        <v>1336</v>
      </c>
      <c r="E42" s="150">
        <v>332162</v>
      </c>
      <c r="F42" s="150">
        <v>31113</v>
      </c>
    </row>
    <row r="43" spans="1:6">
      <c r="A43" s="150">
        <v>100</v>
      </c>
      <c r="B43" s="150" t="s">
        <v>457</v>
      </c>
      <c r="C43" s="150">
        <v>1384884</v>
      </c>
      <c r="D43" s="150">
        <v>4106</v>
      </c>
      <c r="E43" s="150">
        <v>1090558</v>
      </c>
      <c r="F43" s="150">
        <v>49118</v>
      </c>
    </row>
    <row r="44" spans="1:6">
      <c r="A44" s="150">
        <v>100</v>
      </c>
      <c r="B44" s="150" t="s">
        <v>456</v>
      </c>
      <c r="C44" s="150">
        <v>792196</v>
      </c>
      <c r="D44" s="150">
        <v>2108</v>
      </c>
      <c r="E44" s="150">
        <v>643534</v>
      </c>
      <c r="F44" s="150">
        <v>14548</v>
      </c>
    </row>
    <row r="45" spans="1:6">
      <c r="A45" s="150">
        <v>100</v>
      </c>
      <c r="B45" s="150" t="s">
        <v>455</v>
      </c>
      <c r="C45" s="150">
        <v>206280</v>
      </c>
      <c r="D45" s="150">
        <v>1146</v>
      </c>
      <c r="E45" s="150">
        <v>175961</v>
      </c>
      <c r="F45" s="150">
        <v>1734</v>
      </c>
    </row>
    <row r="46" spans="1:6">
      <c r="A46" s="150">
        <v>100</v>
      </c>
      <c r="B46" s="150" t="s">
        <v>454</v>
      </c>
      <c r="C46" s="150">
        <v>181170</v>
      </c>
      <c r="D46" s="150">
        <v>1053</v>
      </c>
      <c r="E46" s="150">
        <v>139899</v>
      </c>
      <c r="F46" s="150">
        <v>2233</v>
      </c>
    </row>
    <row r="47" spans="1:6">
      <c r="A47" s="150">
        <v>100</v>
      </c>
      <c r="B47" s="150" t="s">
        <v>453</v>
      </c>
      <c r="C47" s="150">
        <v>1241746</v>
      </c>
      <c r="D47" s="150">
        <v>4349</v>
      </c>
      <c r="E47" s="150">
        <v>1009940</v>
      </c>
      <c r="F47" s="150">
        <v>50425</v>
      </c>
    </row>
    <row r="48" spans="1:6">
      <c r="A48" s="150">
        <v>100</v>
      </c>
      <c r="B48" s="150" t="s">
        <v>452</v>
      </c>
      <c r="C48" s="150">
        <v>0</v>
      </c>
      <c r="D48" s="150">
        <v>137</v>
      </c>
      <c r="E48" s="150">
        <v>0</v>
      </c>
      <c r="F48" s="150">
        <v>3534</v>
      </c>
    </row>
    <row r="49" spans="1:6">
      <c r="A49" s="150">
        <v>100</v>
      </c>
      <c r="B49" s="150" t="s">
        <v>451</v>
      </c>
      <c r="C49" s="150">
        <v>279774</v>
      </c>
      <c r="D49" s="150">
        <v>1224</v>
      </c>
      <c r="E49" s="150">
        <v>230849</v>
      </c>
      <c r="F49" s="150">
        <v>59618</v>
      </c>
    </row>
    <row r="50" spans="1:6">
      <c r="A50" s="150">
        <v>100</v>
      </c>
      <c r="B50" s="150" t="s">
        <v>450</v>
      </c>
      <c r="C50" s="150">
        <v>0</v>
      </c>
      <c r="D50" s="150">
        <v>300</v>
      </c>
      <c r="E50" s="150">
        <v>0</v>
      </c>
      <c r="F50" s="150">
        <v>13945</v>
      </c>
    </row>
    <row r="51" spans="1:6">
      <c r="A51" s="150">
        <v>100</v>
      </c>
      <c r="B51" s="150" t="s">
        <v>449</v>
      </c>
      <c r="C51" s="150">
        <v>0</v>
      </c>
      <c r="D51" s="150">
        <v>90</v>
      </c>
      <c r="E51" s="150">
        <v>0</v>
      </c>
      <c r="F51" s="150">
        <v>2684</v>
      </c>
    </row>
    <row r="52" spans="1:6">
      <c r="A52" s="150">
        <v>100</v>
      </c>
      <c r="B52" s="150" t="s">
        <v>448</v>
      </c>
      <c r="C52" s="150">
        <v>117816</v>
      </c>
      <c r="D52" s="150">
        <v>744</v>
      </c>
      <c r="E52" s="150">
        <v>92864</v>
      </c>
      <c r="F52" s="150">
        <v>1639</v>
      </c>
    </row>
    <row r="53" spans="1:6">
      <c r="A53" s="150">
        <v>100</v>
      </c>
      <c r="B53" s="150" t="s">
        <v>447</v>
      </c>
      <c r="C53" s="150">
        <v>1056996</v>
      </c>
      <c r="D53" s="150">
        <v>5780</v>
      </c>
      <c r="E53" s="150">
        <v>909787</v>
      </c>
      <c r="F53" s="150">
        <v>9678</v>
      </c>
    </row>
    <row r="54" spans="1:6">
      <c r="A54" s="150">
        <v>100</v>
      </c>
      <c r="B54" s="150" t="s">
        <v>446</v>
      </c>
      <c r="C54" s="150">
        <v>105294</v>
      </c>
      <c r="D54" s="150">
        <v>381</v>
      </c>
      <c r="E54" s="150">
        <v>85188</v>
      </c>
      <c r="F54" s="150">
        <v>4585</v>
      </c>
    </row>
    <row r="55" spans="1:6">
      <c r="A55" s="150">
        <v>100</v>
      </c>
      <c r="B55" s="150" t="s">
        <v>445</v>
      </c>
      <c r="C55" s="150">
        <v>187042</v>
      </c>
      <c r="D55" s="150">
        <v>1054</v>
      </c>
      <c r="E55" s="150">
        <v>167696</v>
      </c>
      <c r="F55" s="150">
        <v>2002</v>
      </c>
    </row>
    <row r="56" spans="1:6">
      <c r="A56" s="150">
        <v>100</v>
      </c>
      <c r="B56" s="150" t="s">
        <v>444</v>
      </c>
      <c r="C56" s="150">
        <v>19944</v>
      </c>
      <c r="D56" s="150">
        <v>110</v>
      </c>
      <c r="E56" s="150">
        <v>14040</v>
      </c>
      <c r="F56" s="150">
        <v>133</v>
      </c>
    </row>
    <row r="57" spans="1:6">
      <c r="A57" s="150">
        <v>100</v>
      </c>
      <c r="B57" s="150" t="s">
        <v>443</v>
      </c>
      <c r="C57" s="150">
        <v>986211</v>
      </c>
      <c r="D57" s="150">
        <v>4174</v>
      </c>
      <c r="E57" s="150">
        <v>838334</v>
      </c>
      <c r="F57" s="150">
        <v>24318</v>
      </c>
    </row>
    <row r="58" spans="1:6">
      <c r="A58" s="150">
        <v>100</v>
      </c>
      <c r="B58" s="150" t="s">
        <v>442</v>
      </c>
      <c r="C58" s="150">
        <v>0</v>
      </c>
      <c r="D58" s="150">
        <v>544</v>
      </c>
      <c r="E58" s="150">
        <v>0</v>
      </c>
      <c r="F58" s="150">
        <v>30222</v>
      </c>
    </row>
    <row r="59" spans="1:6">
      <c r="A59" s="150">
        <v>100</v>
      </c>
      <c r="B59" s="150" t="s">
        <v>441</v>
      </c>
      <c r="C59" s="150">
        <v>125546</v>
      </c>
      <c r="D59" s="150">
        <v>730</v>
      </c>
      <c r="E59" s="150">
        <v>95589</v>
      </c>
      <c r="F59" s="150">
        <v>1746</v>
      </c>
    </row>
    <row r="60" spans="1:6">
      <c r="A60" s="150">
        <v>100</v>
      </c>
      <c r="B60" s="150" t="s">
        <v>440</v>
      </c>
      <c r="C60" s="150">
        <v>0</v>
      </c>
      <c r="D60" s="150">
        <v>186</v>
      </c>
      <c r="E60" s="150">
        <v>0</v>
      </c>
      <c r="F60" s="150">
        <v>1388</v>
      </c>
    </row>
    <row r="61" spans="1:6">
      <c r="A61" s="150">
        <v>100</v>
      </c>
      <c r="B61" s="150" t="s">
        <v>439</v>
      </c>
      <c r="C61" s="150">
        <v>212096</v>
      </c>
      <c r="D61" s="150">
        <v>1266</v>
      </c>
      <c r="E61" s="150">
        <v>159688</v>
      </c>
      <c r="F61" s="150">
        <v>3588</v>
      </c>
    </row>
    <row r="62" spans="1:6">
      <c r="A62" s="150">
        <v>100</v>
      </c>
      <c r="B62" s="150" t="s">
        <v>438</v>
      </c>
      <c r="C62" s="150">
        <v>0</v>
      </c>
      <c r="D62" s="150">
        <v>16</v>
      </c>
      <c r="E62" s="150">
        <v>0</v>
      </c>
      <c r="F62" s="150">
        <v>248</v>
      </c>
    </row>
    <row r="63" spans="1:6">
      <c r="A63" s="150">
        <v>100</v>
      </c>
      <c r="B63" s="150" t="s">
        <v>437</v>
      </c>
      <c r="C63" s="150">
        <v>27056</v>
      </c>
      <c r="D63" s="150">
        <v>160</v>
      </c>
      <c r="E63" s="150">
        <v>22522</v>
      </c>
      <c r="F63" s="150">
        <v>230</v>
      </c>
    </row>
    <row r="64" spans="1:6">
      <c r="A64" s="150">
        <v>100</v>
      </c>
      <c r="B64" s="150" t="s">
        <v>436</v>
      </c>
      <c r="C64" s="150">
        <v>3005784</v>
      </c>
      <c r="D64" s="150">
        <v>15621</v>
      </c>
      <c r="E64" s="150">
        <v>2380343</v>
      </c>
      <c r="F64" s="150">
        <v>47724</v>
      </c>
    </row>
    <row r="65" spans="1:6">
      <c r="A65" s="150">
        <v>100</v>
      </c>
      <c r="B65" s="150" t="s">
        <v>435</v>
      </c>
      <c r="C65" s="150">
        <v>2663952</v>
      </c>
      <c r="D65" s="150">
        <v>14981</v>
      </c>
      <c r="E65" s="150">
        <v>2142980</v>
      </c>
      <c r="F65" s="150">
        <v>43514</v>
      </c>
    </row>
    <row r="66" spans="1:6">
      <c r="A66" s="150">
        <v>100</v>
      </c>
      <c r="B66" s="150" t="s">
        <v>434</v>
      </c>
      <c r="C66" s="150">
        <v>234382</v>
      </c>
      <c r="D66" s="150">
        <v>1484</v>
      </c>
      <c r="E66" s="150">
        <v>215916</v>
      </c>
      <c r="F66" s="150">
        <v>3271</v>
      </c>
    </row>
    <row r="67" spans="1:6">
      <c r="A67" s="150">
        <v>100</v>
      </c>
      <c r="B67" s="150" t="s">
        <v>433</v>
      </c>
      <c r="C67" s="150">
        <v>1537421</v>
      </c>
      <c r="D67" s="150">
        <v>8065</v>
      </c>
      <c r="E67" s="150">
        <v>1250721</v>
      </c>
      <c r="F67" s="150">
        <v>30204</v>
      </c>
    </row>
    <row r="68" spans="1:6">
      <c r="A68" s="150">
        <v>100</v>
      </c>
      <c r="B68" s="150" t="s">
        <v>432</v>
      </c>
      <c r="C68" s="150">
        <v>35176</v>
      </c>
      <c r="D68" s="150">
        <v>195</v>
      </c>
      <c r="E68" s="150">
        <v>32015</v>
      </c>
      <c r="F68" s="150">
        <v>337</v>
      </c>
    </row>
    <row r="69" spans="1:6">
      <c r="A69" s="150">
        <v>100</v>
      </c>
      <c r="B69" s="150" t="s">
        <v>490</v>
      </c>
      <c r="C69" s="150">
        <v>6700</v>
      </c>
      <c r="D69" s="150">
        <v>20</v>
      </c>
      <c r="E69" s="150">
        <v>5851</v>
      </c>
      <c r="F69" s="150">
        <v>77</v>
      </c>
    </row>
    <row r="70" spans="1:6">
      <c r="A70" s="150">
        <v>100</v>
      </c>
      <c r="B70" s="150" t="s">
        <v>431</v>
      </c>
      <c r="C70" s="150">
        <v>520927</v>
      </c>
      <c r="D70" s="150">
        <v>2182</v>
      </c>
      <c r="E70" s="150">
        <v>414726</v>
      </c>
      <c r="F70" s="150">
        <v>8972</v>
      </c>
    </row>
    <row r="71" spans="1:6">
      <c r="A71" s="150">
        <v>100</v>
      </c>
      <c r="B71" s="150" t="s">
        <v>430</v>
      </c>
      <c r="C71" s="150">
        <v>821986</v>
      </c>
      <c r="D71" s="150">
        <v>3627</v>
      </c>
      <c r="E71" s="150">
        <v>676588</v>
      </c>
      <c r="F71" s="150">
        <v>15995</v>
      </c>
    </row>
    <row r="72" spans="1:6">
      <c r="A72" s="150">
        <v>100</v>
      </c>
      <c r="B72" s="150" t="s">
        <v>429</v>
      </c>
      <c r="C72" s="150">
        <v>105728</v>
      </c>
      <c r="D72" s="150">
        <v>414</v>
      </c>
      <c r="E72" s="150">
        <v>64727</v>
      </c>
      <c r="F72" s="150">
        <v>3926</v>
      </c>
    </row>
    <row r="73" spans="1:6">
      <c r="A73" s="150">
        <v>100</v>
      </c>
      <c r="B73" s="150" t="s">
        <v>428</v>
      </c>
      <c r="C73" s="150">
        <v>9238</v>
      </c>
      <c r="D73" s="150">
        <v>62</v>
      </c>
      <c r="E73" s="150">
        <v>5894</v>
      </c>
      <c r="F73" s="150">
        <v>77</v>
      </c>
    </row>
    <row r="74" spans="1:6">
      <c r="A74" s="150">
        <v>100</v>
      </c>
      <c r="B74" s="150" t="s">
        <v>427</v>
      </c>
      <c r="C74" s="150">
        <v>0</v>
      </c>
      <c r="D74" s="150">
        <v>3029</v>
      </c>
      <c r="E74" s="150">
        <v>0</v>
      </c>
      <c r="F74" s="150">
        <v>38203</v>
      </c>
    </row>
    <row r="75" spans="1:6">
      <c r="A75" s="150">
        <v>100</v>
      </c>
      <c r="B75" s="150" t="s">
        <v>426</v>
      </c>
      <c r="C75" s="150">
        <v>52992</v>
      </c>
      <c r="D75" s="150">
        <v>288</v>
      </c>
      <c r="E75" s="150">
        <v>47497</v>
      </c>
      <c r="F75" s="150">
        <v>811</v>
      </c>
    </row>
    <row r="76" spans="1:6">
      <c r="A76" s="150">
        <v>100</v>
      </c>
      <c r="B76" s="150" t="s">
        <v>425</v>
      </c>
      <c r="C76" s="150">
        <v>261739</v>
      </c>
      <c r="D76" s="150">
        <v>1008</v>
      </c>
      <c r="E76" s="150">
        <v>207146</v>
      </c>
      <c r="F76" s="150">
        <v>13340</v>
      </c>
    </row>
    <row r="77" spans="1:6">
      <c r="A77" s="150">
        <v>100</v>
      </c>
      <c r="B77" s="150" t="s">
        <v>424</v>
      </c>
      <c r="C77" s="150">
        <v>0</v>
      </c>
      <c r="D77" s="150">
        <v>28</v>
      </c>
      <c r="E77" s="150">
        <v>0</v>
      </c>
      <c r="F77" s="150">
        <v>1546</v>
      </c>
    </row>
    <row r="78" spans="1:6">
      <c r="A78" s="150">
        <v>100</v>
      </c>
      <c r="B78" s="150" t="s">
        <v>423</v>
      </c>
      <c r="C78" s="150">
        <v>33283</v>
      </c>
      <c r="D78" s="150">
        <v>199</v>
      </c>
      <c r="E78" s="150">
        <v>21847</v>
      </c>
      <c r="F78" s="150">
        <v>253</v>
      </c>
    </row>
    <row r="79" spans="1:6">
      <c r="A79" s="150">
        <v>100</v>
      </c>
      <c r="B79" s="150" t="s">
        <v>422</v>
      </c>
      <c r="C79" s="150">
        <v>181546</v>
      </c>
      <c r="D79" s="150">
        <v>782</v>
      </c>
      <c r="E79" s="150">
        <v>151232</v>
      </c>
      <c r="F79" s="150">
        <v>7771</v>
      </c>
    </row>
    <row r="80" spans="1:6">
      <c r="A80" s="150">
        <v>100</v>
      </c>
      <c r="B80" s="150" t="s">
        <v>421</v>
      </c>
      <c r="C80" s="150">
        <v>67918</v>
      </c>
      <c r="D80" s="150">
        <v>358</v>
      </c>
      <c r="E80" s="150">
        <v>61970</v>
      </c>
      <c r="F80" s="150">
        <v>648</v>
      </c>
    </row>
    <row r="81" spans="1:6">
      <c r="A81" s="150">
        <v>100</v>
      </c>
      <c r="B81" s="150" t="s">
        <v>420</v>
      </c>
      <c r="C81" s="150">
        <v>415032</v>
      </c>
      <c r="D81" s="150">
        <v>3217</v>
      </c>
      <c r="E81" s="150">
        <v>294241</v>
      </c>
      <c r="F81" s="150">
        <v>3814</v>
      </c>
    </row>
    <row r="82" spans="1:6">
      <c r="A82" s="150">
        <v>100</v>
      </c>
      <c r="B82" s="150" t="s">
        <v>419</v>
      </c>
      <c r="C82" s="150">
        <v>154312</v>
      </c>
      <c r="D82" s="150">
        <v>720</v>
      </c>
      <c r="E82" s="150">
        <v>135528</v>
      </c>
      <c r="F82" s="150">
        <v>8138</v>
      </c>
    </row>
    <row r="83" spans="1:6">
      <c r="A83" s="150">
        <v>100</v>
      </c>
      <c r="B83" s="150" t="s">
        <v>418</v>
      </c>
      <c r="C83" s="150">
        <v>300948</v>
      </c>
      <c r="D83" s="150">
        <v>732</v>
      </c>
      <c r="E83" s="150">
        <v>227736</v>
      </c>
      <c r="F83" s="150">
        <v>11899</v>
      </c>
    </row>
    <row r="84" spans="1:6">
      <c r="A84" s="150">
        <v>100</v>
      </c>
      <c r="B84" s="150" t="s">
        <v>417</v>
      </c>
      <c r="C84" s="150">
        <v>253236</v>
      </c>
      <c r="D84" s="150">
        <v>1078</v>
      </c>
      <c r="E84" s="150">
        <v>87683</v>
      </c>
      <c r="F84" s="150">
        <v>7102</v>
      </c>
    </row>
    <row r="85" spans="1:6">
      <c r="A85" s="150">
        <v>100</v>
      </c>
      <c r="B85" s="150" t="s">
        <v>416</v>
      </c>
      <c r="C85" s="150">
        <v>0</v>
      </c>
      <c r="D85" s="150">
        <v>618</v>
      </c>
      <c r="E85" s="150">
        <v>0</v>
      </c>
      <c r="F85" s="150">
        <v>20099</v>
      </c>
    </row>
    <row r="86" spans="1:6">
      <c r="A86" s="150">
        <v>100</v>
      </c>
      <c r="B86" s="150" t="s">
        <v>415</v>
      </c>
      <c r="C86" s="150">
        <v>439518</v>
      </c>
      <c r="D86" s="150">
        <v>1395</v>
      </c>
      <c r="E86" s="150">
        <v>390613</v>
      </c>
      <c r="F86" s="150">
        <v>23678</v>
      </c>
    </row>
    <row r="87" spans="1:6">
      <c r="A87" s="150">
        <v>100</v>
      </c>
      <c r="B87" s="150" t="s">
        <v>849</v>
      </c>
      <c r="C87" s="150">
        <v>0</v>
      </c>
      <c r="D87" s="150">
        <v>648</v>
      </c>
      <c r="E87" s="150">
        <v>0</v>
      </c>
      <c r="F87" s="150">
        <v>21536</v>
      </c>
    </row>
    <row r="88" spans="1:6">
      <c r="A88" s="150">
        <v>100</v>
      </c>
      <c r="B88" s="150" t="s">
        <v>414</v>
      </c>
      <c r="C88" s="150">
        <v>1079311</v>
      </c>
      <c r="D88" s="150">
        <v>2863</v>
      </c>
      <c r="E88" s="150">
        <v>833544</v>
      </c>
      <c r="F88" s="150">
        <v>21243</v>
      </c>
    </row>
    <row r="89" spans="1:6">
      <c r="A89" s="150">
        <v>100</v>
      </c>
      <c r="B89" s="150" t="s">
        <v>413</v>
      </c>
      <c r="C89" s="150">
        <v>153792</v>
      </c>
      <c r="D89" s="150">
        <v>754</v>
      </c>
      <c r="E89" s="150">
        <v>114009</v>
      </c>
      <c r="F89" s="150">
        <v>3060</v>
      </c>
    </row>
    <row r="90" spans="1:6">
      <c r="A90" s="150">
        <v>100</v>
      </c>
      <c r="B90" s="150" t="s">
        <v>412</v>
      </c>
      <c r="C90" s="150">
        <v>0</v>
      </c>
      <c r="D90" s="150">
        <v>756</v>
      </c>
      <c r="E90" s="150">
        <v>0</v>
      </c>
      <c r="F90" s="150">
        <v>28051</v>
      </c>
    </row>
    <row r="91" spans="1:6">
      <c r="A91" s="150">
        <v>100</v>
      </c>
      <c r="B91" s="150" t="s">
        <v>411</v>
      </c>
      <c r="C91" s="150">
        <v>241318</v>
      </c>
      <c r="D91" s="150">
        <v>1436</v>
      </c>
      <c r="E91" s="150">
        <v>201466</v>
      </c>
      <c r="F91" s="150">
        <v>3643</v>
      </c>
    </row>
    <row r="92" spans="1:6">
      <c r="A92" s="150">
        <v>100</v>
      </c>
      <c r="B92" s="150" t="s">
        <v>410</v>
      </c>
      <c r="C92" s="150">
        <v>0</v>
      </c>
      <c r="D92" s="150">
        <v>207</v>
      </c>
      <c r="E92" s="150">
        <v>0</v>
      </c>
      <c r="F92" s="150">
        <v>7451</v>
      </c>
    </row>
    <row r="93" spans="1:6">
      <c r="A93" s="150">
        <v>100</v>
      </c>
      <c r="B93" s="150" t="s">
        <v>409</v>
      </c>
      <c r="C93" s="150">
        <v>735115</v>
      </c>
      <c r="D93" s="150">
        <v>3130</v>
      </c>
      <c r="E93" s="150">
        <v>649555</v>
      </c>
      <c r="F93" s="150">
        <v>17974</v>
      </c>
    </row>
    <row r="94" spans="1:6">
      <c r="A94" s="150">
        <v>100</v>
      </c>
      <c r="B94" s="150" t="s">
        <v>408</v>
      </c>
      <c r="C94" s="150">
        <v>381446</v>
      </c>
      <c r="D94" s="150">
        <v>734</v>
      </c>
      <c r="E94" s="150">
        <v>322479</v>
      </c>
      <c r="F94" s="150">
        <v>14650</v>
      </c>
    </row>
    <row r="95" spans="1:6">
      <c r="A95" s="150">
        <v>100</v>
      </c>
      <c r="B95" s="150" t="s">
        <v>407</v>
      </c>
      <c r="C95" s="150">
        <v>37174</v>
      </c>
      <c r="D95" s="150">
        <v>284</v>
      </c>
      <c r="E95" s="150">
        <v>22573</v>
      </c>
      <c r="F95" s="150">
        <v>240</v>
      </c>
    </row>
    <row r="96" spans="1:6">
      <c r="A96" s="150">
        <v>100</v>
      </c>
      <c r="B96" s="150" t="s">
        <v>406</v>
      </c>
      <c r="C96" s="150">
        <v>6518</v>
      </c>
      <c r="D96" s="150">
        <v>33</v>
      </c>
      <c r="E96" s="150">
        <v>3341</v>
      </c>
      <c r="F96" s="150">
        <v>30</v>
      </c>
    </row>
    <row r="97" spans="1:6">
      <c r="A97" s="150">
        <v>100</v>
      </c>
      <c r="B97" s="150" t="s">
        <v>405</v>
      </c>
      <c r="C97" s="150">
        <v>102986</v>
      </c>
      <c r="D97" s="150">
        <v>412</v>
      </c>
      <c r="E97" s="150">
        <v>86166</v>
      </c>
      <c r="F97" s="150">
        <v>4135</v>
      </c>
    </row>
    <row r="98" spans="1:6">
      <c r="A98" s="150">
        <v>100</v>
      </c>
      <c r="B98" s="150" t="s">
        <v>404</v>
      </c>
      <c r="C98" s="150">
        <v>0</v>
      </c>
      <c r="D98" s="150">
        <v>3</v>
      </c>
      <c r="E98" s="150">
        <v>0</v>
      </c>
      <c r="F98" s="150">
        <v>188</v>
      </c>
    </row>
    <row r="99" spans="1:6">
      <c r="A99" s="150">
        <v>100</v>
      </c>
      <c r="B99" s="150" t="s">
        <v>403</v>
      </c>
      <c r="C99" s="150">
        <v>0</v>
      </c>
      <c r="D99" s="150">
        <v>1348</v>
      </c>
      <c r="E99" s="150">
        <v>0</v>
      </c>
      <c r="F99" s="150">
        <v>71912</v>
      </c>
    </row>
    <row r="100" spans="1:6">
      <c r="A100" s="150">
        <v>100</v>
      </c>
      <c r="B100" s="150" t="s">
        <v>484</v>
      </c>
      <c r="C100" s="150">
        <v>0</v>
      </c>
      <c r="D100" s="150">
        <v>1</v>
      </c>
      <c r="E100" s="150">
        <v>0</v>
      </c>
      <c r="F100" s="150">
        <v>8</v>
      </c>
    </row>
    <row r="101" spans="1:6">
      <c r="A101" s="150">
        <v>100</v>
      </c>
      <c r="B101" s="150" t="s">
        <v>402</v>
      </c>
      <c r="C101" s="150">
        <v>104309</v>
      </c>
      <c r="D101" s="150">
        <v>430</v>
      </c>
      <c r="E101" s="150">
        <v>85439</v>
      </c>
      <c r="F101" s="150">
        <v>4271</v>
      </c>
    </row>
    <row r="102" spans="1:6">
      <c r="A102" s="150">
        <v>100</v>
      </c>
      <c r="B102" s="150" t="s">
        <v>401</v>
      </c>
      <c r="C102" s="150">
        <v>0</v>
      </c>
      <c r="D102" s="150">
        <v>4</v>
      </c>
      <c r="E102" s="150">
        <v>0</v>
      </c>
      <c r="F102" s="150">
        <v>4</v>
      </c>
    </row>
    <row r="103" spans="1:6">
      <c r="A103" s="150">
        <v>100</v>
      </c>
      <c r="B103" s="150" t="s">
        <v>400</v>
      </c>
      <c r="C103" s="150">
        <v>208536</v>
      </c>
      <c r="D103" s="150">
        <v>732</v>
      </c>
      <c r="E103" s="150">
        <v>189433</v>
      </c>
      <c r="F103" s="150">
        <v>9189</v>
      </c>
    </row>
    <row r="104" spans="1:6">
      <c r="A104" s="150">
        <v>100</v>
      </c>
      <c r="B104" s="150" t="s">
        <v>399</v>
      </c>
      <c r="C104" s="150">
        <v>917468</v>
      </c>
      <c r="D104" s="150">
        <v>2994</v>
      </c>
      <c r="E104" s="150">
        <v>776072</v>
      </c>
      <c r="F104" s="150">
        <v>43269</v>
      </c>
    </row>
    <row r="105" spans="1:6">
      <c r="A105" s="150">
        <v>100</v>
      </c>
      <c r="B105" s="150" t="s">
        <v>398</v>
      </c>
      <c r="C105" s="150">
        <v>0</v>
      </c>
      <c r="D105" s="150">
        <v>304</v>
      </c>
      <c r="E105" s="150">
        <v>0</v>
      </c>
      <c r="F105" s="150">
        <v>17290</v>
      </c>
    </row>
    <row r="106" spans="1:6">
      <c r="A106" s="150">
        <v>100</v>
      </c>
      <c r="B106" s="150" t="s">
        <v>397</v>
      </c>
      <c r="C106" s="150">
        <v>33382</v>
      </c>
      <c r="D106" s="150">
        <v>207</v>
      </c>
      <c r="E106" s="150">
        <v>29076</v>
      </c>
      <c r="F106" s="150">
        <v>399</v>
      </c>
    </row>
    <row r="107" spans="1:6">
      <c r="A107" s="150">
        <v>100</v>
      </c>
      <c r="B107" s="150" t="s">
        <v>396</v>
      </c>
      <c r="C107" s="150">
        <v>262310</v>
      </c>
      <c r="D107" s="150">
        <v>1556</v>
      </c>
      <c r="E107" s="150">
        <v>221048</v>
      </c>
      <c r="F107" s="150">
        <v>2524</v>
      </c>
    </row>
    <row r="108" spans="1:6">
      <c r="A108" s="150">
        <v>100</v>
      </c>
      <c r="B108" s="150" t="s">
        <v>395</v>
      </c>
      <c r="C108" s="150">
        <v>114884</v>
      </c>
      <c r="D108" s="150">
        <v>312</v>
      </c>
      <c r="E108" s="150">
        <v>102774</v>
      </c>
      <c r="F108" s="150">
        <v>2706</v>
      </c>
    </row>
    <row r="109" spans="1:6">
      <c r="A109" s="150">
        <v>100</v>
      </c>
      <c r="B109" s="150" t="s">
        <v>394</v>
      </c>
      <c r="C109" s="150">
        <v>73156</v>
      </c>
      <c r="D109" s="150">
        <v>367</v>
      </c>
      <c r="E109" s="150">
        <v>62884</v>
      </c>
      <c r="F109" s="150">
        <v>629</v>
      </c>
    </row>
    <row r="110" spans="1:6">
      <c r="A110" s="150">
        <v>100</v>
      </c>
      <c r="B110" s="150" t="s">
        <v>393</v>
      </c>
      <c r="C110" s="150">
        <v>579424</v>
      </c>
      <c r="D110" s="150">
        <v>2177</v>
      </c>
      <c r="E110" s="150">
        <v>422453</v>
      </c>
      <c r="F110" s="150">
        <v>10461</v>
      </c>
    </row>
    <row r="111" spans="1:6">
      <c r="A111" s="150">
        <v>100</v>
      </c>
      <c r="B111" s="150" t="s">
        <v>392</v>
      </c>
      <c r="C111" s="150">
        <v>435024</v>
      </c>
      <c r="D111" s="150">
        <v>2371</v>
      </c>
      <c r="E111" s="150">
        <v>357416</v>
      </c>
      <c r="F111" s="150">
        <v>5960</v>
      </c>
    </row>
    <row r="112" spans="1:6">
      <c r="A112" s="150">
        <v>100</v>
      </c>
      <c r="B112" s="150" t="s">
        <v>391</v>
      </c>
      <c r="C112" s="150">
        <v>1185202</v>
      </c>
      <c r="D112" s="150">
        <v>6932</v>
      </c>
      <c r="E112" s="150">
        <v>939324</v>
      </c>
      <c r="F112" s="150">
        <v>16914</v>
      </c>
    </row>
    <row r="113" spans="1:6">
      <c r="A113" s="150">
        <v>100</v>
      </c>
      <c r="B113" s="150" t="s">
        <v>390</v>
      </c>
      <c r="C113" s="150">
        <v>81020</v>
      </c>
      <c r="D113" s="150">
        <v>421</v>
      </c>
      <c r="E113" s="150">
        <v>58352</v>
      </c>
      <c r="F113" s="150">
        <v>878</v>
      </c>
    </row>
    <row r="114" spans="1:6">
      <c r="A114" s="150">
        <v>100</v>
      </c>
      <c r="B114" s="150" t="s">
        <v>477</v>
      </c>
      <c r="C114" s="150">
        <v>0</v>
      </c>
      <c r="D114" s="150">
        <v>2</v>
      </c>
      <c r="E114" s="150">
        <v>0</v>
      </c>
      <c r="F114" s="150">
        <v>73</v>
      </c>
    </row>
    <row r="115" spans="1:6">
      <c r="A115" s="150">
        <v>100</v>
      </c>
      <c r="B115" s="150" t="s">
        <v>389</v>
      </c>
      <c r="C115" s="150">
        <v>2282472</v>
      </c>
      <c r="D115" s="150">
        <v>10418</v>
      </c>
      <c r="E115" s="150">
        <v>1797706</v>
      </c>
      <c r="F115" s="150">
        <v>21617</v>
      </c>
    </row>
    <row r="116" spans="1:6">
      <c r="A116" s="150">
        <v>100</v>
      </c>
      <c r="B116" s="150" t="s">
        <v>388</v>
      </c>
      <c r="C116" s="150">
        <v>63764</v>
      </c>
      <c r="D116" s="150">
        <v>406</v>
      </c>
      <c r="E116" s="150">
        <v>43975</v>
      </c>
      <c r="F116" s="150">
        <v>962</v>
      </c>
    </row>
    <row r="117" spans="1:6">
      <c r="A117" s="150">
        <v>100</v>
      </c>
      <c r="B117" s="150" t="s">
        <v>387</v>
      </c>
      <c r="C117" s="150">
        <v>63672</v>
      </c>
      <c r="D117" s="150">
        <v>344</v>
      </c>
      <c r="E117" s="150">
        <v>60227</v>
      </c>
      <c r="F117" s="150">
        <v>599</v>
      </c>
    </row>
    <row r="118" spans="1:6">
      <c r="A118" s="150">
        <v>100</v>
      </c>
      <c r="B118" s="150" t="s">
        <v>386</v>
      </c>
      <c r="C118" s="150">
        <v>0</v>
      </c>
      <c r="D118" s="150">
        <v>9</v>
      </c>
      <c r="E118" s="150">
        <v>0</v>
      </c>
      <c r="F118" s="150">
        <v>327</v>
      </c>
    </row>
    <row r="119" spans="1:6">
      <c r="A119" s="150">
        <v>100</v>
      </c>
      <c r="B119" s="150" t="s">
        <v>385</v>
      </c>
      <c r="C119" s="150">
        <v>1567860</v>
      </c>
      <c r="D119" s="150">
        <v>6211</v>
      </c>
      <c r="E119" s="150">
        <v>1310334</v>
      </c>
      <c r="F119" s="150">
        <v>50573</v>
      </c>
    </row>
    <row r="120" spans="1:6">
      <c r="A120" s="150">
        <v>100</v>
      </c>
      <c r="B120" s="150" t="s">
        <v>850</v>
      </c>
      <c r="C120" s="150">
        <v>47168</v>
      </c>
      <c r="D120" s="150">
        <v>240</v>
      </c>
      <c r="E120" s="150">
        <v>28307</v>
      </c>
      <c r="F120" s="150">
        <v>289</v>
      </c>
    </row>
    <row r="121" spans="1:6">
      <c r="A121" s="150">
        <v>100</v>
      </c>
      <c r="B121" s="150" t="s">
        <v>476</v>
      </c>
      <c r="C121" s="150">
        <v>4512</v>
      </c>
      <c r="D121" s="150">
        <v>32</v>
      </c>
      <c r="E121" s="150">
        <v>1273</v>
      </c>
      <c r="F121" s="150">
        <v>20</v>
      </c>
    </row>
    <row r="122" spans="1:6">
      <c r="A122" s="150">
        <v>100</v>
      </c>
      <c r="B122" s="150" t="s">
        <v>384</v>
      </c>
      <c r="C122" s="150">
        <v>0</v>
      </c>
      <c r="D122" s="150">
        <v>332</v>
      </c>
      <c r="E122" s="150">
        <v>0</v>
      </c>
      <c r="F122" s="150">
        <v>12895</v>
      </c>
    </row>
    <row r="123" spans="1:6">
      <c r="A123" s="150">
        <v>100</v>
      </c>
      <c r="B123" s="150" t="s">
        <v>383</v>
      </c>
      <c r="C123" s="150">
        <v>269068</v>
      </c>
      <c r="D123" s="150">
        <v>1182</v>
      </c>
      <c r="E123" s="150">
        <v>214067</v>
      </c>
      <c r="F123" s="150">
        <v>5566</v>
      </c>
    </row>
    <row r="124" spans="1:6">
      <c r="A124" s="150">
        <v>100</v>
      </c>
      <c r="B124" s="150" t="s">
        <v>382</v>
      </c>
      <c r="C124" s="150">
        <v>388400</v>
      </c>
      <c r="D124" s="150">
        <v>1228</v>
      </c>
      <c r="E124" s="150">
        <v>288073</v>
      </c>
      <c r="F124" s="150">
        <v>16425</v>
      </c>
    </row>
    <row r="125" spans="1:6">
      <c r="A125" s="150">
        <v>100</v>
      </c>
      <c r="B125" s="150" t="s">
        <v>381</v>
      </c>
      <c r="C125" s="150">
        <v>35670</v>
      </c>
      <c r="D125" s="150">
        <v>206</v>
      </c>
      <c r="E125" s="150">
        <v>25712</v>
      </c>
      <c r="F125" s="150">
        <v>266</v>
      </c>
    </row>
    <row r="126" spans="1:6">
      <c r="A126" s="150">
        <v>100</v>
      </c>
      <c r="B126" s="150" t="s">
        <v>380</v>
      </c>
      <c r="C126" s="150">
        <v>0</v>
      </c>
      <c r="D126" s="150">
        <v>836</v>
      </c>
      <c r="E126" s="150">
        <v>0</v>
      </c>
      <c r="F126" s="150">
        <v>17132</v>
      </c>
    </row>
    <row r="127" spans="1:6">
      <c r="A127" s="150">
        <v>100</v>
      </c>
      <c r="B127" s="150" t="s">
        <v>379</v>
      </c>
      <c r="C127" s="150">
        <v>449034</v>
      </c>
      <c r="D127" s="150">
        <v>1316</v>
      </c>
      <c r="E127" s="150">
        <v>400728</v>
      </c>
      <c r="F127" s="150">
        <v>19062</v>
      </c>
    </row>
    <row r="128" spans="1:6">
      <c r="A128" s="150">
        <v>100</v>
      </c>
      <c r="B128" s="150" t="s">
        <v>378</v>
      </c>
      <c r="C128" s="150">
        <v>340424</v>
      </c>
      <c r="D128" s="150">
        <v>972</v>
      </c>
      <c r="E128" s="150">
        <v>268405</v>
      </c>
      <c r="F128" s="150">
        <v>10551</v>
      </c>
    </row>
    <row r="129" spans="1:6">
      <c r="A129" s="150">
        <v>100</v>
      </c>
      <c r="B129" s="150" t="s">
        <v>508</v>
      </c>
      <c r="C129" s="150">
        <v>0</v>
      </c>
      <c r="D129" s="150">
        <v>10</v>
      </c>
      <c r="E129" s="150">
        <v>0</v>
      </c>
      <c r="F129" s="150">
        <v>453</v>
      </c>
    </row>
    <row r="130" spans="1:6">
      <c r="A130" s="150">
        <v>100</v>
      </c>
      <c r="B130" s="150" t="s">
        <v>377</v>
      </c>
      <c r="C130" s="150">
        <v>96166</v>
      </c>
      <c r="D130" s="150">
        <v>670</v>
      </c>
      <c r="E130" s="150">
        <v>61682</v>
      </c>
      <c r="F130" s="150">
        <v>1140</v>
      </c>
    </row>
    <row r="131" spans="1:6">
      <c r="A131" s="150">
        <v>100</v>
      </c>
      <c r="B131" s="150" t="s">
        <v>376</v>
      </c>
      <c r="C131" s="150">
        <v>761164</v>
      </c>
      <c r="D131" s="150">
        <v>2686</v>
      </c>
      <c r="E131" s="150">
        <v>680606</v>
      </c>
      <c r="F131" s="150">
        <v>29236</v>
      </c>
    </row>
    <row r="132" spans="1:6">
      <c r="A132" s="150">
        <v>100</v>
      </c>
      <c r="B132" s="150" t="s">
        <v>473</v>
      </c>
      <c r="C132" s="150">
        <v>11368</v>
      </c>
      <c r="D132" s="150">
        <v>38</v>
      </c>
      <c r="E132" s="150">
        <v>9460</v>
      </c>
      <c r="F132" s="150">
        <v>505</v>
      </c>
    </row>
    <row r="133" spans="1:6">
      <c r="A133" s="150">
        <v>100</v>
      </c>
      <c r="B133" s="150" t="s">
        <v>375</v>
      </c>
      <c r="C133" s="150">
        <v>224868</v>
      </c>
      <c r="D133" s="150">
        <v>726</v>
      </c>
      <c r="E133" s="150">
        <v>203903</v>
      </c>
      <c r="F133" s="150">
        <v>20001</v>
      </c>
    </row>
    <row r="134" spans="1:6">
      <c r="A134" s="150">
        <v>100</v>
      </c>
      <c r="B134" s="150" t="s">
        <v>374</v>
      </c>
      <c r="C134" s="150">
        <v>408078</v>
      </c>
      <c r="D134" s="150">
        <v>1390</v>
      </c>
      <c r="E134" s="150">
        <v>296316</v>
      </c>
      <c r="F134" s="150">
        <v>12425</v>
      </c>
    </row>
    <row r="135" spans="1:6">
      <c r="A135" s="150">
        <v>100</v>
      </c>
      <c r="B135" s="150" t="s">
        <v>373</v>
      </c>
      <c r="C135" s="150">
        <v>0</v>
      </c>
      <c r="D135" s="150">
        <v>158</v>
      </c>
      <c r="E135" s="150">
        <v>0</v>
      </c>
      <c r="F135" s="150">
        <v>595</v>
      </c>
    </row>
  </sheetData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1" style="153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89899739</v>
      </c>
      <c r="D2" s="153">
        <v>511980</v>
      </c>
      <c r="E2" s="153">
        <v>65027063</v>
      </c>
      <c r="F2" s="153">
        <v>3434562</v>
      </c>
    </row>
    <row r="3" spans="1:6">
      <c r="A3" s="153">
        <v>1</v>
      </c>
      <c r="B3" s="153" t="s">
        <v>851</v>
      </c>
      <c r="C3" s="153">
        <v>5882019</v>
      </c>
      <c r="D3" s="153">
        <v>37767</v>
      </c>
      <c r="E3" s="153">
        <v>3675700</v>
      </c>
      <c r="F3" s="153">
        <v>305282</v>
      </c>
    </row>
    <row r="4" spans="1:6">
      <c r="A4" s="153">
        <v>1</v>
      </c>
      <c r="B4" s="153" t="s">
        <v>852</v>
      </c>
      <c r="C4" s="153">
        <v>7815401</v>
      </c>
      <c r="D4" s="153">
        <v>46748</v>
      </c>
      <c r="E4" s="153">
        <v>6128194</v>
      </c>
      <c r="F4" s="153">
        <v>305938</v>
      </c>
    </row>
    <row r="5" spans="1:6">
      <c r="A5" s="153">
        <v>1</v>
      </c>
      <c r="B5" s="153" t="s">
        <v>853</v>
      </c>
      <c r="C5" s="153">
        <v>7674502</v>
      </c>
      <c r="D5" s="153">
        <v>45368</v>
      </c>
      <c r="E5" s="153">
        <v>5739856</v>
      </c>
      <c r="F5" s="153">
        <v>299110</v>
      </c>
    </row>
    <row r="6" spans="1:6">
      <c r="A6" s="153">
        <v>1</v>
      </c>
      <c r="B6" s="153" t="s">
        <v>854</v>
      </c>
      <c r="C6" s="153">
        <v>5623520</v>
      </c>
      <c r="D6" s="153">
        <v>34819</v>
      </c>
      <c r="E6" s="153">
        <v>3923569</v>
      </c>
      <c r="F6" s="153">
        <v>284825</v>
      </c>
    </row>
    <row r="7" spans="1:6">
      <c r="A7" s="153">
        <v>1</v>
      </c>
      <c r="B7" s="153" t="s">
        <v>855</v>
      </c>
      <c r="C7" s="153">
        <v>7864844</v>
      </c>
      <c r="D7" s="153">
        <v>44804</v>
      </c>
      <c r="E7" s="153">
        <v>5935376</v>
      </c>
      <c r="F7" s="153">
        <v>274504</v>
      </c>
    </row>
    <row r="8" spans="1:6">
      <c r="A8" s="153">
        <v>1</v>
      </c>
      <c r="B8" s="153" t="s">
        <v>856</v>
      </c>
      <c r="C8" s="153">
        <v>6963220</v>
      </c>
      <c r="D8" s="153">
        <v>41207</v>
      </c>
      <c r="E8" s="153">
        <v>5200429</v>
      </c>
      <c r="F8" s="153">
        <v>270994</v>
      </c>
    </row>
    <row r="9" spans="1:6">
      <c r="A9" s="153">
        <v>1</v>
      </c>
      <c r="B9" s="153" t="s">
        <v>857</v>
      </c>
      <c r="C9" s="153">
        <v>6063956</v>
      </c>
      <c r="D9" s="153">
        <v>37098</v>
      </c>
      <c r="E9" s="153">
        <v>4543203</v>
      </c>
      <c r="F9" s="153">
        <v>245336</v>
      </c>
    </row>
    <row r="10" spans="1:6">
      <c r="A10" s="153">
        <v>1</v>
      </c>
      <c r="B10" s="153" t="s">
        <v>858</v>
      </c>
      <c r="C10" s="153">
        <v>5557478</v>
      </c>
      <c r="D10" s="153">
        <v>34879</v>
      </c>
      <c r="E10" s="153">
        <v>3945339</v>
      </c>
      <c r="F10" s="153">
        <v>247623</v>
      </c>
    </row>
    <row r="11" spans="1:6">
      <c r="A11" s="153">
        <v>1</v>
      </c>
      <c r="B11" s="153" t="s">
        <v>859</v>
      </c>
      <c r="C11" s="153">
        <v>3948855</v>
      </c>
      <c r="D11" s="153">
        <v>25446</v>
      </c>
      <c r="E11" s="153">
        <v>2571085</v>
      </c>
      <c r="F11" s="153">
        <v>241004</v>
      </c>
    </row>
    <row r="12" spans="1:6">
      <c r="A12" s="153">
        <v>1</v>
      </c>
      <c r="B12" s="153" t="s">
        <v>860</v>
      </c>
      <c r="C12" s="153">
        <v>4586367</v>
      </c>
      <c r="D12" s="153">
        <v>26231</v>
      </c>
      <c r="E12" s="153">
        <v>2854062</v>
      </c>
      <c r="F12" s="153">
        <v>273377</v>
      </c>
    </row>
    <row r="13" spans="1:6">
      <c r="A13" s="153">
        <v>1</v>
      </c>
      <c r="B13" s="153" t="s">
        <v>861</v>
      </c>
      <c r="C13" s="153">
        <v>11830922</v>
      </c>
      <c r="D13" s="153">
        <v>58637</v>
      </c>
      <c r="E13" s="153">
        <v>7059948</v>
      </c>
      <c r="F13" s="153">
        <v>314883</v>
      </c>
    </row>
    <row r="14" spans="1:6">
      <c r="A14" s="153">
        <v>1</v>
      </c>
      <c r="B14" s="153" t="s">
        <v>862</v>
      </c>
      <c r="C14" s="153">
        <v>16088655</v>
      </c>
      <c r="D14" s="153">
        <v>78976</v>
      </c>
      <c r="E14" s="153">
        <v>13450302</v>
      </c>
      <c r="F14" s="153">
        <v>371685</v>
      </c>
    </row>
    <row r="15" spans="1:6" s="154" customFormat="1">
      <c r="A15" s="154">
        <v>2</v>
      </c>
      <c r="B15" s="154" t="s">
        <v>363</v>
      </c>
      <c r="C15" s="154">
        <v>81733099</v>
      </c>
      <c r="D15" s="154">
        <v>447751</v>
      </c>
      <c r="E15" s="154">
        <v>60307896</v>
      </c>
      <c r="F15" s="154">
        <v>2528167</v>
      </c>
    </row>
    <row r="16" spans="1:6">
      <c r="A16" s="153">
        <v>3</v>
      </c>
      <c r="B16" s="153" t="s">
        <v>364</v>
      </c>
      <c r="C16" s="153">
        <v>17590258</v>
      </c>
      <c r="D16" s="153">
        <v>112677</v>
      </c>
      <c r="E16" s="153">
        <v>11759020</v>
      </c>
      <c r="F16" s="153">
        <v>1503995</v>
      </c>
    </row>
    <row r="17" spans="1:6">
      <c r="A17" s="153">
        <v>4</v>
      </c>
      <c r="B17" s="153" t="s">
        <v>365</v>
      </c>
      <c r="C17" s="153">
        <v>16206884</v>
      </c>
      <c r="D17" s="153">
        <v>85125</v>
      </c>
      <c r="E17" s="153">
        <v>10999742</v>
      </c>
      <c r="F17" s="153">
        <v>815433</v>
      </c>
    </row>
    <row r="18" spans="1:6">
      <c r="A18" s="153">
        <v>5</v>
      </c>
      <c r="B18" s="153" t="s">
        <v>366</v>
      </c>
      <c r="C18" s="153">
        <v>12003201</v>
      </c>
      <c r="D18" s="153">
        <v>63560</v>
      </c>
      <c r="E18" s="153">
        <v>9843178</v>
      </c>
      <c r="F18" s="153">
        <v>47410</v>
      </c>
    </row>
    <row r="19" spans="1:6">
      <c r="A19" s="153">
        <v>6</v>
      </c>
      <c r="B19" s="153" t="s">
        <v>367</v>
      </c>
      <c r="C19" s="153">
        <v>10603233</v>
      </c>
      <c r="D19" s="153">
        <v>53580</v>
      </c>
      <c r="E19" s="153">
        <v>7972047</v>
      </c>
      <c r="F19" s="153">
        <v>49168</v>
      </c>
    </row>
    <row r="20" spans="1:6">
      <c r="A20" s="153">
        <v>7</v>
      </c>
      <c r="B20" s="153" t="s">
        <v>368</v>
      </c>
      <c r="C20" s="153">
        <v>9774630</v>
      </c>
      <c r="D20" s="153">
        <v>50208</v>
      </c>
      <c r="E20" s="153">
        <v>7187743</v>
      </c>
      <c r="F20" s="153">
        <v>38963</v>
      </c>
    </row>
    <row r="21" spans="1:6">
      <c r="A21" s="153">
        <v>8</v>
      </c>
      <c r="B21" s="153" t="s">
        <v>369</v>
      </c>
      <c r="C21" s="153">
        <v>1948425</v>
      </c>
      <c r="D21" s="153">
        <v>10122</v>
      </c>
      <c r="E21" s="153">
        <v>1555938</v>
      </c>
      <c r="F21" s="153">
        <v>8605</v>
      </c>
    </row>
    <row r="22" spans="1:6">
      <c r="A22" s="153">
        <v>9</v>
      </c>
      <c r="B22" s="153" t="s">
        <v>370</v>
      </c>
      <c r="C22" s="153">
        <v>10586273</v>
      </c>
      <c r="D22" s="153">
        <v>56083</v>
      </c>
      <c r="E22" s="153">
        <v>8578024</v>
      </c>
      <c r="F22" s="153">
        <v>41175</v>
      </c>
    </row>
    <row r="23" spans="1:6">
      <c r="A23" s="153">
        <v>10</v>
      </c>
      <c r="B23" s="153" t="s">
        <v>846</v>
      </c>
      <c r="C23" s="153">
        <v>0</v>
      </c>
      <c r="D23" s="153">
        <v>1381</v>
      </c>
      <c r="E23" s="153">
        <v>0</v>
      </c>
      <c r="F23" s="153">
        <v>12346</v>
      </c>
    </row>
    <row r="24" spans="1:6">
      <c r="A24" s="153">
        <v>11</v>
      </c>
      <c r="B24" s="153" t="s">
        <v>371</v>
      </c>
      <c r="C24" s="153">
        <v>2458475</v>
      </c>
      <c r="D24" s="153">
        <v>11991</v>
      </c>
      <c r="E24" s="153">
        <v>2111200</v>
      </c>
      <c r="F24" s="153">
        <v>9351</v>
      </c>
    </row>
    <row r="25" spans="1:6">
      <c r="A25" s="153">
        <v>14</v>
      </c>
      <c r="B25" s="153" t="s">
        <v>847</v>
      </c>
      <c r="C25" s="153">
        <v>561720</v>
      </c>
      <c r="D25" s="153">
        <v>3024</v>
      </c>
      <c r="E25" s="153">
        <v>301004</v>
      </c>
      <c r="F25" s="153">
        <v>1722</v>
      </c>
    </row>
    <row r="26" spans="1:6">
      <c r="A26" s="153">
        <v>99</v>
      </c>
      <c r="B26" s="153" t="s">
        <v>372</v>
      </c>
      <c r="C26" s="153">
        <v>8166640</v>
      </c>
      <c r="D26" s="153">
        <v>64229</v>
      </c>
      <c r="E26" s="153">
        <v>4719167</v>
      </c>
      <c r="F26" s="153">
        <v>906395</v>
      </c>
    </row>
    <row r="27" spans="1:6">
      <c r="A27" s="153">
        <v>100</v>
      </c>
      <c r="B27" s="153" t="s">
        <v>499</v>
      </c>
      <c r="C27" s="153">
        <v>0</v>
      </c>
      <c r="D27" s="153">
        <v>2</v>
      </c>
      <c r="E27" s="153">
        <v>0</v>
      </c>
      <c r="F27" s="153">
        <v>45</v>
      </c>
    </row>
    <row r="28" spans="1:6">
      <c r="A28" s="153">
        <v>100</v>
      </c>
      <c r="B28" s="153" t="s">
        <v>471</v>
      </c>
      <c r="C28" s="153">
        <v>24828</v>
      </c>
      <c r="D28" s="153">
        <v>102</v>
      </c>
      <c r="E28" s="153">
        <v>17037</v>
      </c>
      <c r="F28" s="153">
        <v>635</v>
      </c>
    </row>
    <row r="29" spans="1:6">
      <c r="A29" s="153">
        <v>100</v>
      </c>
      <c r="B29" s="153" t="s">
        <v>470</v>
      </c>
      <c r="C29" s="153">
        <v>64072</v>
      </c>
      <c r="D29" s="153">
        <v>312</v>
      </c>
      <c r="E29" s="153">
        <v>48116</v>
      </c>
      <c r="F29" s="153">
        <v>721</v>
      </c>
    </row>
    <row r="30" spans="1:6">
      <c r="A30" s="153">
        <v>100</v>
      </c>
      <c r="B30" s="153" t="s">
        <v>498</v>
      </c>
      <c r="C30" s="153">
        <v>0</v>
      </c>
      <c r="D30" s="153">
        <v>106</v>
      </c>
      <c r="E30" s="153">
        <v>0</v>
      </c>
      <c r="F30" s="153">
        <v>290</v>
      </c>
    </row>
    <row r="31" spans="1:6">
      <c r="A31" s="153">
        <v>100</v>
      </c>
      <c r="B31" s="153" t="s">
        <v>497</v>
      </c>
      <c r="C31" s="153">
        <v>669</v>
      </c>
      <c r="D31" s="153">
        <v>8</v>
      </c>
      <c r="E31" s="153">
        <v>391</v>
      </c>
      <c r="F31" s="153">
        <v>11</v>
      </c>
    </row>
    <row r="32" spans="1:6">
      <c r="A32" s="153">
        <v>100</v>
      </c>
      <c r="B32" s="153" t="s">
        <v>469</v>
      </c>
      <c r="C32" s="153">
        <v>29646</v>
      </c>
      <c r="D32" s="153">
        <v>405</v>
      </c>
      <c r="E32" s="153">
        <v>21688</v>
      </c>
      <c r="F32" s="153">
        <v>4513</v>
      </c>
    </row>
    <row r="33" spans="1:6">
      <c r="A33" s="153">
        <v>100</v>
      </c>
      <c r="B33" s="153" t="s">
        <v>468</v>
      </c>
      <c r="C33" s="153">
        <v>155612</v>
      </c>
      <c r="D33" s="153">
        <v>754</v>
      </c>
      <c r="E33" s="153">
        <v>105890</v>
      </c>
      <c r="F33" s="153">
        <v>3358</v>
      </c>
    </row>
    <row r="34" spans="1:6">
      <c r="A34" s="153">
        <v>100</v>
      </c>
      <c r="B34" s="153" t="s">
        <v>467</v>
      </c>
      <c r="C34" s="153">
        <v>160956</v>
      </c>
      <c r="D34" s="153">
        <v>896</v>
      </c>
      <c r="E34" s="153">
        <v>112616</v>
      </c>
      <c r="F34" s="153">
        <v>1181</v>
      </c>
    </row>
    <row r="35" spans="1:6">
      <c r="A35" s="153">
        <v>100</v>
      </c>
      <c r="B35" s="153" t="s">
        <v>466</v>
      </c>
      <c r="C35" s="153">
        <v>95110</v>
      </c>
      <c r="D35" s="153">
        <v>439</v>
      </c>
      <c r="E35" s="153">
        <v>41456</v>
      </c>
      <c r="F35" s="153">
        <v>9510</v>
      </c>
    </row>
    <row r="36" spans="1:6">
      <c r="A36" s="153">
        <v>100</v>
      </c>
      <c r="B36" s="153" t="s">
        <v>465</v>
      </c>
      <c r="C36" s="153">
        <v>128520</v>
      </c>
      <c r="D36" s="153">
        <v>714</v>
      </c>
      <c r="E36" s="153">
        <v>85034</v>
      </c>
      <c r="F36" s="153">
        <v>573</v>
      </c>
    </row>
    <row r="37" spans="1:6">
      <c r="A37" s="153">
        <v>100</v>
      </c>
      <c r="B37" s="153" t="s">
        <v>464</v>
      </c>
      <c r="C37" s="153">
        <v>104643</v>
      </c>
      <c r="D37" s="153">
        <v>297</v>
      </c>
      <c r="E37" s="153">
        <v>44795</v>
      </c>
      <c r="F37" s="153">
        <v>6682</v>
      </c>
    </row>
    <row r="38" spans="1:6">
      <c r="A38" s="153">
        <v>100</v>
      </c>
      <c r="B38" s="153" t="s">
        <v>463</v>
      </c>
      <c r="C38" s="153">
        <v>102900</v>
      </c>
      <c r="D38" s="153">
        <v>414</v>
      </c>
      <c r="E38" s="153">
        <v>58452</v>
      </c>
      <c r="F38" s="153">
        <v>5138</v>
      </c>
    </row>
    <row r="39" spans="1:6">
      <c r="A39" s="153">
        <v>100</v>
      </c>
      <c r="B39" s="153" t="s">
        <v>462</v>
      </c>
      <c r="C39" s="153">
        <v>0</v>
      </c>
      <c r="D39" s="153">
        <v>3421</v>
      </c>
      <c r="E39" s="153">
        <v>0</v>
      </c>
      <c r="F39" s="153">
        <v>95615</v>
      </c>
    </row>
    <row r="40" spans="1:6">
      <c r="A40" s="153">
        <v>100</v>
      </c>
      <c r="B40" s="153" t="s">
        <v>496</v>
      </c>
      <c r="C40" s="153">
        <v>0</v>
      </c>
      <c r="D40" s="153">
        <v>3</v>
      </c>
      <c r="E40" s="153">
        <v>0</v>
      </c>
      <c r="F40" s="153">
        <v>30</v>
      </c>
    </row>
    <row r="41" spans="1:6">
      <c r="A41" s="153">
        <v>100</v>
      </c>
      <c r="B41" s="153" t="s">
        <v>461</v>
      </c>
      <c r="C41" s="153">
        <v>0</v>
      </c>
      <c r="D41" s="153">
        <v>2943</v>
      </c>
      <c r="E41" s="153">
        <v>0</v>
      </c>
      <c r="F41" s="153">
        <v>59283</v>
      </c>
    </row>
    <row r="42" spans="1:6">
      <c r="A42" s="153">
        <v>100</v>
      </c>
      <c r="B42" s="153" t="s">
        <v>460</v>
      </c>
      <c r="C42" s="153">
        <v>80280</v>
      </c>
      <c r="D42" s="153">
        <v>446</v>
      </c>
      <c r="E42" s="153">
        <v>57991</v>
      </c>
      <c r="F42" s="153">
        <v>610</v>
      </c>
    </row>
    <row r="43" spans="1:6">
      <c r="A43" s="153">
        <v>100</v>
      </c>
      <c r="B43" s="153" t="s">
        <v>495</v>
      </c>
      <c r="C43" s="153">
        <v>620</v>
      </c>
      <c r="D43" s="153">
        <v>2</v>
      </c>
      <c r="E43" s="153">
        <v>284</v>
      </c>
      <c r="F43" s="153">
        <v>3</v>
      </c>
    </row>
    <row r="44" spans="1:6">
      <c r="A44" s="153">
        <v>100</v>
      </c>
      <c r="B44" s="153" t="s">
        <v>494</v>
      </c>
      <c r="C44" s="153">
        <v>0</v>
      </c>
      <c r="D44" s="153">
        <v>292</v>
      </c>
      <c r="E44" s="153">
        <v>0</v>
      </c>
      <c r="F44" s="153">
        <v>2732</v>
      </c>
    </row>
    <row r="45" spans="1:6">
      <c r="A45" s="153">
        <v>100</v>
      </c>
      <c r="B45" s="153" t="s">
        <v>458</v>
      </c>
      <c r="C45" s="153">
        <v>114914</v>
      </c>
      <c r="D45" s="153">
        <v>576</v>
      </c>
      <c r="E45" s="153">
        <v>67130</v>
      </c>
      <c r="F45" s="153">
        <v>21639</v>
      </c>
    </row>
    <row r="46" spans="1:6">
      <c r="A46" s="153">
        <v>100</v>
      </c>
      <c r="B46" s="153" t="s">
        <v>493</v>
      </c>
      <c r="C46" s="153">
        <v>432</v>
      </c>
      <c r="D46" s="153">
        <v>2</v>
      </c>
      <c r="E46" s="153">
        <v>186</v>
      </c>
      <c r="F46" s="153">
        <v>7</v>
      </c>
    </row>
    <row r="47" spans="1:6">
      <c r="A47" s="153">
        <v>100</v>
      </c>
      <c r="B47" s="153" t="s">
        <v>457</v>
      </c>
      <c r="C47" s="153">
        <v>247588</v>
      </c>
      <c r="D47" s="153">
        <v>837</v>
      </c>
      <c r="E47" s="153">
        <v>159036</v>
      </c>
      <c r="F47" s="153">
        <v>13271</v>
      </c>
    </row>
    <row r="48" spans="1:6">
      <c r="A48" s="153">
        <v>100</v>
      </c>
      <c r="B48" s="153" t="s">
        <v>456</v>
      </c>
      <c r="C48" s="153">
        <v>152619</v>
      </c>
      <c r="D48" s="153">
        <v>409</v>
      </c>
      <c r="E48" s="153">
        <v>98287</v>
      </c>
      <c r="F48" s="153">
        <v>2863</v>
      </c>
    </row>
    <row r="49" spans="1:6">
      <c r="A49" s="153">
        <v>100</v>
      </c>
      <c r="B49" s="153" t="s">
        <v>455</v>
      </c>
      <c r="C49" s="153">
        <v>39960</v>
      </c>
      <c r="D49" s="153">
        <v>226</v>
      </c>
      <c r="E49" s="153">
        <v>26310</v>
      </c>
      <c r="F49" s="153">
        <v>258</v>
      </c>
    </row>
    <row r="50" spans="1:6">
      <c r="A50" s="153">
        <v>100</v>
      </c>
      <c r="B50" s="153" t="s">
        <v>492</v>
      </c>
      <c r="C50" s="153">
        <v>600</v>
      </c>
      <c r="D50" s="153">
        <v>2</v>
      </c>
      <c r="E50" s="153">
        <v>332</v>
      </c>
      <c r="F50" s="153">
        <v>10</v>
      </c>
    </row>
    <row r="51" spans="1:6">
      <c r="A51" s="153">
        <v>100</v>
      </c>
      <c r="B51" s="153" t="s">
        <v>454</v>
      </c>
      <c r="C51" s="153">
        <v>18710</v>
      </c>
      <c r="D51" s="153">
        <v>110</v>
      </c>
      <c r="E51" s="153">
        <v>11144</v>
      </c>
      <c r="F51" s="153">
        <v>211</v>
      </c>
    </row>
    <row r="52" spans="1:6">
      <c r="A52" s="153">
        <v>100</v>
      </c>
      <c r="B52" s="153" t="s">
        <v>453</v>
      </c>
      <c r="C52" s="153">
        <v>149034</v>
      </c>
      <c r="D52" s="153">
        <v>888</v>
      </c>
      <c r="E52" s="153">
        <v>108428</v>
      </c>
      <c r="F52" s="153">
        <v>16520</v>
      </c>
    </row>
    <row r="53" spans="1:6">
      <c r="A53" s="153">
        <v>100</v>
      </c>
      <c r="B53" s="153" t="s">
        <v>452</v>
      </c>
      <c r="C53" s="153">
        <v>150</v>
      </c>
      <c r="D53" s="153">
        <v>1495</v>
      </c>
      <c r="E53" s="153">
        <v>123</v>
      </c>
      <c r="F53" s="153">
        <v>3963</v>
      </c>
    </row>
    <row r="54" spans="1:6">
      <c r="A54" s="153">
        <v>100</v>
      </c>
      <c r="B54" s="153" t="s">
        <v>451</v>
      </c>
      <c r="C54" s="153">
        <v>275849</v>
      </c>
      <c r="D54" s="153">
        <v>1183</v>
      </c>
      <c r="E54" s="153">
        <v>88571</v>
      </c>
      <c r="F54" s="153">
        <v>55190</v>
      </c>
    </row>
    <row r="55" spans="1:6">
      <c r="A55" s="153">
        <v>100</v>
      </c>
      <c r="B55" s="153" t="s">
        <v>450</v>
      </c>
      <c r="C55" s="153">
        <v>0</v>
      </c>
      <c r="D55" s="153">
        <v>308</v>
      </c>
      <c r="E55" s="153">
        <v>0</v>
      </c>
      <c r="F55" s="153">
        <v>17598</v>
      </c>
    </row>
    <row r="56" spans="1:6">
      <c r="A56" s="153">
        <v>100</v>
      </c>
      <c r="B56" s="153" t="s">
        <v>449</v>
      </c>
      <c r="C56" s="153">
        <v>0</v>
      </c>
      <c r="D56" s="153">
        <v>16</v>
      </c>
      <c r="E56" s="153">
        <v>0</v>
      </c>
      <c r="F56" s="153">
        <v>524</v>
      </c>
    </row>
    <row r="57" spans="1:6">
      <c r="A57" s="153">
        <v>100</v>
      </c>
      <c r="B57" s="153" t="s">
        <v>448</v>
      </c>
      <c r="C57" s="153">
        <v>44448</v>
      </c>
      <c r="D57" s="153">
        <v>276</v>
      </c>
      <c r="E57" s="153">
        <v>27706</v>
      </c>
      <c r="F57" s="153">
        <v>673</v>
      </c>
    </row>
    <row r="58" spans="1:6">
      <c r="A58" s="153">
        <v>100</v>
      </c>
      <c r="B58" s="153" t="s">
        <v>863</v>
      </c>
      <c r="C58" s="153">
        <v>189</v>
      </c>
      <c r="D58" s="153">
        <v>2</v>
      </c>
      <c r="E58" s="153">
        <v>136</v>
      </c>
      <c r="F58" s="153">
        <v>4</v>
      </c>
    </row>
    <row r="59" spans="1:6">
      <c r="A59" s="153">
        <v>100</v>
      </c>
      <c r="B59" s="153" t="s">
        <v>447</v>
      </c>
      <c r="C59" s="153">
        <v>152666</v>
      </c>
      <c r="D59" s="153">
        <v>854</v>
      </c>
      <c r="E59" s="153">
        <v>111925</v>
      </c>
      <c r="F59" s="153">
        <v>1158</v>
      </c>
    </row>
    <row r="60" spans="1:6">
      <c r="A60" s="153">
        <v>100</v>
      </c>
      <c r="B60" s="153" t="s">
        <v>446</v>
      </c>
      <c r="C60" s="153">
        <v>18216</v>
      </c>
      <c r="D60" s="153">
        <v>66</v>
      </c>
      <c r="E60" s="153">
        <v>13436</v>
      </c>
      <c r="F60" s="153">
        <v>788</v>
      </c>
    </row>
    <row r="61" spans="1:6">
      <c r="A61" s="153">
        <v>100</v>
      </c>
      <c r="B61" s="153" t="s">
        <v>445</v>
      </c>
      <c r="C61" s="153">
        <v>15972</v>
      </c>
      <c r="D61" s="153">
        <v>88</v>
      </c>
      <c r="E61" s="153">
        <v>11876</v>
      </c>
      <c r="F61" s="153">
        <v>140</v>
      </c>
    </row>
    <row r="62" spans="1:6">
      <c r="A62" s="153">
        <v>100</v>
      </c>
      <c r="B62" s="153" t="s">
        <v>491</v>
      </c>
      <c r="C62" s="153">
        <v>615</v>
      </c>
      <c r="D62" s="153">
        <v>4</v>
      </c>
      <c r="E62" s="153">
        <v>364</v>
      </c>
      <c r="F62" s="153">
        <v>10</v>
      </c>
    </row>
    <row r="63" spans="1:6">
      <c r="A63" s="153">
        <v>100</v>
      </c>
      <c r="B63" s="153" t="s">
        <v>443</v>
      </c>
      <c r="C63" s="153">
        <v>199558</v>
      </c>
      <c r="D63" s="153">
        <v>1557</v>
      </c>
      <c r="E63" s="153">
        <v>118980</v>
      </c>
      <c r="F63" s="153">
        <v>17347</v>
      </c>
    </row>
    <row r="64" spans="1:6">
      <c r="A64" s="153">
        <v>100</v>
      </c>
      <c r="B64" s="153" t="s">
        <v>442</v>
      </c>
      <c r="C64" s="153">
        <v>0</v>
      </c>
      <c r="D64" s="153">
        <v>542</v>
      </c>
      <c r="E64" s="153">
        <v>0</v>
      </c>
      <c r="F64" s="153">
        <v>36616</v>
      </c>
    </row>
    <row r="65" spans="1:6">
      <c r="A65" s="153">
        <v>100</v>
      </c>
      <c r="B65" s="153" t="s">
        <v>441</v>
      </c>
      <c r="C65" s="153">
        <v>46730</v>
      </c>
      <c r="D65" s="153">
        <v>211</v>
      </c>
      <c r="E65" s="153">
        <v>26409</v>
      </c>
      <c r="F65" s="153">
        <v>1150</v>
      </c>
    </row>
    <row r="66" spans="1:6">
      <c r="A66" s="153">
        <v>100</v>
      </c>
      <c r="B66" s="153" t="s">
        <v>440</v>
      </c>
      <c r="C66" s="153">
        <v>0</v>
      </c>
      <c r="D66" s="153">
        <v>430</v>
      </c>
      <c r="E66" s="153">
        <v>0</v>
      </c>
      <c r="F66" s="153">
        <v>4370</v>
      </c>
    </row>
    <row r="67" spans="1:6">
      <c r="A67" s="153">
        <v>100</v>
      </c>
      <c r="B67" s="153" t="s">
        <v>439</v>
      </c>
      <c r="C67" s="153">
        <v>33606</v>
      </c>
      <c r="D67" s="153">
        <v>202</v>
      </c>
      <c r="E67" s="153">
        <v>21045</v>
      </c>
      <c r="F67" s="153">
        <v>503</v>
      </c>
    </row>
    <row r="68" spans="1:6">
      <c r="A68" s="153">
        <v>100</v>
      </c>
      <c r="B68" s="153" t="s">
        <v>438</v>
      </c>
      <c r="C68" s="153">
        <v>0</v>
      </c>
      <c r="D68" s="153">
        <v>12</v>
      </c>
      <c r="E68" s="153">
        <v>0</v>
      </c>
      <c r="F68" s="153">
        <v>177</v>
      </c>
    </row>
    <row r="69" spans="1:6">
      <c r="A69" s="153">
        <v>100</v>
      </c>
      <c r="B69" s="153" t="s">
        <v>437</v>
      </c>
      <c r="C69" s="153">
        <v>4080</v>
      </c>
      <c r="D69" s="153">
        <v>24</v>
      </c>
      <c r="E69" s="153">
        <v>2317</v>
      </c>
      <c r="F69" s="153">
        <v>23</v>
      </c>
    </row>
    <row r="70" spans="1:6">
      <c r="A70" s="153">
        <v>100</v>
      </c>
      <c r="B70" s="153" t="s">
        <v>436</v>
      </c>
      <c r="C70" s="153">
        <v>378476</v>
      </c>
      <c r="D70" s="153">
        <v>2272</v>
      </c>
      <c r="E70" s="153">
        <v>241245</v>
      </c>
      <c r="F70" s="153">
        <v>7969</v>
      </c>
    </row>
    <row r="71" spans="1:6">
      <c r="A71" s="153">
        <v>100</v>
      </c>
      <c r="B71" s="153" t="s">
        <v>435</v>
      </c>
      <c r="C71" s="153">
        <v>385530</v>
      </c>
      <c r="D71" s="153">
        <v>2283</v>
      </c>
      <c r="E71" s="153">
        <v>246105</v>
      </c>
      <c r="F71" s="153">
        <v>7660</v>
      </c>
    </row>
    <row r="72" spans="1:6">
      <c r="A72" s="153">
        <v>100</v>
      </c>
      <c r="B72" s="153" t="s">
        <v>434</v>
      </c>
      <c r="C72" s="153">
        <v>29062</v>
      </c>
      <c r="D72" s="153">
        <v>184</v>
      </c>
      <c r="E72" s="153">
        <v>22365</v>
      </c>
      <c r="F72" s="153">
        <v>332</v>
      </c>
    </row>
    <row r="73" spans="1:6">
      <c r="A73" s="153">
        <v>100</v>
      </c>
      <c r="B73" s="153" t="s">
        <v>433</v>
      </c>
      <c r="C73" s="153">
        <v>259334</v>
      </c>
      <c r="D73" s="153">
        <v>1784</v>
      </c>
      <c r="E73" s="153">
        <v>168349</v>
      </c>
      <c r="F73" s="153">
        <v>11731</v>
      </c>
    </row>
    <row r="74" spans="1:6">
      <c r="A74" s="153">
        <v>100</v>
      </c>
      <c r="B74" s="153" t="s">
        <v>432</v>
      </c>
      <c r="C74" s="153">
        <v>17702</v>
      </c>
      <c r="D74" s="153">
        <v>98</v>
      </c>
      <c r="E74" s="153">
        <v>12538</v>
      </c>
      <c r="F74" s="153">
        <v>113</v>
      </c>
    </row>
    <row r="75" spans="1:6">
      <c r="A75" s="153">
        <v>100</v>
      </c>
      <c r="B75" s="153" t="s">
        <v>490</v>
      </c>
      <c r="C75" s="153">
        <v>19430</v>
      </c>
      <c r="D75" s="153">
        <v>58</v>
      </c>
      <c r="E75" s="153">
        <v>13722</v>
      </c>
      <c r="F75" s="153">
        <v>296</v>
      </c>
    </row>
    <row r="76" spans="1:6">
      <c r="A76" s="153">
        <v>100</v>
      </c>
      <c r="B76" s="153" t="s">
        <v>431</v>
      </c>
      <c r="C76" s="153">
        <v>97396</v>
      </c>
      <c r="D76" s="153">
        <v>407</v>
      </c>
      <c r="E76" s="153">
        <v>57653</v>
      </c>
      <c r="F76" s="153">
        <v>1971</v>
      </c>
    </row>
    <row r="77" spans="1:6">
      <c r="A77" s="153">
        <v>100</v>
      </c>
      <c r="B77" s="153" t="s">
        <v>430</v>
      </c>
      <c r="C77" s="153">
        <v>150044</v>
      </c>
      <c r="D77" s="153">
        <v>746</v>
      </c>
      <c r="E77" s="153">
        <v>98310</v>
      </c>
      <c r="F77" s="153">
        <v>3867</v>
      </c>
    </row>
    <row r="78" spans="1:6">
      <c r="A78" s="153">
        <v>100</v>
      </c>
      <c r="B78" s="153" t="s">
        <v>429</v>
      </c>
      <c r="C78" s="153">
        <v>20992</v>
      </c>
      <c r="D78" s="153">
        <v>136</v>
      </c>
      <c r="E78" s="153">
        <v>15074</v>
      </c>
      <c r="F78" s="153">
        <v>1632</v>
      </c>
    </row>
    <row r="79" spans="1:6">
      <c r="A79" s="153">
        <v>100</v>
      </c>
      <c r="B79" s="153" t="s">
        <v>489</v>
      </c>
      <c r="C79" s="153">
        <v>624</v>
      </c>
      <c r="D79" s="153">
        <v>2</v>
      </c>
      <c r="E79" s="153">
        <v>172</v>
      </c>
      <c r="F79" s="153">
        <v>5</v>
      </c>
    </row>
    <row r="80" spans="1:6">
      <c r="A80" s="153">
        <v>100</v>
      </c>
      <c r="B80" s="153" t="s">
        <v>427</v>
      </c>
      <c r="C80" s="153">
        <v>0</v>
      </c>
      <c r="D80" s="153">
        <v>3442</v>
      </c>
      <c r="E80" s="153">
        <v>0</v>
      </c>
      <c r="F80" s="153">
        <v>37726</v>
      </c>
    </row>
    <row r="81" spans="1:6">
      <c r="A81" s="153">
        <v>100</v>
      </c>
      <c r="B81" s="153" t="s">
        <v>426</v>
      </c>
      <c r="C81" s="153">
        <v>8832</v>
      </c>
      <c r="D81" s="153">
        <v>48</v>
      </c>
      <c r="E81" s="153">
        <v>6384</v>
      </c>
      <c r="F81" s="153">
        <v>128</v>
      </c>
    </row>
    <row r="82" spans="1:6">
      <c r="A82" s="153">
        <v>100</v>
      </c>
      <c r="B82" s="153" t="s">
        <v>425</v>
      </c>
      <c r="C82" s="153">
        <v>82993</v>
      </c>
      <c r="D82" s="153">
        <v>490</v>
      </c>
      <c r="E82" s="153">
        <v>41319</v>
      </c>
      <c r="F82" s="153">
        <v>6352</v>
      </c>
    </row>
    <row r="83" spans="1:6">
      <c r="A83" s="153">
        <v>100</v>
      </c>
      <c r="B83" s="153" t="s">
        <v>488</v>
      </c>
      <c r="C83" s="153">
        <v>1044</v>
      </c>
      <c r="D83" s="153">
        <v>4</v>
      </c>
      <c r="E83" s="153">
        <v>19</v>
      </c>
      <c r="F83" s="153">
        <v>47</v>
      </c>
    </row>
    <row r="84" spans="1:6">
      <c r="A84" s="153">
        <v>100</v>
      </c>
      <c r="B84" s="153" t="s">
        <v>424</v>
      </c>
      <c r="C84" s="153">
        <v>0</v>
      </c>
      <c r="D84" s="153">
        <v>11</v>
      </c>
      <c r="E84" s="153">
        <v>0</v>
      </c>
      <c r="F84" s="153">
        <v>138</v>
      </c>
    </row>
    <row r="85" spans="1:6">
      <c r="A85" s="153">
        <v>100</v>
      </c>
      <c r="B85" s="153" t="s">
        <v>422</v>
      </c>
      <c r="C85" s="153">
        <v>43312</v>
      </c>
      <c r="D85" s="153">
        <v>220</v>
      </c>
      <c r="E85" s="153">
        <v>29234</v>
      </c>
      <c r="F85" s="153">
        <v>2374</v>
      </c>
    </row>
    <row r="86" spans="1:6">
      <c r="A86" s="153">
        <v>100</v>
      </c>
      <c r="B86" s="153" t="s">
        <v>421</v>
      </c>
      <c r="C86" s="153">
        <v>6034</v>
      </c>
      <c r="D86" s="153">
        <v>62</v>
      </c>
      <c r="E86" s="153">
        <v>4807</v>
      </c>
      <c r="F86" s="153">
        <v>201</v>
      </c>
    </row>
    <row r="87" spans="1:6">
      <c r="A87" s="153">
        <v>100</v>
      </c>
      <c r="B87" s="153" t="s">
        <v>420</v>
      </c>
      <c r="C87" s="153">
        <v>96806</v>
      </c>
      <c r="D87" s="153">
        <v>756</v>
      </c>
      <c r="E87" s="153">
        <v>56093</v>
      </c>
      <c r="F87" s="153">
        <v>744</v>
      </c>
    </row>
    <row r="88" spans="1:6">
      <c r="A88" s="153">
        <v>100</v>
      </c>
      <c r="B88" s="153" t="s">
        <v>419</v>
      </c>
      <c r="C88" s="153">
        <v>36416</v>
      </c>
      <c r="D88" s="153">
        <v>300</v>
      </c>
      <c r="E88" s="153">
        <v>25489</v>
      </c>
      <c r="F88" s="153">
        <v>3044</v>
      </c>
    </row>
    <row r="89" spans="1:6">
      <c r="A89" s="153">
        <v>100</v>
      </c>
      <c r="B89" s="153" t="s">
        <v>487</v>
      </c>
      <c r="C89" s="153">
        <v>500</v>
      </c>
      <c r="D89" s="153">
        <v>4</v>
      </c>
      <c r="E89" s="153">
        <v>420</v>
      </c>
      <c r="F89" s="153">
        <v>23</v>
      </c>
    </row>
    <row r="90" spans="1:6">
      <c r="A90" s="153">
        <v>100</v>
      </c>
      <c r="B90" s="153" t="s">
        <v>418</v>
      </c>
      <c r="C90" s="153">
        <v>209912</v>
      </c>
      <c r="D90" s="153">
        <v>656</v>
      </c>
      <c r="E90" s="153">
        <v>60449</v>
      </c>
      <c r="F90" s="153">
        <v>12176</v>
      </c>
    </row>
    <row r="91" spans="1:6">
      <c r="A91" s="153">
        <v>100</v>
      </c>
      <c r="B91" s="153" t="s">
        <v>417</v>
      </c>
      <c r="C91" s="153">
        <v>129185</v>
      </c>
      <c r="D91" s="153">
        <v>790</v>
      </c>
      <c r="E91" s="153">
        <v>28393</v>
      </c>
      <c r="F91" s="153">
        <v>11398</v>
      </c>
    </row>
    <row r="92" spans="1:6">
      <c r="A92" s="153">
        <v>100</v>
      </c>
      <c r="B92" s="153" t="s">
        <v>416</v>
      </c>
      <c r="C92" s="153">
        <v>0</v>
      </c>
      <c r="D92" s="153">
        <v>636</v>
      </c>
      <c r="E92" s="153">
        <v>0</v>
      </c>
      <c r="F92" s="153">
        <v>21819</v>
      </c>
    </row>
    <row r="93" spans="1:6">
      <c r="A93" s="153">
        <v>100</v>
      </c>
      <c r="B93" s="153" t="s">
        <v>415</v>
      </c>
      <c r="C93" s="153">
        <v>176151</v>
      </c>
      <c r="D93" s="153">
        <v>693</v>
      </c>
      <c r="E93" s="153">
        <v>94116</v>
      </c>
      <c r="F93" s="153">
        <v>9903</v>
      </c>
    </row>
    <row r="94" spans="1:6">
      <c r="A94" s="153">
        <v>100</v>
      </c>
      <c r="B94" s="153" t="s">
        <v>849</v>
      </c>
      <c r="C94" s="153">
        <v>0</v>
      </c>
      <c r="D94" s="153">
        <v>510</v>
      </c>
      <c r="E94" s="153">
        <v>0</v>
      </c>
      <c r="F94" s="153">
        <v>16432</v>
      </c>
    </row>
    <row r="95" spans="1:6">
      <c r="A95" s="153">
        <v>100</v>
      </c>
      <c r="B95" s="153" t="s">
        <v>414</v>
      </c>
      <c r="C95" s="153">
        <v>214850</v>
      </c>
      <c r="D95" s="153">
        <v>574</v>
      </c>
      <c r="E95" s="153">
        <v>133871</v>
      </c>
      <c r="F95" s="153">
        <v>5291</v>
      </c>
    </row>
    <row r="96" spans="1:6">
      <c r="A96" s="153">
        <v>100</v>
      </c>
      <c r="B96" s="153" t="s">
        <v>413</v>
      </c>
      <c r="C96" s="153">
        <v>38672</v>
      </c>
      <c r="D96" s="153">
        <v>202</v>
      </c>
      <c r="E96" s="153">
        <v>28083</v>
      </c>
      <c r="F96" s="153">
        <v>956</v>
      </c>
    </row>
    <row r="97" spans="1:6">
      <c r="A97" s="153">
        <v>100</v>
      </c>
      <c r="B97" s="153" t="s">
        <v>486</v>
      </c>
      <c r="C97" s="153">
        <v>900</v>
      </c>
      <c r="D97" s="153">
        <v>10</v>
      </c>
      <c r="E97" s="153">
        <v>545</v>
      </c>
      <c r="F97" s="153">
        <v>18</v>
      </c>
    </row>
    <row r="98" spans="1:6">
      <c r="A98" s="153">
        <v>100</v>
      </c>
      <c r="B98" s="153" t="s">
        <v>412</v>
      </c>
      <c r="C98" s="153">
        <v>0</v>
      </c>
      <c r="D98" s="153">
        <v>719</v>
      </c>
      <c r="E98" s="153">
        <v>0</v>
      </c>
      <c r="F98" s="153">
        <v>26830</v>
      </c>
    </row>
    <row r="99" spans="1:6">
      <c r="A99" s="153">
        <v>100</v>
      </c>
      <c r="B99" s="153" t="s">
        <v>411</v>
      </c>
      <c r="C99" s="153">
        <v>27438</v>
      </c>
      <c r="D99" s="153">
        <v>158</v>
      </c>
      <c r="E99" s="153">
        <v>17836</v>
      </c>
      <c r="F99" s="153">
        <v>402</v>
      </c>
    </row>
    <row r="100" spans="1:6">
      <c r="A100" s="153">
        <v>100</v>
      </c>
      <c r="B100" s="153" t="s">
        <v>485</v>
      </c>
      <c r="C100" s="153">
        <v>0</v>
      </c>
      <c r="D100" s="153">
        <v>24</v>
      </c>
      <c r="E100" s="153">
        <v>0</v>
      </c>
      <c r="F100" s="153">
        <v>154</v>
      </c>
    </row>
    <row r="101" spans="1:6">
      <c r="A101" s="153">
        <v>100</v>
      </c>
      <c r="B101" s="153" t="s">
        <v>410</v>
      </c>
      <c r="C101" s="153">
        <v>0</v>
      </c>
      <c r="D101" s="153">
        <v>667</v>
      </c>
      <c r="E101" s="153">
        <v>0</v>
      </c>
      <c r="F101" s="153">
        <v>22551</v>
      </c>
    </row>
    <row r="102" spans="1:6">
      <c r="A102" s="153">
        <v>100</v>
      </c>
      <c r="B102" s="153" t="s">
        <v>409</v>
      </c>
      <c r="C102" s="153">
        <v>174334</v>
      </c>
      <c r="D102" s="153">
        <v>1103</v>
      </c>
      <c r="E102" s="153">
        <v>87138</v>
      </c>
      <c r="F102" s="153">
        <v>12664</v>
      </c>
    </row>
    <row r="103" spans="1:6">
      <c r="A103" s="153">
        <v>100</v>
      </c>
      <c r="B103" s="153" t="s">
        <v>408</v>
      </c>
      <c r="C103" s="153">
        <v>178440</v>
      </c>
      <c r="D103" s="153">
        <v>633</v>
      </c>
      <c r="E103" s="153">
        <v>85837</v>
      </c>
      <c r="F103" s="153">
        <v>12928</v>
      </c>
    </row>
    <row r="104" spans="1:6">
      <c r="A104" s="153">
        <v>100</v>
      </c>
      <c r="B104" s="153" t="s">
        <v>407</v>
      </c>
      <c r="C104" s="153">
        <v>5120</v>
      </c>
      <c r="D104" s="153">
        <v>34</v>
      </c>
      <c r="E104" s="153">
        <v>2192</v>
      </c>
      <c r="F104" s="153">
        <v>25</v>
      </c>
    </row>
    <row r="105" spans="1:6">
      <c r="A105" s="153">
        <v>100</v>
      </c>
      <c r="B105" s="153" t="s">
        <v>405</v>
      </c>
      <c r="C105" s="153">
        <v>19000</v>
      </c>
      <c r="D105" s="153">
        <v>96</v>
      </c>
      <c r="E105" s="153">
        <v>14396</v>
      </c>
      <c r="F105" s="153">
        <v>898</v>
      </c>
    </row>
    <row r="106" spans="1:6">
      <c r="A106" s="153">
        <v>100</v>
      </c>
      <c r="B106" s="153" t="s">
        <v>403</v>
      </c>
      <c r="C106" s="153">
        <v>0</v>
      </c>
      <c r="D106" s="153">
        <v>2335</v>
      </c>
      <c r="E106" s="153">
        <v>0</v>
      </c>
      <c r="F106" s="153">
        <v>59567</v>
      </c>
    </row>
    <row r="107" spans="1:6">
      <c r="A107" s="153">
        <v>100</v>
      </c>
      <c r="B107" s="153" t="s">
        <v>484</v>
      </c>
      <c r="C107" s="153">
        <v>0</v>
      </c>
      <c r="D107" s="153">
        <v>1</v>
      </c>
      <c r="E107" s="153">
        <v>0</v>
      </c>
      <c r="F107" s="153">
        <v>0</v>
      </c>
    </row>
    <row r="108" spans="1:6">
      <c r="A108" s="153">
        <v>100</v>
      </c>
      <c r="B108" s="153" t="s">
        <v>514</v>
      </c>
      <c r="C108" s="153">
        <v>0</v>
      </c>
      <c r="D108" s="153">
        <v>11</v>
      </c>
      <c r="E108" s="153">
        <v>0</v>
      </c>
      <c r="F108" s="153">
        <v>141</v>
      </c>
    </row>
    <row r="109" spans="1:6">
      <c r="A109" s="153">
        <v>100</v>
      </c>
      <c r="B109" s="153" t="s">
        <v>402</v>
      </c>
      <c r="C109" s="153">
        <v>60750</v>
      </c>
      <c r="D109" s="153">
        <v>251</v>
      </c>
      <c r="E109" s="153">
        <v>32862</v>
      </c>
      <c r="F109" s="153">
        <v>2353</v>
      </c>
    </row>
    <row r="110" spans="1:6">
      <c r="A110" s="153">
        <v>100</v>
      </c>
      <c r="B110" s="153" t="s">
        <v>483</v>
      </c>
      <c r="C110" s="153">
        <v>0</v>
      </c>
      <c r="D110" s="153">
        <v>2</v>
      </c>
      <c r="E110" s="153">
        <v>0</v>
      </c>
      <c r="F110" s="153">
        <v>24</v>
      </c>
    </row>
    <row r="111" spans="1:6">
      <c r="A111" s="153">
        <v>100</v>
      </c>
      <c r="B111" s="153" t="s">
        <v>401</v>
      </c>
      <c r="C111" s="153">
        <v>0</v>
      </c>
      <c r="D111" s="153">
        <v>1</v>
      </c>
      <c r="E111" s="153">
        <v>0</v>
      </c>
      <c r="F111" s="153">
        <v>4</v>
      </c>
    </row>
    <row r="112" spans="1:6">
      <c r="A112" s="153">
        <v>100</v>
      </c>
      <c r="B112" s="153" t="s">
        <v>400</v>
      </c>
      <c r="C112" s="153">
        <v>78814</v>
      </c>
      <c r="D112" s="153">
        <v>2052</v>
      </c>
      <c r="E112" s="153">
        <v>47753</v>
      </c>
      <c r="F112" s="153">
        <v>10520</v>
      </c>
    </row>
    <row r="113" spans="1:6">
      <c r="A113" s="153">
        <v>100</v>
      </c>
      <c r="B113" s="153" t="s">
        <v>399</v>
      </c>
      <c r="C113" s="153">
        <v>271932</v>
      </c>
      <c r="D113" s="153">
        <v>849</v>
      </c>
      <c r="E113" s="153">
        <v>119241</v>
      </c>
      <c r="F113" s="153">
        <v>12749</v>
      </c>
    </row>
    <row r="114" spans="1:6">
      <c r="A114" s="153">
        <v>100</v>
      </c>
      <c r="B114" s="153" t="s">
        <v>482</v>
      </c>
      <c r="C114" s="153">
        <v>0</v>
      </c>
      <c r="D114" s="153">
        <v>131</v>
      </c>
      <c r="E114" s="153">
        <v>0</v>
      </c>
      <c r="F114" s="153">
        <v>2575</v>
      </c>
    </row>
    <row r="115" spans="1:6">
      <c r="A115" s="153">
        <v>100</v>
      </c>
      <c r="B115" s="153" t="s">
        <v>398</v>
      </c>
      <c r="C115" s="153">
        <v>0</v>
      </c>
      <c r="D115" s="153">
        <v>357</v>
      </c>
      <c r="E115" s="153">
        <v>0</v>
      </c>
      <c r="F115" s="153">
        <v>24497</v>
      </c>
    </row>
    <row r="116" spans="1:6">
      <c r="A116" s="153">
        <v>100</v>
      </c>
      <c r="B116" s="153" t="s">
        <v>481</v>
      </c>
      <c r="C116" s="153">
        <v>194</v>
      </c>
      <c r="D116" s="153">
        <v>2</v>
      </c>
      <c r="E116" s="153">
        <v>110</v>
      </c>
      <c r="F116" s="153">
        <v>2</v>
      </c>
    </row>
    <row r="117" spans="1:6">
      <c r="A117" s="153">
        <v>100</v>
      </c>
      <c r="B117" s="153" t="s">
        <v>396</v>
      </c>
      <c r="C117" s="153">
        <v>59684</v>
      </c>
      <c r="D117" s="153">
        <v>348</v>
      </c>
      <c r="E117" s="153">
        <v>44794</v>
      </c>
      <c r="F117" s="153">
        <v>600</v>
      </c>
    </row>
    <row r="118" spans="1:6">
      <c r="A118" s="153">
        <v>100</v>
      </c>
      <c r="B118" s="153" t="s">
        <v>480</v>
      </c>
      <c r="C118" s="153">
        <v>378</v>
      </c>
      <c r="D118" s="153">
        <v>92</v>
      </c>
      <c r="E118" s="153">
        <v>103</v>
      </c>
      <c r="F118" s="153">
        <v>969</v>
      </c>
    </row>
    <row r="119" spans="1:6">
      <c r="A119" s="153">
        <v>100</v>
      </c>
      <c r="B119" s="153" t="s">
        <v>395</v>
      </c>
      <c r="C119" s="153">
        <v>42840</v>
      </c>
      <c r="D119" s="153">
        <v>130</v>
      </c>
      <c r="E119" s="153">
        <v>15178</v>
      </c>
      <c r="F119" s="153">
        <v>1204</v>
      </c>
    </row>
    <row r="120" spans="1:6">
      <c r="A120" s="153">
        <v>100</v>
      </c>
      <c r="B120" s="153" t="s">
        <v>479</v>
      </c>
      <c r="C120" s="153">
        <v>651</v>
      </c>
      <c r="D120" s="153">
        <v>7</v>
      </c>
      <c r="E120" s="153">
        <v>46</v>
      </c>
      <c r="F120" s="153">
        <v>32</v>
      </c>
    </row>
    <row r="121" spans="1:6">
      <c r="A121" s="153">
        <v>100</v>
      </c>
      <c r="B121" s="153" t="s">
        <v>394</v>
      </c>
      <c r="C121" s="153">
        <v>37036</v>
      </c>
      <c r="D121" s="153">
        <v>200</v>
      </c>
      <c r="E121" s="153">
        <v>25160</v>
      </c>
      <c r="F121" s="153">
        <v>256</v>
      </c>
    </row>
    <row r="122" spans="1:6">
      <c r="A122" s="153">
        <v>100</v>
      </c>
      <c r="B122" s="153" t="s">
        <v>478</v>
      </c>
      <c r="C122" s="153">
        <v>1726</v>
      </c>
      <c r="D122" s="153">
        <v>8</v>
      </c>
      <c r="E122" s="153">
        <v>868</v>
      </c>
      <c r="F122" s="153">
        <v>79</v>
      </c>
    </row>
    <row r="123" spans="1:6">
      <c r="A123" s="153">
        <v>100</v>
      </c>
      <c r="B123" s="153" t="s">
        <v>393</v>
      </c>
      <c r="C123" s="153">
        <v>114410</v>
      </c>
      <c r="D123" s="153">
        <v>465</v>
      </c>
      <c r="E123" s="153">
        <v>62976</v>
      </c>
      <c r="F123" s="153">
        <v>2789</v>
      </c>
    </row>
    <row r="124" spans="1:6">
      <c r="A124" s="153">
        <v>100</v>
      </c>
      <c r="B124" s="153" t="s">
        <v>392</v>
      </c>
      <c r="C124" s="153">
        <v>49036</v>
      </c>
      <c r="D124" s="153">
        <v>237</v>
      </c>
      <c r="E124" s="153">
        <v>31589</v>
      </c>
      <c r="F124" s="153">
        <v>612</v>
      </c>
    </row>
    <row r="125" spans="1:6">
      <c r="A125" s="153">
        <v>100</v>
      </c>
      <c r="B125" s="153" t="s">
        <v>391</v>
      </c>
      <c r="C125" s="153">
        <v>167270</v>
      </c>
      <c r="D125" s="153">
        <v>1767</v>
      </c>
      <c r="E125" s="153">
        <v>107318</v>
      </c>
      <c r="F125" s="153">
        <v>6146</v>
      </c>
    </row>
    <row r="126" spans="1:6">
      <c r="A126" s="153">
        <v>100</v>
      </c>
      <c r="B126" s="153" t="s">
        <v>390</v>
      </c>
      <c r="C126" s="153">
        <v>12624</v>
      </c>
      <c r="D126" s="153">
        <v>126</v>
      </c>
      <c r="E126" s="153">
        <v>6556</v>
      </c>
      <c r="F126" s="153">
        <v>455</v>
      </c>
    </row>
    <row r="127" spans="1:6">
      <c r="A127" s="153">
        <v>100</v>
      </c>
      <c r="B127" s="153" t="s">
        <v>477</v>
      </c>
      <c r="C127" s="153">
        <v>1967</v>
      </c>
      <c r="D127" s="153">
        <v>8</v>
      </c>
      <c r="E127" s="153">
        <v>922</v>
      </c>
      <c r="F127" s="153">
        <v>85</v>
      </c>
    </row>
    <row r="128" spans="1:6">
      <c r="A128" s="153">
        <v>100</v>
      </c>
      <c r="B128" s="153" t="s">
        <v>389</v>
      </c>
      <c r="C128" s="153">
        <v>428146</v>
      </c>
      <c r="D128" s="153">
        <v>2003</v>
      </c>
      <c r="E128" s="153">
        <v>291135</v>
      </c>
      <c r="F128" s="153">
        <v>3892</v>
      </c>
    </row>
    <row r="129" spans="1:6">
      <c r="A129" s="153">
        <v>100</v>
      </c>
      <c r="B129" s="153" t="s">
        <v>512</v>
      </c>
      <c r="C129" s="153">
        <v>18270</v>
      </c>
      <c r="D129" s="153">
        <v>180</v>
      </c>
      <c r="E129" s="153">
        <v>306</v>
      </c>
      <c r="F129" s="153">
        <v>1327</v>
      </c>
    </row>
    <row r="130" spans="1:6">
      <c r="A130" s="153">
        <v>100</v>
      </c>
      <c r="B130" s="153" t="s">
        <v>388</v>
      </c>
      <c r="C130" s="153">
        <v>11772</v>
      </c>
      <c r="D130" s="153">
        <v>74</v>
      </c>
      <c r="E130" s="153">
        <v>5850</v>
      </c>
      <c r="F130" s="153">
        <v>132</v>
      </c>
    </row>
    <row r="131" spans="1:6">
      <c r="A131" s="153">
        <v>100</v>
      </c>
      <c r="B131" s="153" t="s">
        <v>387</v>
      </c>
      <c r="C131" s="153">
        <v>5676</v>
      </c>
      <c r="D131" s="153">
        <v>32</v>
      </c>
      <c r="E131" s="153">
        <v>4494</v>
      </c>
      <c r="F131" s="153">
        <v>46</v>
      </c>
    </row>
    <row r="132" spans="1:6">
      <c r="A132" s="153">
        <v>100</v>
      </c>
      <c r="B132" s="153" t="s">
        <v>386</v>
      </c>
      <c r="C132" s="153">
        <v>0</v>
      </c>
      <c r="D132" s="153">
        <v>29</v>
      </c>
      <c r="E132" s="153">
        <v>0</v>
      </c>
      <c r="F132" s="153">
        <v>1138</v>
      </c>
    </row>
    <row r="133" spans="1:6">
      <c r="A133" s="153">
        <v>100</v>
      </c>
      <c r="B133" s="153" t="s">
        <v>385</v>
      </c>
      <c r="C133" s="153">
        <v>292130</v>
      </c>
      <c r="D133" s="153">
        <v>1302</v>
      </c>
      <c r="E133" s="153">
        <v>210113</v>
      </c>
      <c r="F133" s="153">
        <v>11442</v>
      </c>
    </row>
    <row r="134" spans="1:6">
      <c r="A134" s="153">
        <v>100</v>
      </c>
      <c r="B134" s="153" t="s">
        <v>850</v>
      </c>
      <c r="C134" s="153">
        <v>48400</v>
      </c>
      <c r="D134" s="153">
        <v>351</v>
      </c>
      <c r="E134" s="153">
        <v>23141</v>
      </c>
      <c r="F134" s="153">
        <v>2013</v>
      </c>
    </row>
    <row r="135" spans="1:6">
      <c r="A135" s="153">
        <v>100</v>
      </c>
      <c r="B135" s="153" t="s">
        <v>476</v>
      </c>
      <c r="C135" s="153">
        <v>30082</v>
      </c>
      <c r="D135" s="153">
        <v>240</v>
      </c>
      <c r="E135" s="153">
        <v>17964</v>
      </c>
      <c r="F135" s="153">
        <v>628</v>
      </c>
    </row>
    <row r="136" spans="1:6">
      <c r="A136" s="153">
        <v>100</v>
      </c>
      <c r="B136" s="153" t="s">
        <v>511</v>
      </c>
      <c r="C136" s="153">
        <v>3276</v>
      </c>
      <c r="D136" s="153">
        <v>28</v>
      </c>
      <c r="E136" s="153">
        <v>2641</v>
      </c>
      <c r="F136" s="153">
        <v>89</v>
      </c>
    </row>
    <row r="137" spans="1:6">
      <c r="A137" s="153">
        <v>100</v>
      </c>
      <c r="B137" s="153" t="s">
        <v>384</v>
      </c>
      <c r="C137" s="153">
        <v>0</v>
      </c>
      <c r="D137" s="153">
        <v>1440</v>
      </c>
      <c r="E137" s="153">
        <v>0</v>
      </c>
      <c r="F137" s="153">
        <v>48390</v>
      </c>
    </row>
    <row r="138" spans="1:6">
      <c r="A138" s="153">
        <v>100</v>
      </c>
      <c r="B138" s="153" t="s">
        <v>383</v>
      </c>
      <c r="C138" s="153">
        <v>50294</v>
      </c>
      <c r="D138" s="153">
        <v>244</v>
      </c>
      <c r="E138" s="153">
        <v>35448</v>
      </c>
      <c r="F138" s="153">
        <v>1951</v>
      </c>
    </row>
    <row r="139" spans="1:6">
      <c r="A139" s="153">
        <v>100</v>
      </c>
      <c r="B139" s="153" t="s">
        <v>382</v>
      </c>
      <c r="C139" s="153">
        <v>68964</v>
      </c>
      <c r="D139" s="153">
        <v>542</v>
      </c>
      <c r="E139" s="153">
        <v>44171</v>
      </c>
      <c r="F139" s="153">
        <v>9049</v>
      </c>
    </row>
    <row r="140" spans="1:6">
      <c r="A140" s="153">
        <v>100</v>
      </c>
      <c r="B140" s="153" t="s">
        <v>864</v>
      </c>
      <c r="C140" s="153">
        <v>0</v>
      </c>
      <c r="D140" s="153">
        <v>134</v>
      </c>
      <c r="E140" s="153">
        <v>0</v>
      </c>
      <c r="F140" s="153">
        <v>840</v>
      </c>
    </row>
    <row r="141" spans="1:6">
      <c r="A141" s="153">
        <v>100</v>
      </c>
      <c r="B141" s="153" t="s">
        <v>381</v>
      </c>
      <c r="C141" s="153">
        <v>15324</v>
      </c>
      <c r="D141" s="153">
        <v>96</v>
      </c>
      <c r="E141" s="153">
        <v>11660</v>
      </c>
      <c r="F141" s="153">
        <v>166</v>
      </c>
    </row>
    <row r="142" spans="1:6">
      <c r="A142" s="153">
        <v>100</v>
      </c>
      <c r="B142" s="153" t="s">
        <v>380</v>
      </c>
      <c r="C142" s="153">
        <v>0</v>
      </c>
      <c r="D142" s="153">
        <v>916</v>
      </c>
      <c r="E142" s="153">
        <v>0</v>
      </c>
      <c r="F142" s="153">
        <v>17738</v>
      </c>
    </row>
    <row r="143" spans="1:6">
      <c r="A143" s="153">
        <v>100</v>
      </c>
      <c r="B143" s="153" t="s">
        <v>379</v>
      </c>
      <c r="C143" s="153">
        <v>127405</v>
      </c>
      <c r="D143" s="153">
        <v>395</v>
      </c>
      <c r="E143" s="153">
        <v>73902</v>
      </c>
      <c r="F143" s="153">
        <v>5960</v>
      </c>
    </row>
    <row r="144" spans="1:6">
      <c r="A144" s="153">
        <v>100</v>
      </c>
      <c r="B144" s="153" t="s">
        <v>475</v>
      </c>
      <c r="C144" s="153">
        <v>0</v>
      </c>
      <c r="D144" s="153">
        <v>6</v>
      </c>
      <c r="E144" s="153">
        <v>0</v>
      </c>
      <c r="F144" s="153">
        <v>136</v>
      </c>
    </row>
    <row r="145" spans="1:6">
      <c r="A145" s="153">
        <v>100</v>
      </c>
      <c r="B145" s="153" t="s">
        <v>474</v>
      </c>
      <c r="C145" s="153">
        <v>470</v>
      </c>
      <c r="D145" s="153">
        <v>6</v>
      </c>
      <c r="E145" s="153">
        <v>95</v>
      </c>
      <c r="F145" s="153">
        <v>25</v>
      </c>
    </row>
    <row r="146" spans="1:6">
      <c r="A146" s="153">
        <v>100</v>
      </c>
      <c r="B146" s="153" t="s">
        <v>378</v>
      </c>
      <c r="C146" s="153">
        <v>54636</v>
      </c>
      <c r="D146" s="153">
        <v>192</v>
      </c>
      <c r="E146" s="153">
        <v>37128</v>
      </c>
      <c r="F146" s="153">
        <v>2193</v>
      </c>
    </row>
    <row r="147" spans="1:6">
      <c r="A147" s="153">
        <v>100</v>
      </c>
      <c r="B147" s="153" t="s">
        <v>508</v>
      </c>
      <c r="C147" s="153">
        <v>0</v>
      </c>
      <c r="D147" s="153">
        <v>8</v>
      </c>
      <c r="E147" s="153">
        <v>0</v>
      </c>
      <c r="F147" s="153">
        <v>205</v>
      </c>
    </row>
    <row r="148" spans="1:6">
      <c r="A148" s="153">
        <v>100</v>
      </c>
      <c r="B148" s="153" t="s">
        <v>377</v>
      </c>
      <c r="C148" s="153">
        <v>21224</v>
      </c>
      <c r="D148" s="153">
        <v>152</v>
      </c>
      <c r="E148" s="153">
        <v>14323</v>
      </c>
      <c r="F148" s="153">
        <v>309</v>
      </c>
    </row>
    <row r="149" spans="1:6">
      <c r="A149" s="153">
        <v>100</v>
      </c>
      <c r="B149" s="153" t="s">
        <v>376</v>
      </c>
      <c r="C149" s="153">
        <v>477117</v>
      </c>
      <c r="D149" s="153">
        <v>2122</v>
      </c>
      <c r="E149" s="153">
        <v>206684</v>
      </c>
      <c r="F149" s="153">
        <v>21114</v>
      </c>
    </row>
    <row r="150" spans="1:6">
      <c r="A150" s="153">
        <v>100</v>
      </c>
      <c r="B150" s="153" t="s">
        <v>473</v>
      </c>
      <c r="C150" s="153">
        <v>32373</v>
      </c>
      <c r="D150" s="153">
        <v>146</v>
      </c>
      <c r="E150" s="153">
        <v>21848</v>
      </c>
      <c r="F150" s="153">
        <v>1666</v>
      </c>
    </row>
    <row r="151" spans="1:6">
      <c r="A151" s="153">
        <v>100</v>
      </c>
      <c r="B151" s="153" t="s">
        <v>375</v>
      </c>
      <c r="C151" s="153">
        <v>167614</v>
      </c>
      <c r="D151" s="153">
        <v>522</v>
      </c>
      <c r="E151" s="153">
        <v>69173</v>
      </c>
      <c r="F151" s="153">
        <v>11880</v>
      </c>
    </row>
    <row r="152" spans="1:6">
      <c r="A152" s="153">
        <v>100</v>
      </c>
      <c r="B152" s="153" t="s">
        <v>472</v>
      </c>
      <c r="C152" s="153">
        <v>0</v>
      </c>
      <c r="D152" s="153">
        <v>14</v>
      </c>
      <c r="E152" s="153">
        <v>0</v>
      </c>
      <c r="F152" s="153">
        <v>149</v>
      </c>
    </row>
    <row r="153" spans="1:6">
      <c r="A153" s="153">
        <v>100</v>
      </c>
      <c r="B153" s="153" t="s">
        <v>374</v>
      </c>
      <c r="C153" s="153">
        <v>141834</v>
      </c>
      <c r="D153" s="153">
        <v>556</v>
      </c>
      <c r="E153" s="153">
        <v>73970</v>
      </c>
      <c r="F153" s="153">
        <v>7781</v>
      </c>
    </row>
    <row r="154" spans="1:6">
      <c r="A154" s="153">
        <v>100</v>
      </c>
      <c r="B154" s="153" t="s">
        <v>373</v>
      </c>
      <c r="C154" s="153">
        <v>0</v>
      </c>
      <c r="D154" s="153">
        <v>424</v>
      </c>
      <c r="E154" s="153">
        <v>0</v>
      </c>
      <c r="F154" s="153">
        <v>3664</v>
      </c>
    </row>
    <row r="155" spans="1:6">
      <c r="A155" s="153">
        <v>100</v>
      </c>
      <c r="B155" s="153" t="s">
        <v>865</v>
      </c>
      <c r="C155" s="153">
        <v>0</v>
      </c>
      <c r="D155" s="153">
        <v>2</v>
      </c>
      <c r="E155" s="153">
        <v>0</v>
      </c>
      <c r="F155" s="153">
        <v>21</v>
      </c>
    </row>
    <row r="156" spans="1:6">
      <c r="A156" s="153">
        <v>100</v>
      </c>
      <c r="B156" s="153" t="s">
        <v>504</v>
      </c>
      <c r="C156" s="153">
        <v>0</v>
      </c>
      <c r="D156" s="153">
        <v>2</v>
      </c>
      <c r="E156" s="153">
        <v>0</v>
      </c>
      <c r="F156" s="153">
        <v>32</v>
      </c>
    </row>
    <row r="157" spans="1:6">
      <c r="A157" s="153">
        <v>100</v>
      </c>
      <c r="B157" s="153" t="s">
        <v>866</v>
      </c>
      <c r="C157" s="153">
        <v>0</v>
      </c>
      <c r="D157" s="153">
        <v>3</v>
      </c>
      <c r="E157" s="153">
        <v>0</v>
      </c>
      <c r="F157" s="153">
        <v>21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91113062</v>
      </c>
      <c r="D2" s="153">
        <v>556828</v>
      </c>
      <c r="E2" s="153">
        <v>70003126</v>
      </c>
      <c r="F2" s="153">
        <v>3829409</v>
      </c>
    </row>
    <row r="3" spans="1:6">
      <c r="A3" s="153">
        <v>1</v>
      </c>
      <c r="B3" s="153" t="s">
        <v>867</v>
      </c>
      <c r="C3" s="153">
        <v>8383491</v>
      </c>
      <c r="D3" s="153">
        <v>50805</v>
      </c>
      <c r="E3" s="153">
        <v>6333784</v>
      </c>
      <c r="F3" s="153">
        <v>338624</v>
      </c>
    </row>
    <row r="4" spans="1:6">
      <c r="A4" s="153">
        <v>1</v>
      </c>
      <c r="B4" s="153" t="s">
        <v>868</v>
      </c>
      <c r="C4" s="153">
        <v>8162415</v>
      </c>
      <c r="D4" s="153">
        <v>50162</v>
      </c>
      <c r="E4" s="153">
        <v>6967216</v>
      </c>
      <c r="F4" s="153">
        <v>333780</v>
      </c>
    </row>
    <row r="5" spans="1:6">
      <c r="A5" s="153">
        <v>1</v>
      </c>
      <c r="B5" s="153" t="s">
        <v>869</v>
      </c>
      <c r="C5" s="153">
        <v>8591555</v>
      </c>
      <c r="D5" s="153">
        <v>51799</v>
      </c>
      <c r="E5" s="153">
        <v>6941412</v>
      </c>
      <c r="F5" s="153">
        <v>337273</v>
      </c>
    </row>
    <row r="6" spans="1:6">
      <c r="A6" s="153">
        <v>1</v>
      </c>
      <c r="B6" s="153" t="s">
        <v>870</v>
      </c>
      <c r="C6" s="153">
        <v>7358233</v>
      </c>
      <c r="D6" s="153">
        <v>45085</v>
      </c>
      <c r="E6" s="153">
        <v>5405895</v>
      </c>
      <c r="F6" s="153">
        <v>329432</v>
      </c>
    </row>
    <row r="7" spans="1:6">
      <c r="A7" s="153">
        <v>1</v>
      </c>
      <c r="B7" s="153" t="s">
        <v>871</v>
      </c>
      <c r="C7" s="153">
        <v>7759844</v>
      </c>
      <c r="D7" s="153">
        <v>46676</v>
      </c>
      <c r="E7" s="153">
        <v>5781112</v>
      </c>
      <c r="F7" s="153">
        <v>316233</v>
      </c>
    </row>
    <row r="8" spans="1:6">
      <c r="A8" s="153">
        <v>1</v>
      </c>
      <c r="B8" s="153" t="s">
        <v>872</v>
      </c>
      <c r="C8" s="153">
        <v>8386173</v>
      </c>
      <c r="D8" s="153">
        <v>49781</v>
      </c>
      <c r="E8" s="153">
        <v>6186936</v>
      </c>
      <c r="F8" s="153">
        <v>327380</v>
      </c>
    </row>
    <row r="9" spans="1:6">
      <c r="A9" s="153">
        <v>1</v>
      </c>
      <c r="B9" s="153" t="s">
        <v>873</v>
      </c>
      <c r="C9" s="153">
        <v>8006419</v>
      </c>
      <c r="D9" s="153">
        <v>48165</v>
      </c>
      <c r="E9" s="153">
        <v>6377291</v>
      </c>
      <c r="F9" s="153">
        <v>316819</v>
      </c>
    </row>
    <row r="10" spans="1:6">
      <c r="A10" s="153">
        <v>1</v>
      </c>
      <c r="B10" s="153" t="s">
        <v>874</v>
      </c>
      <c r="C10" s="153">
        <v>8435829</v>
      </c>
      <c r="D10" s="153">
        <v>50636</v>
      </c>
      <c r="E10" s="153">
        <v>6491440</v>
      </c>
      <c r="F10" s="153">
        <v>321616</v>
      </c>
    </row>
    <row r="11" spans="1:6">
      <c r="A11" s="153">
        <v>1</v>
      </c>
      <c r="B11" s="153" t="s">
        <v>875</v>
      </c>
      <c r="C11" s="153">
        <v>8083175</v>
      </c>
      <c r="D11" s="153">
        <v>49438</v>
      </c>
      <c r="E11" s="153">
        <v>6180787</v>
      </c>
      <c r="F11" s="153">
        <v>318845</v>
      </c>
    </row>
    <row r="12" spans="1:6">
      <c r="A12" s="153">
        <v>1</v>
      </c>
      <c r="B12" s="153" t="s">
        <v>876</v>
      </c>
      <c r="C12" s="153">
        <v>7198956</v>
      </c>
      <c r="D12" s="153">
        <v>45502</v>
      </c>
      <c r="E12" s="153">
        <v>5401925</v>
      </c>
      <c r="F12" s="153">
        <v>325946</v>
      </c>
    </row>
    <row r="13" spans="1:6">
      <c r="A13" s="153">
        <v>1</v>
      </c>
      <c r="B13" s="153" t="s">
        <v>877</v>
      </c>
      <c r="C13" s="153">
        <v>6325161</v>
      </c>
      <c r="D13" s="153">
        <v>39096</v>
      </c>
      <c r="E13" s="153">
        <v>4796571</v>
      </c>
      <c r="F13" s="153">
        <v>273906</v>
      </c>
    </row>
    <row r="14" spans="1:6">
      <c r="A14" s="153">
        <v>1</v>
      </c>
      <c r="B14" s="153" t="s">
        <v>878</v>
      </c>
      <c r="C14" s="153">
        <v>4421811</v>
      </c>
      <c r="D14" s="153">
        <v>29683</v>
      </c>
      <c r="E14" s="153">
        <v>3138757</v>
      </c>
      <c r="F14" s="153">
        <v>289556</v>
      </c>
    </row>
    <row r="15" spans="1:6" s="154" customFormat="1">
      <c r="A15" s="154">
        <v>2</v>
      </c>
      <c r="B15" s="154" t="s">
        <v>363</v>
      </c>
      <c r="C15" s="154">
        <v>87172330</v>
      </c>
      <c r="D15" s="154">
        <v>498205</v>
      </c>
      <c r="E15" s="154">
        <v>68628366</v>
      </c>
      <c r="F15" s="154">
        <v>2779004</v>
      </c>
    </row>
    <row r="16" spans="1:6">
      <c r="A16" s="153">
        <v>3</v>
      </c>
      <c r="B16" s="153" t="s">
        <v>364</v>
      </c>
      <c r="C16" s="153">
        <v>16047534</v>
      </c>
      <c r="D16" s="153">
        <v>115097</v>
      </c>
      <c r="E16" s="153">
        <v>10748954</v>
      </c>
      <c r="F16" s="153">
        <v>1737216</v>
      </c>
    </row>
    <row r="17" spans="1:6">
      <c r="A17" s="153">
        <v>4</v>
      </c>
      <c r="B17" s="153" t="s">
        <v>365</v>
      </c>
      <c r="C17" s="153">
        <v>13690597</v>
      </c>
      <c r="D17" s="153">
        <v>80680</v>
      </c>
      <c r="E17" s="153">
        <v>9673464</v>
      </c>
      <c r="F17" s="153">
        <v>808797</v>
      </c>
    </row>
    <row r="18" spans="1:6">
      <c r="A18" s="153">
        <v>5</v>
      </c>
      <c r="B18" s="153" t="s">
        <v>366</v>
      </c>
      <c r="C18" s="153">
        <v>14763357</v>
      </c>
      <c r="D18" s="153">
        <v>78587</v>
      </c>
      <c r="E18" s="153">
        <v>13056191</v>
      </c>
      <c r="F18" s="153">
        <v>51389</v>
      </c>
    </row>
    <row r="19" spans="1:6">
      <c r="A19" s="153">
        <v>6</v>
      </c>
      <c r="B19" s="153" t="s">
        <v>367</v>
      </c>
      <c r="C19" s="153">
        <v>14679946</v>
      </c>
      <c r="D19" s="153">
        <v>77488</v>
      </c>
      <c r="E19" s="153">
        <v>11731561</v>
      </c>
      <c r="F19" s="153">
        <v>54885</v>
      </c>
    </row>
    <row r="20" spans="1:6">
      <c r="A20" s="153">
        <v>7</v>
      </c>
      <c r="B20" s="153" t="s">
        <v>368</v>
      </c>
      <c r="C20" s="153">
        <v>11353279</v>
      </c>
      <c r="D20" s="153">
        <v>57286</v>
      </c>
      <c r="E20" s="153">
        <v>9009003</v>
      </c>
      <c r="F20" s="153">
        <v>41966</v>
      </c>
    </row>
    <row r="21" spans="1:6">
      <c r="A21" s="153">
        <v>9</v>
      </c>
      <c r="B21" s="153" t="s">
        <v>370</v>
      </c>
      <c r="C21" s="153">
        <v>11774889</v>
      </c>
      <c r="D21" s="153">
        <v>62672</v>
      </c>
      <c r="E21" s="153">
        <v>10321021</v>
      </c>
      <c r="F21" s="153">
        <v>44463</v>
      </c>
    </row>
    <row r="22" spans="1:6">
      <c r="A22" s="153">
        <v>10</v>
      </c>
      <c r="B22" s="153" t="s">
        <v>846</v>
      </c>
      <c r="C22" s="153">
        <v>0</v>
      </c>
      <c r="D22" s="153">
        <v>2384</v>
      </c>
      <c r="E22" s="153">
        <v>0</v>
      </c>
      <c r="F22" s="153">
        <v>26174</v>
      </c>
    </row>
    <row r="23" spans="1:6">
      <c r="A23" s="153">
        <v>11</v>
      </c>
      <c r="B23" s="153" t="s">
        <v>371</v>
      </c>
      <c r="C23" s="153">
        <v>3664990</v>
      </c>
      <c r="D23" s="153">
        <v>17922</v>
      </c>
      <c r="E23" s="153">
        <v>3378124</v>
      </c>
      <c r="F23" s="153">
        <v>10343</v>
      </c>
    </row>
    <row r="24" spans="1:6">
      <c r="A24" s="153">
        <v>12</v>
      </c>
      <c r="B24" s="153" t="s">
        <v>501</v>
      </c>
      <c r="C24" s="153">
        <v>202086</v>
      </c>
      <c r="D24" s="153">
        <v>657</v>
      </c>
      <c r="E24" s="153">
        <v>163554</v>
      </c>
      <c r="F24" s="153">
        <v>662</v>
      </c>
    </row>
    <row r="25" spans="1:6">
      <c r="A25" s="153">
        <v>13</v>
      </c>
      <c r="B25" s="153" t="s">
        <v>500</v>
      </c>
      <c r="C25" s="153">
        <v>510120</v>
      </c>
      <c r="D25" s="153">
        <v>2834</v>
      </c>
      <c r="E25" s="153">
        <v>272786</v>
      </c>
      <c r="F25" s="153">
        <v>1535</v>
      </c>
    </row>
    <row r="26" spans="1:6">
      <c r="A26" s="153">
        <v>14</v>
      </c>
      <c r="B26" s="153" t="s">
        <v>847</v>
      </c>
      <c r="C26" s="153">
        <v>485532</v>
      </c>
      <c r="D26" s="153">
        <v>2598</v>
      </c>
      <c r="E26" s="153">
        <v>273708</v>
      </c>
      <c r="F26" s="153">
        <v>1575</v>
      </c>
    </row>
    <row r="27" spans="1:6">
      <c r="A27" s="153">
        <v>99</v>
      </c>
      <c r="B27" s="153" t="s">
        <v>372</v>
      </c>
      <c r="C27" s="153">
        <v>3940732</v>
      </c>
      <c r="D27" s="153">
        <v>58623</v>
      </c>
      <c r="E27" s="153">
        <v>1374760</v>
      </c>
      <c r="F27" s="153">
        <v>1050405</v>
      </c>
    </row>
    <row r="28" spans="1:6">
      <c r="A28" s="153">
        <v>100</v>
      </c>
      <c r="B28" s="153" t="s">
        <v>471</v>
      </c>
      <c r="C28" s="153">
        <v>0</v>
      </c>
      <c r="D28" s="153">
        <v>200</v>
      </c>
      <c r="E28" s="153">
        <v>0</v>
      </c>
      <c r="F28" s="153">
        <v>3941</v>
      </c>
    </row>
    <row r="29" spans="1:6">
      <c r="A29" s="153">
        <v>100</v>
      </c>
      <c r="B29" s="153" t="s">
        <v>498</v>
      </c>
      <c r="C29" s="153">
        <v>0</v>
      </c>
      <c r="D29" s="153">
        <v>285</v>
      </c>
      <c r="E29" s="153">
        <v>0</v>
      </c>
      <c r="F29" s="153">
        <v>884</v>
      </c>
    </row>
    <row r="30" spans="1:6">
      <c r="A30" s="153">
        <v>100</v>
      </c>
      <c r="B30" s="153" t="s">
        <v>522</v>
      </c>
      <c r="C30" s="153">
        <v>0</v>
      </c>
      <c r="D30" s="153">
        <v>6</v>
      </c>
      <c r="E30" s="153">
        <v>0</v>
      </c>
      <c r="F30" s="153">
        <v>53</v>
      </c>
    </row>
    <row r="31" spans="1:6">
      <c r="A31" s="153">
        <v>100</v>
      </c>
      <c r="B31" s="153" t="s">
        <v>469</v>
      </c>
      <c r="C31" s="153">
        <v>66904</v>
      </c>
      <c r="D31" s="153">
        <v>398</v>
      </c>
      <c r="E31" s="153">
        <v>19731</v>
      </c>
      <c r="F31" s="153">
        <v>5637</v>
      </c>
    </row>
    <row r="32" spans="1:6">
      <c r="A32" s="153">
        <v>100</v>
      </c>
      <c r="B32" s="153" t="s">
        <v>468</v>
      </c>
      <c r="C32" s="153">
        <v>15977</v>
      </c>
      <c r="D32" s="153">
        <v>294</v>
      </c>
      <c r="E32" s="153">
        <v>3283</v>
      </c>
      <c r="F32" s="153">
        <v>3634</v>
      </c>
    </row>
    <row r="33" spans="1:6">
      <c r="A33" s="153">
        <v>100</v>
      </c>
      <c r="B33" s="153" t="s">
        <v>466</v>
      </c>
      <c r="C33" s="153">
        <v>114103</v>
      </c>
      <c r="D33" s="153">
        <v>585</v>
      </c>
      <c r="E33" s="153">
        <v>23116</v>
      </c>
      <c r="F33" s="153">
        <v>14817</v>
      </c>
    </row>
    <row r="34" spans="1:6">
      <c r="A34" s="153">
        <v>100</v>
      </c>
      <c r="B34" s="153" t="s">
        <v>464</v>
      </c>
      <c r="C34" s="153">
        <v>121715</v>
      </c>
      <c r="D34" s="153">
        <v>359</v>
      </c>
      <c r="E34" s="153">
        <v>31246</v>
      </c>
      <c r="F34" s="153">
        <v>9042</v>
      </c>
    </row>
    <row r="35" spans="1:6">
      <c r="A35" s="153">
        <v>100</v>
      </c>
      <c r="B35" s="153" t="s">
        <v>463</v>
      </c>
      <c r="C35" s="153">
        <v>106344</v>
      </c>
      <c r="D35" s="153">
        <v>431</v>
      </c>
      <c r="E35" s="153">
        <v>48870</v>
      </c>
      <c r="F35" s="153">
        <v>5464</v>
      </c>
    </row>
    <row r="36" spans="1:6">
      <c r="A36" s="153">
        <v>100</v>
      </c>
      <c r="B36" s="153" t="s">
        <v>462</v>
      </c>
      <c r="C36" s="153">
        <v>0</v>
      </c>
      <c r="D36" s="153">
        <v>3709</v>
      </c>
      <c r="E36" s="153">
        <v>0</v>
      </c>
      <c r="F36" s="153">
        <v>112073</v>
      </c>
    </row>
    <row r="37" spans="1:6">
      <c r="A37" s="153">
        <v>100</v>
      </c>
      <c r="B37" s="153" t="s">
        <v>461</v>
      </c>
      <c r="C37" s="153">
        <v>0</v>
      </c>
      <c r="D37" s="153">
        <v>2902</v>
      </c>
      <c r="E37" s="153">
        <v>0</v>
      </c>
      <c r="F37" s="153">
        <v>66689</v>
      </c>
    </row>
    <row r="38" spans="1:6">
      <c r="A38" s="153">
        <v>100</v>
      </c>
      <c r="B38" s="153" t="s">
        <v>494</v>
      </c>
      <c r="C38" s="153">
        <v>0</v>
      </c>
      <c r="D38" s="153">
        <v>1274</v>
      </c>
      <c r="E38" s="153">
        <v>0</v>
      </c>
      <c r="F38" s="153">
        <v>12484</v>
      </c>
    </row>
    <row r="39" spans="1:6">
      <c r="A39" s="153">
        <v>100</v>
      </c>
      <c r="B39" s="153" t="s">
        <v>458</v>
      </c>
      <c r="C39" s="153">
        <v>112029</v>
      </c>
      <c r="D39" s="153">
        <v>702</v>
      </c>
      <c r="E39" s="153">
        <v>47814</v>
      </c>
      <c r="F39" s="153">
        <v>26213</v>
      </c>
    </row>
    <row r="40" spans="1:6">
      <c r="A40" s="153">
        <v>100</v>
      </c>
      <c r="B40" s="153" t="s">
        <v>457</v>
      </c>
      <c r="C40" s="153">
        <v>88375</v>
      </c>
      <c r="D40" s="153">
        <v>538</v>
      </c>
      <c r="E40" s="153">
        <v>17560</v>
      </c>
      <c r="F40" s="153">
        <v>11860</v>
      </c>
    </row>
    <row r="41" spans="1:6">
      <c r="A41" s="153">
        <v>100</v>
      </c>
      <c r="B41" s="153" t="s">
        <v>456</v>
      </c>
      <c r="C41" s="153">
        <v>0</v>
      </c>
      <c r="D41" s="153">
        <v>56</v>
      </c>
      <c r="E41" s="153">
        <v>0</v>
      </c>
      <c r="F41" s="153">
        <v>1299</v>
      </c>
    </row>
    <row r="42" spans="1:6">
      <c r="A42" s="153">
        <v>100</v>
      </c>
      <c r="B42" s="153" t="s">
        <v>453</v>
      </c>
      <c r="C42" s="153">
        <v>24314</v>
      </c>
      <c r="D42" s="153">
        <v>628</v>
      </c>
      <c r="E42" s="153">
        <v>3723</v>
      </c>
      <c r="F42" s="153">
        <v>13877</v>
      </c>
    </row>
    <row r="43" spans="1:6">
      <c r="A43" s="153">
        <v>100</v>
      </c>
      <c r="B43" s="153" t="s">
        <v>521</v>
      </c>
      <c r="C43" s="153">
        <v>0</v>
      </c>
      <c r="D43" s="153">
        <v>28</v>
      </c>
      <c r="E43" s="153">
        <v>0</v>
      </c>
      <c r="F43" s="153">
        <v>118</v>
      </c>
    </row>
    <row r="44" spans="1:6">
      <c r="A44" s="153">
        <v>100</v>
      </c>
      <c r="B44" s="153" t="s">
        <v>452</v>
      </c>
      <c r="C44" s="153">
        <v>0</v>
      </c>
      <c r="D44" s="153">
        <v>3615</v>
      </c>
      <c r="E44" s="153">
        <v>0</v>
      </c>
      <c r="F44" s="153">
        <v>17764</v>
      </c>
    </row>
    <row r="45" spans="1:6">
      <c r="A45" s="153">
        <v>100</v>
      </c>
      <c r="B45" s="153" t="s">
        <v>451</v>
      </c>
      <c r="C45" s="153">
        <v>261208</v>
      </c>
      <c r="D45" s="153">
        <v>1240</v>
      </c>
      <c r="E45" s="153">
        <v>97216</v>
      </c>
      <c r="F45" s="153">
        <v>59743</v>
      </c>
    </row>
    <row r="46" spans="1:6">
      <c r="A46" s="153">
        <v>100</v>
      </c>
      <c r="B46" s="153" t="s">
        <v>450</v>
      </c>
      <c r="C46" s="153">
        <v>0</v>
      </c>
      <c r="D46" s="153">
        <v>404</v>
      </c>
      <c r="E46" s="153">
        <v>0</v>
      </c>
      <c r="F46" s="153">
        <v>21404</v>
      </c>
    </row>
    <row r="47" spans="1:6">
      <c r="A47" s="153">
        <v>100</v>
      </c>
      <c r="B47" s="153" t="s">
        <v>449</v>
      </c>
      <c r="C47" s="153">
        <v>0</v>
      </c>
      <c r="D47" s="153">
        <v>156</v>
      </c>
      <c r="E47" s="153">
        <v>0</v>
      </c>
      <c r="F47" s="153">
        <v>6231</v>
      </c>
    </row>
    <row r="48" spans="1:6">
      <c r="A48" s="153">
        <v>100</v>
      </c>
      <c r="B48" s="153" t="s">
        <v>448</v>
      </c>
      <c r="C48" s="153">
        <v>37580</v>
      </c>
      <c r="D48" s="153">
        <v>210</v>
      </c>
      <c r="E48" s="153">
        <v>17983</v>
      </c>
      <c r="F48" s="153">
        <v>552</v>
      </c>
    </row>
    <row r="49" spans="1:6">
      <c r="A49" s="153">
        <v>100</v>
      </c>
      <c r="B49" s="153" t="s">
        <v>447</v>
      </c>
      <c r="C49" s="153">
        <v>27628</v>
      </c>
      <c r="D49" s="153">
        <v>142</v>
      </c>
      <c r="E49" s="153">
        <v>16489</v>
      </c>
      <c r="F49" s="153">
        <v>365</v>
      </c>
    </row>
    <row r="50" spans="1:6">
      <c r="A50" s="153">
        <v>100</v>
      </c>
      <c r="B50" s="153" t="s">
        <v>520</v>
      </c>
      <c r="C50" s="153">
        <v>86130</v>
      </c>
      <c r="D50" s="153">
        <v>560</v>
      </c>
      <c r="E50" s="153">
        <v>6354</v>
      </c>
      <c r="F50" s="153">
        <v>6179</v>
      </c>
    </row>
    <row r="51" spans="1:6">
      <c r="A51" s="153">
        <v>100</v>
      </c>
      <c r="B51" s="153" t="s">
        <v>443</v>
      </c>
      <c r="C51" s="153">
        <v>15084</v>
      </c>
      <c r="D51" s="153">
        <v>1176</v>
      </c>
      <c r="E51" s="153">
        <v>763</v>
      </c>
      <c r="F51" s="153">
        <v>18191</v>
      </c>
    </row>
    <row r="52" spans="1:6">
      <c r="A52" s="153">
        <v>100</v>
      </c>
      <c r="B52" s="153" t="s">
        <v>442</v>
      </c>
      <c r="C52" s="153">
        <v>0</v>
      </c>
      <c r="D52" s="153">
        <v>570</v>
      </c>
      <c r="E52" s="153">
        <v>0</v>
      </c>
      <c r="F52" s="153">
        <v>42693</v>
      </c>
    </row>
    <row r="53" spans="1:6">
      <c r="A53" s="153">
        <v>100</v>
      </c>
      <c r="B53" s="153" t="s">
        <v>441</v>
      </c>
      <c r="C53" s="153">
        <v>32508</v>
      </c>
      <c r="D53" s="153">
        <v>174</v>
      </c>
      <c r="E53" s="153">
        <v>13028</v>
      </c>
      <c r="F53" s="153">
        <v>629</v>
      </c>
    </row>
    <row r="54" spans="1:6">
      <c r="A54" s="153">
        <v>100</v>
      </c>
      <c r="B54" s="153" t="s">
        <v>440</v>
      </c>
      <c r="C54" s="153">
        <v>0</v>
      </c>
      <c r="D54" s="153">
        <v>758</v>
      </c>
      <c r="E54" s="153">
        <v>0</v>
      </c>
      <c r="F54" s="153">
        <v>7340</v>
      </c>
    </row>
    <row r="55" spans="1:6">
      <c r="A55" s="153">
        <v>100</v>
      </c>
      <c r="B55" s="153" t="s">
        <v>439</v>
      </c>
      <c r="C55" s="153">
        <v>14522</v>
      </c>
      <c r="D55" s="153">
        <v>84</v>
      </c>
      <c r="E55" s="153">
        <v>7733</v>
      </c>
      <c r="F55" s="153">
        <v>274</v>
      </c>
    </row>
    <row r="56" spans="1:6">
      <c r="A56" s="153">
        <v>100</v>
      </c>
      <c r="B56" s="153" t="s">
        <v>438</v>
      </c>
      <c r="C56" s="153">
        <v>0</v>
      </c>
      <c r="D56" s="153">
        <v>2</v>
      </c>
      <c r="E56" s="153">
        <v>0</v>
      </c>
      <c r="F56" s="153">
        <v>8</v>
      </c>
    </row>
    <row r="57" spans="1:6">
      <c r="A57" s="153">
        <v>100</v>
      </c>
      <c r="B57" s="153" t="s">
        <v>436</v>
      </c>
      <c r="C57" s="153">
        <v>37920</v>
      </c>
      <c r="D57" s="153">
        <v>1058</v>
      </c>
      <c r="E57" s="153">
        <v>27060</v>
      </c>
      <c r="F57" s="153">
        <v>13051</v>
      </c>
    </row>
    <row r="58" spans="1:6">
      <c r="A58" s="153">
        <v>100</v>
      </c>
      <c r="B58" s="153" t="s">
        <v>435</v>
      </c>
      <c r="C58" s="153">
        <v>60028</v>
      </c>
      <c r="D58" s="153">
        <v>256</v>
      </c>
      <c r="E58" s="153">
        <v>35173</v>
      </c>
      <c r="F58" s="153">
        <v>2822</v>
      </c>
    </row>
    <row r="59" spans="1:6">
      <c r="A59" s="153">
        <v>100</v>
      </c>
      <c r="B59" s="153" t="s">
        <v>433</v>
      </c>
      <c r="C59" s="153">
        <v>43520</v>
      </c>
      <c r="D59" s="153">
        <v>528</v>
      </c>
      <c r="E59" s="153">
        <v>22295</v>
      </c>
      <c r="F59" s="153">
        <v>6143</v>
      </c>
    </row>
    <row r="60" spans="1:6">
      <c r="A60" s="153">
        <v>100</v>
      </c>
      <c r="B60" s="153" t="s">
        <v>432</v>
      </c>
      <c r="C60" s="153">
        <v>1302</v>
      </c>
      <c r="D60" s="153">
        <v>14</v>
      </c>
      <c r="E60" s="153">
        <v>1049</v>
      </c>
      <c r="F60" s="153">
        <v>37</v>
      </c>
    </row>
    <row r="61" spans="1:6">
      <c r="A61" s="153">
        <v>100</v>
      </c>
      <c r="B61" s="153" t="s">
        <v>431</v>
      </c>
      <c r="C61" s="153">
        <v>0</v>
      </c>
      <c r="D61" s="153">
        <v>532</v>
      </c>
      <c r="E61" s="153">
        <v>0</v>
      </c>
      <c r="F61" s="153">
        <v>17514</v>
      </c>
    </row>
    <row r="62" spans="1:6">
      <c r="A62" s="153">
        <v>100</v>
      </c>
      <c r="B62" s="153" t="s">
        <v>430</v>
      </c>
      <c r="C62" s="153">
        <v>0</v>
      </c>
      <c r="D62" s="153">
        <v>24</v>
      </c>
      <c r="E62" s="153">
        <v>0</v>
      </c>
      <c r="F62" s="153">
        <v>193</v>
      </c>
    </row>
    <row r="63" spans="1:6">
      <c r="A63" s="153">
        <v>100</v>
      </c>
      <c r="B63" s="153" t="s">
        <v>429</v>
      </c>
      <c r="C63" s="153">
        <v>3328</v>
      </c>
      <c r="D63" s="153">
        <v>141</v>
      </c>
      <c r="E63" s="153">
        <v>1908</v>
      </c>
      <c r="F63" s="153">
        <v>1232</v>
      </c>
    </row>
    <row r="64" spans="1:6">
      <c r="A64" s="153">
        <v>100</v>
      </c>
      <c r="B64" s="153" t="s">
        <v>427</v>
      </c>
      <c r="C64" s="153">
        <v>0</v>
      </c>
      <c r="D64" s="153">
        <v>4902</v>
      </c>
      <c r="E64" s="153">
        <v>0</v>
      </c>
      <c r="F64" s="153">
        <v>46804</v>
      </c>
    </row>
    <row r="65" spans="1:6">
      <c r="A65" s="153">
        <v>100</v>
      </c>
      <c r="B65" s="153" t="s">
        <v>425</v>
      </c>
      <c r="C65" s="153">
        <v>143954</v>
      </c>
      <c r="D65" s="153">
        <v>832</v>
      </c>
      <c r="E65" s="153">
        <v>59305</v>
      </c>
      <c r="F65" s="153">
        <v>13651</v>
      </c>
    </row>
    <row r="66" spans="1:6">
      <c r="A66" s="153">
        <v>100</v>
      </c>
      <c r="B66" s="153" t="s">
        <v>519</v>
      </c>
      <c r="C66" s="153">
        <v>0</v>
      </c>
      <c r="D66" s="153">
        <v>2</v>
      </c>
      <c r="E66" s="153">
        <v>0</v>
      </c>
      <c r="F66" s="153">
        <v>27</v>
      </c>
    </row>
    <row r="67" spans="1:6">
      <c r="A67" s="153">
        <v>100</v>
      </c>
      <c r="B67" s="153" t="s">
        <v>424</v>
      </c>
      <c r="C67" s="153">
        <v>0</v>
      </c>
      <c r="D67" s="153">
        <v>492</v>
      </c>
      <c r="E67" s="153">
        <v>0</v>
      </c>
      <c r="F67" s="153">
        <v>1470</v>
      </c>
    </row>
    <row r="68" spans="1:6">
      <c r="A68" s="153">
        <v>100</v>
      </c>
      <c r="B68" s="153" t="s">
        <v>518</v>
      </c>
      <c r="C68" s="153">
        <v>15317</v>
      </c>
      <c r="D68" s="153">
        <v>68</v>
      </c>
      <c r="E68" s="153">
        <v>5777</v>
      </c>
      <c r="F68" s="153">
        <v>774</v>
      </c>
    </row>
    <row r="69" spans="1:6">
      <c r="A69" s="153">
        <v>100</v>
      </c>
      <c r="B69" s="153" t="s">
        <v>517</v>
      </c>
      <c r="C69" s="153">
        <v>0</v>
      </c>
      <c r="D69" s="153">
        <v>1</v>
      </c>
      <c r="E69" s="153">
        <v>0</v>
      </c>
      <c r="F69" s="153">
        <v>21</v>
      </c>
    </row>
    <row r="70" spans="1:6">
      <c r="A70" s="153">
        <v>100</v>
      </c>
      <c r="B70" s="153" t="s">
        <v>422</v>
      </c>
      <c r="C70" s="153">
        <v>41544</v>
      </c>
      <c r="D70" s="153">
        <v>458</v>
      </c>
      <c r="E70" s="153">
        <v>21493</v>
      </c>
      <c r="F70" s="153">
        <v>6209</v>
      </c>
    </row>
    <row r="71" spans="1:6">
      <c r="A71" s="153">
        <v>100</v>
      </c>
      <c r="B71" s="153" t="s">
        <v>516</v>
      </c>
      <c r="C71" s="153">
        <v>0</v>
      </c>
      <c r="D71" s="153">
        <v>6</v>
      </c>
      <c r="E71" s="153">
        <v>0</v>
      </c>
      <c r="F71" s="153">
        <v>78</v>
      </c>
    </row>
    <row r="72" spans="1:6">
      <c r="A72" s="153">
        <v>100</v>
      </c>
      <c r="B72" s="153" t="s">
        <v>420</v>
      </c>
      <c r="C72" s="153">
        <v>28032</v>
      </c>
      <c r="D72" s="153">
        <v>219</v>
      </c>
      <c r="E72" s="153">
        <v>12418</v>
      </c>
      <c r="F72" s="153">
        <v>321</v>
      </c>
    </row>
    <row r="73" spans="1:6">
      <c r="A73" s="153">
        <v>100</v>
      </c>
      <c r="B73" s="153" t="s">
        <v>419</v>
      </c>
      <c r="C73" s="153">
        <v>0</v>
      </c>
      <c r="D73" s="153">
        <v>32</v>
      </c>
      <c r="E73" s="153">
        <v>0</v>
      </c>
      <c r="F73" s="153">
        <v>415</v>
      </c>
    </row>
    <row r="74" spans="1:6">
      <c r="A74" s="153">
        <v>100</v>
      </c>
      <c r="B74" s="153" t="s">
        <v>487</v>
      </c>
      <c r="C74" s="153">
        <v>0</v>
      </c>
      <c r="D74" s="153">
        <v>10</v>
      </c>
      <c r="E74" s="153">
        <v>0</v>
      </c>
      <c r="F74" s="153">
        <v>109</v>
      </c>
    </row>
    <row r="75" spans="1:6">
      <c r="A75" s="153">
        <v>100</v>
      </c>
      <c r="B75" s="153" t="s">
        <v>418</v>
      </c>
      <c r="C75" s="153">
        <v>218141</v>
      </c>
      <c r="D75" s="153">
        <v>774</v>
      </c>
      <c r="E75" s="153">
        <v>46723</v>
      </c>
      <c r="F75" s="153">
        <v>15296</v>
      </c>
    </row>
    <row r="76" spans="1:6">
      <c r="A76" s="153">
        <v>100</v>
      </c>
      <c r="B76" s="153" t="s">
        <v>417</v>
      </c>
      <c r="C76" s="153">
        <v>156750</v>
      </c>
      <c r="D76" s="153">
        <v>838</v>
      </c>
      <c r="E76" s="153">
        <v>18493</v>
      </c>
      <c r="F76" s="153">
        <v>15832</v>
      </c>
    </row>
    <row r="77" spans="1:6">
      <c r="A77" s="153">
        <v>100</v>
      </c>
      <c r="B77" s="153" t="s">
        <v>416</v>
      </c>
      <c r="C77" s="153">
        <v>0</v>
      </c>
      <c r="D77" s="153">
        <v>622</v>
      </c>
      <c r="E77" s="153">
        <v>0</v>
      </c>
      <c r="F77" s="153">
        <v>22766</v>
      </c>
    </row>
    <row r="78" spans="1:6">
      <c r="A78" s="153">
        <v>100</v>
      </c>
      <c r="B78" s="153" t="s">
        <v>415</v>
      </c>
      <c r="C78" s="153">
        <v>163716</v>
      </c>
      <c r="D78" s="153">
        <v>1054</v>
      </c>
      <c r="E78" s="153">
        <v>64684</v>
      </c>
      <c r="F78" s="153">
        <v>14409</v>
      </c>
    </row>
    <row r="79" spans="1:6">
      <c r="A79" s="153">
        <v>100</v>
      </c>
      <c r="B79" s="153" t="s">
        <v>849</v>
      </c>
      <c r="C79" s="153">
        <v>0</v>
      </c>
      <c r="D79" s="153">
        <v>98</v>
      </c>
      <c r="E79" s="153">
        <v>0</v>
      </c>
      <c r="F79" s="153">
        <v>3422</v>
      </c>
    </row>
    <row r="80" spans="1:6">
      <c r="A80" s="153">
        <v>100</v>
      </c>
      <c r="B80" s="153" t="s">
        <v>414</v>
      </c>
      <c r="C80" s="153">
        <v>0</v>
      </c>
      <c r="D80" s="153">
        <v>252</v>
      </c>
      <c r="E80" s="153">
        <v>0</v>
      </c>
      <c r="F80" s="153">
        <v>4808</v>
      </c>
    </row>
    <row r="81" spans="1:6">
      <c r="A81" s="153">
        <v>100</v>
      </c>
      <c r="B81" s="153" t="s">
        <v>413</v>
      </c>
      <c r="C81" s="153">
        <v>27274</v>
      </c>
      <c r="D81" s="153">
        <v>154</v>
      </c>
      <c r="E81" s="153">
        <v>17876</v>
      </c>
      <c r="F81" s="153">
        <v>779</v>
      </c>
    </row>
    <row r="82" spans="1:6">
      <c r="A82" s="153">
        <v>100</v>
      </c>
      <c r="B82" s="153" t="s">
        <v>486</v>
      </c>
      <c r="C82" s="153">
        <v>0</v>
      </c>
      <c r="D82" s="153">
        <v>4</v>
      </c>
      <c r="E82" s="153">
        <v>0</v>
      </c>
      <c r="F82" s="153">
        <v>19</v>
      </c>
    </row>
    <row r="83" spans="1:6">
      <c r="A83" s="153">
        <v>100</v>
      </c>
      <c r="B83" s="153" t="s">
        <v>412</v>
      </c>
      <c r="C83" s="153">
        <v>0</v>
      </c>
      <c r="D83" s="153">
        <v>873</v>
      </c>
      <c r="E83" s="153">
        <v>0</v>
      </c>
      <c r="F83" s="153">
        <v>41927</v>
      </c>
    </row>
    <row r="84" spans="1:6">
      <c r="A84" s="153">
        <v>100</v>
      </c>
      <c r="B84" s="153" t="s">
        <v>410</v>
      </c>
      <c r="C84" s="153">
        <v>0</v>
      </c>
      <c r="D84" s="153">
        <v>718</v>
      </c>
      <c r="E84" s="153">
        <v>0</v>
      </c>
      <c r="F84" s="153">
        <v>21617</v>
      </c>
    </row>
    <row r="85" spans="1:6">
      <c r="A85" s="153">
        <v>100</v>
      </c>
      <c r="B85" s="153" t="s">
        <v>409</v>
      </c>
      <c r="C85" s="153">
        <v>44154</v>
      </c>
      <c r="D85" s="153">
        <v>1001</v>
      </c>
      <c r="E85" s="153">
        <v>3125</v>
      </c>
      <c r="F85" s="153">
        <v>15018</v>
      </c>
    </row>
    <row r="86" spans="1:6">
      <c r="A86" s="153">
        <v>100</v>
      </c>
      <c r="B86" s="153" t="s">
        <v>408</v>
      </c>
      <c r="C86" s="153">
        <v>237910</v>
      </c>
      <c r="D86" s="153">
        <v>736</v>
      </c>
      <c r="E86" s="153">
        <v>99307</v>
      </c>
      <c r="F86" s="153">
        <v>18059</v>
      </c>
    </row>
    <row r="87" spans="1:6">
      <c r="A87" s="153">
        <v>100</v>
      </c>
      <c r="B87" s="153" t="s">
        <v>515</v>
      </c>
      <c r="C87" s="153">
        <v>0</v>
      </c>
      <c r="D87" s="153">
        <v>128</v>
      </c>
      <c r="E87" s="153">
        <v>0</v>
      </c>
      <c r="F87" s="153">
        <v>984</v>
      </c>
    </row>
    <row r="88" spans="1:6">
      <c r="A88" s="153">
        <v>100</v>
      </c>
      <c r="B88" s="153" t="s">
        <v>404</v>
      </c>
      <c r="C88" s="153">
        <v>0</v>
      </c>
      <c r="D88" s="153">
        <v>4</v>
      </c>
      <c r="E88" s="153">
        <v>0</v>
      </c>
      <c r="F88" s="153">
        <v>159</v>
      </c>
    </row>
    <row r="89" spans="1:6">
      <c r="A89" s="153">
        <v>100</v>
      </c>
      <c r="B89" s="153" t="s">
        <v>403</v>
      </c>
      <c r="C89" s="153">
        <v>0</v>
      </c>
      <c r="D89" s="153">
        <v>3667</v>
      </c>
      <c r="E89" s="153">
        <v>0</v>
      </c>
      <c r="F89" s="153">
        <v>62709</v>
      </c>
    </row>
    <row r="90" spans="1:6">
      <c r="A90" s="153">
        <v>100</v>
      </c>
      <c r="B90" s="153" t="s">
        <v>484</v>
      </c>
      <c r="C90" s="153">
        <v>0</v>
      </c>
      <c r="D90" s="153">
        <v>6</v>
      </c>
      <c r="E90" s="153">
        <v>0</v>
      </c>
      <c r="F90" s="153">
        <v>46</v>
      </c>
    </row>
    <row r="91" spans="1:6">
      <c r="A91" s="153">
        <v>100</v>
      </c>
      <c r="B91" s="153" t="s">
        <v>514</v>
      </c>
      <c r="C91" s="153">
        <v>0</v>
      </c>
      <c r="D91" s="153">
        <v>36</v>
      </c>
      <c r="E91" s="153">
        <v>0</v>
      </c>
      <c r="F91" s="153">
        <v>502</v>
      </c>
    </row>
    <row r="92" spans="1:6">
      <c r="A92" s="153">
        <v>100</v>
      </c>
      <c r="B92" s="153" t="s">
        <v>402</v>
      </c>
      <c r="C92" s="153">
        <v>51030</v>
      </c>
      <c r="D92" s="153">
        <v>210</v>
      </c>
      <c r="E92" s="153">
        <v>24246</v>
      </c>
      <c r="F92" s="153">
        <v>2373</v>
      </c>
    </row>
    <row r="93" spans="1:6">
      <c r="A93" s="153">
        <v>100</v>
      </c>
      <c r="B93" s="153" t="s">
        <v>401</v>
      </c>
      <c r="C93" s="153">
        <v>0</v>
      </c>
      <c r="D93" s="153">
        <v>7</v>
      </c>
      <c r="E93" s="153">
        <v>0</v>
      </c>
      <c r="F93" s="153">
        <v>47</v>
      </c>
    </row>
    <row r="94" spans="1:6">
      <c r="A94" s="153">
        <v>100</v>
      </c>
      <c r="B94" s="153" t="s">
        <v>400</v>
      </c>
      <c r="C94" s="153">
        <v>101726</v>
      </c>
      <c r="D94" s="153">
        <v>2835</v>
      </c>
      <c r="E94" s="153">
        <v>59028</v>
      </c>
      <c r="F94" s="153">
        <v>25445</v>
      </c>
    </row>
    <row r="95" spans="1:6">
      <c r="A95" s="153">
        <v>100</v>
      </c>
      <c r="B95" s="153" t="s">
        <v>399</v>
      </c>
      <c r="C95" s="153">
        <v>217422</v>
      </c>
      <c r="D95" s="153">
        <v>630</v>
      </c>
      <c r="E95" s="153">
        <v>51141</v>
      </c>
      <c r="F95" s="153">
        <v>11901</v>
      </c>
    </row>
    <row r="96" spans="1:6">
      <c r="A96" s="153">
        <v>100</v>
      </c>
      <c r="B96" s="153" t="s">
        <v>482</v>
      </c>
      <c r="C96" s="153">
        <v>0</v>
      </c>
      <c r="D96" s="153">
        <v>110</v>
      </c>
      <c r="E96" s="153">
        <v>0</v>
      </c>
      <c r="F96" s="153">
        <v>1646</v>
      </c>
    </row>
    <row r="97" spans="1:6">
      <c r="A97" s="153">
        <v>100</v>
      </c>
      <c r="B97" s="153" t="s">
        <v>398</v>
      </c>
      <c r="C97" s="153">
        <v>0</v>
      </c>
      <c r="D97" s="153">
        <v>376</v>
      </c>
      <c r="E97" s="153">
        <v>0</v>
      </c>
      <c r="F97" s="153">
        <v>24987</v>
      </c>
    </row>
    <row r="98" spans="1:6">
      <c r="A98" s="153">
        <v>100</v>
      </c>
      <c r="B98" s="153" t="s">
        <v>396</v>
      </c>
      <c r="C98" s="153">
        <v>31252</v>
      </c>
      <c r="D98" s="153">
        <v>180</v>
      </c>
      <c r="E98" s="153">
        <v>15173</v>
      </c>
      <c r="F98" s="153">
        <v>460</v>
      </c>
    </row>
    <row r="99" spans="1:6">
      <c r="A99" s="153">
        <v>100</v>
      </c>
      <c r="B99" s="153" t="s">
        <v>480</v>
      </c>
      <c r="C99" s="153">
        <v>0</v>
      </c>
      <c r="D99" s="153">
        <v>70</v>
      </c>
      <c r="E99" s="153">
        <v>0</v>
      </c>
      <c r="F99" s="153">
        <v>643</v>
      </c>
    </row>
    <row r="100" spans="1:6">
      <c r="A100" s="153">
        <v>100</v>
      </c>
      <c r="B100" s="153" t="s">
        <v>395</v>
      </c>
      <c r="C100" s="153">
        <v>33450</v>
      </c>
      <c r="D100" s="153">
        <v>100</v>
      </c>
      <c r="E100" s="153">
        <v>3583</v>
      </c>
      <c r="F100" s="153">
        <v>924</v>
      </c>
    </row>
    <row r="101" spans="1:6">
      <c r="A101" s="153">
        <v>100</v>
      </c>
      <c r="B101" s="153" t="s">
        <v>513</v>
      </c>
      <c r="C101" s="153">
        <v>0</v>
      </c>
      <c r="D101" s="153">
        <v>74</v>
      </c>
      <c r="E101" s="153">
        <v>0</v>
      </c>
      <c r="F101" s="153">
        <v>1666</v>
      </c>
    </row>
    <row r="102" spans="1:6">
      <c r="A102" s="153">
        <v>100</v>
      </c>
      <c r="B102" s="153" t="s">
        <v>478</v>
      </c>
      <c r="C102" s="153">
        <v>27450</v>
      </c>
      <c r="D102" s="153">
        <v>104</v>
      </c>
      <c r="E102" s="153">
        <v>5885</v>
      </c>
      <c r="F102" s="153">
        <v>1403</v>
      </c>
    </row>
    <row r="103" spans="1:6">
      <c r="A103" s="153">
        <v>100</v>
      </c>
      <c r="B103" s="153" t="s">
        <v>393</v>
      </c>
      <c r="C103" s="153">
        <v>79544</v>
      </c>
      <c r="D103" s="153">
        <v>276</v>
      </c>
      <c r="E103" s="153">
        <v>10602</v>
      </c>
      <c r="F103" s="153">
        <v>2870</v>
      </c>
    </row>
    <row r="104" spans="1:6">
      <c r="A104" s="153">
        <v>100</v>
      </c>
      <c r="B104" s="153" t="s">
        <v>391</v>
      </c>
      <c r="C104" s="153">
        <v>36480</v>
      </c>
      <c r="D104" s="153">
        <v>552</v>
      </c>
      <c r="E104" s="153">
        <v>23391</v>
      </c>
      <c r="F104" s="153">
        <v>2181</v>
      </c>
    </row>
    <row r="105" spans="1:6">
      <c r="A105" s="153">
        <v>100</v>
      </c>
      <c r="B105" s="153" t="s">
        <v>477</v>
      </c>
      <c r="C105" s="153">
        <v>0</v>
      </c>
      <c r="D105" s="153">
        <v>78</v>
      </c>
      <c r="E105" s="153">
        <v>0</v>
      </c>
      <c r="F105" s="153">
        <v>1030</v>
      </c>
    </row>
    <row r="106" spans="1:6">
      <c r="A106" s="153">
        <v>100</v>
      </c>
      <c r="B106" s="153" t="s">
        <v>389</v>
      </c>
      <c r="C106" s="153">
        <v>7940</v>
      </c>
      <c r="D106" s="153">
        <v>447</v>
      </c>
      <c r="E106" s="153">
        <v>6591</v>
      </c>
      <c r="F106" s="153">
        <v>4270</v>
      </c>
    </row>
    <row r="107" spans="1:6">
      <c r="A107" s="153">
        <v>100</v>
      </c>
      <c r="B107" s="153" t="s">
        <v>512</v>
      </c>
      <c r="C107" s="153">
        <v>7540</v>
      </c>
      <c r="D107" s="153">
        <v>52</v>
      </c>
      <c r="E107" s="153">
        <v>189</v>
      </c>
      <c r="F107" s="153">
        <v>443</v>
      </c>
    </row>
    <row r="108" spans="1:6">
      <c r="A108" s="153">
        <v>100</v>
      </c>
      <c r="B108" s="153" t="s">
        <v>386</v>
      </c>
      <c r="C108" s="153">
        <v>0</v>
      </c>
      <c r="D108" s="153">
        <v>33</v>
      </c>
      <c r="E108" s="153">
        <v>0</v>
      </c>
      <c r="F108" s="153">
        <v>1755</v>
      </c>
    </row>
    <row r="109" spans="1:6">
      <c r="A109" s="153">
        <v>100</v>
      </c>
      <c r="B109" s="153" t="s">
        <v>385</v>
      </c>
      <c r="C109" s="153">
        <v>24492</v>
      </c>
      <c r="D109" s="153">
        <v>456</v>
      </c>
      <c r="E109" s="153">
        <v>13767</v>
      </c>
      <c r="F109" s="153">
        <v>7493</v>
      </c>
    </row>
    <row r="110" spans="1:6">
      <c r="A110" s="153">
        <v>100</v>
      </c>
      <c r="B110" s="153" t="s">
        <v>850</v>
      </c>
      <c r="C110" s="153">
        <v>14792</v>
      </c>
      <c r="D110" s="153">
        <v>572</v>
      </c>
      <c r="E110" s="153">
        <v>13992</v>
      </c>
      <c r="F110" s="153">
        <v>9808</v>
      </c>
    </row>
    <row r="111" spans="1:6">
      <c r="A111" s="153">
        <v>100</v>
      </c>
      <c r="B111" s="153" t="s">
        <v>476</v>
      </c>
      <c r="C111" s="153">
        <v>36160</v>
      </c>
      <c r="D111" s="153">
        <v>262</v>
      </c>
      <c r="E111" s="153">
        <v>22676</v>
      </c>
      <c r="F111" s="153">
        <v>916</v>
      </c>
    </row>
    <row r="112" spans="1:6">
      <c r="A112" s="153">
        <v>100</v>
      </c>
      <c r="B112" s="153" t="s">
        <v>511</v>
      </c>
      <c r="C112" s="153">
        <v>10620</v>
      </c>
      <c r="D112" s="153">
        <v>101</v>
      </c>
      <c r="E112" s="153">
        <v>6461</v>
      </c>
      <c r="F112" s="153">
        <v>418</v>
      </c>
    </row>
    <row r="113" spans="1:6">
      <c r="A113" s="153">
        <v>100</v>
      </c>
      <c r="B113" s="153" t="s">
        <v>384</v>
      </c>
      <c r="C113" s="153">
        <v>0</v>
      </c>
      <c r="D113" s="153">
        <v>2120</v>
      </c>
      <c r="E113" s="153">
        <v>0</v>
      </c>
      <c r="F113" s="153">
        <v>33074</v>
      </c>
    </row>
    <row r="114" spans="1:6">
      <c r="A114" s="153">
        <v>100</v>
      </c>
      <c r="B114" s="153" t="s">
        <v>383</v>
      </c>
      <c r="C114" s="153">
        <v>34004</v>
      </c>
      <c r="D114" s="153">
        <v>400</v>
      </c>
      <c r="E114" s="153">
        <v>25022</v>
      </c>
      <c r="F114" s="153">
        <v>3746</v>
      </c>
    </row>
    <row r="115" spans="1:6">
      <c r="A115" s="153">
        <v>100</v>
      </c>
      <c r="B115" s="153" t="s">
        <v>510</v>
      </c>
      <c r="C115" s="153">
        <v>0</v>
      </c>
      <c r="D115" s="153">
        <v>2</v>
      </c>
      <c r="E115" s="153">
        <v>0</v>
      </c>
      <c r="F115" s="153">
        <v>26</v>
      </c>
    </row>
    <row r="116" spans="1:6">
      <c r="A116" s="153">
        <v>100</v>
      </c>
      <c r="B116" s="153" t="s">
        <v>382</v>
      </c>
      <c r="C116" s="153">
        <v>588</v>
      </c>
      <c r="D116" s="153">
        <v>656</v>
      </c>
      <c r="E116" s="153">
        <v>69</v>
      </c>
      <c r="F116" s="153">
        <v>11734</v>
      </c>
    </row>
    <row r="117" spans="1:6">
      <c r="A117" s="153">
        <v>100</v>
      </c>
      <c r="B117" s="153" t="s">
        <v>509</v>
      </c>
      <c r="C117" s="153">
        <v>0</v>
      </c>
      <c r="D117" s="153">
        <v>4</v>
      </c>
      <c r="E117" s="153">
        <v>0</v>
      </c>
      <c r="F117" s="153">
        <v>62</v>
      </c>
    </row>
    <row r="118" spans="1:6">
      <c r="A118" s="153">
        <v>100</v>
      </c>
      <c r="B118" s="153" t="s">
        <v>864</v>
      </c>
      <c r="C118" s="153">
        <v>0</v>
      </c>
      <c r="D118" s="153">
        <v>530</v>
      </c>
      <c r="E118" s="153">
        <v>0</v>
      </c>
      <c r="F118" s="153">
        <v>4505</v>
      </c>
    </row>
    <row r="119" spans="1:6">
      <c r="A119" s="153">
        <v>100</v>
      </c>
      <c r="B119" s="153" t="s">
        <v>381</v>
      </c>
      <c r="C119" s="153">
        <v>0</v>
      </c>
      <c r="D119" s="153">
        <v>138</v>
      </c>
      <c r="E119" s="153">
        <v>0</v>
      </c>
      <c r="F119" s="153">
        <v>557</v>
      </c>
    </row>
    <row r="120" spans="1:6">
      <c r="A120" s="153">
        <v>100</v>
      </c>
      <c r="B120" s="153" t="s">
        <v>380</v>
      </c>
      <c r="C120" s="153">
        <v>0</v>
      </c>
      <c r="D120" s="153">
        <v>1510</v>
      </c>
      <c r="E120" s="153">
        <v>0</v>
      </c>
      <c r="F120" s="153">
        <v>18877</v>
      </c>
    </row>
    <row r="121" spans="1:6">
      <c r="A121" s="153">
        <v>100</v>
      </c>
      <c r="B121" s="153" t="s">
        <v>379</v>
      </c>
      <c r="C121" s="153">
        <v>147413</v>
      </c>
      <c r="D121" s="153">
        <v>487</v>
      </c>
      <c r="E121" s="153">
        <v>65838</v>
      </c>
      <c r="F121" s="153">
        <v>7862</v>
      </c>
    </row>
    <row r="122" spans="1:6">
      <c r="A122" s="153">
        <v>100</v>
      </c>
      <c r="B122" s="153" t="s">
        <v>475</v>
      </c>
      <c r="C122" s="153">
        <v>0</v>
      </c>
      <c r="D122" s="153">
        <v>10</v>
      </c>
      <c r="E122" s="153">
        <v>0</v>
      </c>
      <c r="F122" s="153">
        <v>375</v>
      </c>
    </row>
    <row r="123" spans="1:6">
      <c r="A123" s="153">
        <v>100</v>
      </c>
      <c r="B123" s="153" t="s">
        <v>378</v>
      </c>
      <c r="C123" s="153">
        <v>35492</v>
      </c>
      <c r="D123" s="153">
        <v>104</v>
      </c>
      <c r="E123" s="153">
        <v>19436</v>
      </c>
      <c r="F123" s="153">
        <v>1871</v>
      </c>
    </row>
    <row r="124" spans="1:6">
      <c r="A124" s="153">
        <v>100</v>
      </c>
      <c r="B124" s="153" t="s">
        <v>508</v>
      </c>
      <c r="C124" s="153">
        <v>0</v>
      </c>
      <c r="D124" s="153">
        <v>2</v>
      </c>
      <c r="E124" s="153">
        <v>0</v>
      </c>
      <c r="F124" s="153">
        <v>52</v>
      </c>
    </row>
    <row r="125" spans="1:6">
      <c r="A125" s="153">
        <v>100</v>
      </c>
      <c r="B125" s="153" t="s">
        <v>507</v>
      </c>
      <c r="C125" s="153">
        <v>0</v>
      </c>
      <c r="D125" s="153">
        <v>2</v>
      </c>
      <c r="E125" s="153">
        <v>0</v>
      </c>
      <c r="F125" s="153">
        <v>4</v>
      </c>
    </row>
    <row r="126" spans="1:6">
      <c r="A126" s="153">
        <v>100</v>
      </c>
      <c r="B126" s="153" t="s">
        <v>377</v>
      </c>
      <c r="C126" s="153">
        <v>8126</v>
      </c>
      <c r="D126" s="153">
        <v>58</v>
      </c>
      <c r="E126" s="153">
        <v>5424</v>
      </c>
      <c r="F126" s="153">
        <v>176</v>
      </c>
    </row>
    <row r="127" spans="1:6">
      <c r="A127" s="153">
        <v>100</v>
      </c>
      <c r="B127" s="153" t="s">
        <v>506</v>
      </c>
      <c r="C127" s="153">
        <v>0</v>
      </c>
      <c r="D127" s="153">
        <v>2</v>
      </c>
      <c r="E127" s="153">
        <v>0</v>
      </c>
      <c r="F127" s="153">
        <v>71</v>
      </c>
    </row>
    <row r="128" spans="1:6">
      <c r="A128" s="153">
        <v>100</v>
      </c>
      <c r="B128" s="153" t="s">
        <v>376</v>
      </c>
      <c r="C128" s="153">
        <v>437651</v>
      </c>
      <c r="D128" s="153">
        <v>1480</v>
      </c>
      <c r="E128" s="153">
        <v>138096</v>
      </c>
      <c r="F128" s="153">
        <v>18954</v>
      </c>
    </row>
    <row r="129" spans="1:6">
      <c r="A129" s="153">
        <v>100</v>
      </c>
      <c r="B129" s="153" t="s">
        <v>473</v>
      </c>
      <c r="C129" s="153">
        <v>7194</v>
      </c>
      <c r="D129" s="153">
        <v>111</v>
      </c>
      <c r="E129" s="153">
        <v>970</v>
      </c>
      <c r="F129" s="153">
        <v>1731</v>
      </c>
    </row>
    <row r="130" spans="1:6">
      <c r="A130" s="153">
        <v>100</v>
      </c>
      <c r="B130" s="153" t="s">
        <v>375</v>
      </c>
      <c r="C130" s="153">
        <v>184596</v>
      </c>
      <c r="D130" s="153">
        <v>508</v>
      </c>
      <c r="E130" s="153">
        <v>56542</v>
      </c>
      <c r="F130" s="153">
        <v>12643</v>
      </c>
    </row>
    <row r="131" spans="1:6">
      <c r="A131" s="153">
        <v>100</v>
      </c>
      <c r="B131" s="153" t="s">
        <v>472</v>
      </c>
      <c r="C131" s="153">
        <v>0</v>
      </c>
      <c r="D131" s="153">
        <v>88</v>
      </c>
      <c r="E131" s="153">
        <v>0</v>
      </c>
      <c r="F131" s="153">
        <v>2496</v>
      </c>
    </row>
    <row r="132" spans="1:6">
      <c r="A132" s="153">
        <v>100</v>
      </c>
      <c r="B132" s="153" t="s">
        <v>374</v>
      </c>
      <c r="C132" s="153">
        <v>58459</v>
      </c>
      <c r="D132" s="153">
        <v>271</v>
      </c>
      <c r="E132" s="153">
        <v>15043</v>
      </c>
      <c r="F132" s="153">
        <v>5275</v>
      </c>
    </row>
    <row r="133" spans="1:6">
      <c r="A133" s="153">
        <v>100</v>
      </c>
      <c r="B133" s="153" t="s">
        <v>373</v>
      </c>
      <c r="C133" s="153">
        <v>0</v>
      </c>
      <c r="D133" s="153">
        <v>564</v>
      </c>
      <c r="E133" s="153">
        <v>0</v>
      </c>
      <c r="F133" s="153">
        <v>4815</v>
      </c>
    </row>
    <row r="134" spans="1:6">
      <c r="A134" s="153">
        <v>100</v>
      </c>
      <c r="B134" s="153" t="s">
        <v>505</v>
      </c>
      <c r="C134" s="153">
        <v>0</v>
      </c>
      <c r="D134" s="153">
        <v>2</v>
      </c>
      <c r="E134" s="153">
        <v>0</v>
      </c>
      <c r="F134" s="153">
        <v>26</v>
      </c>
    </row>
    <row r="135" spans="1:6">
      <c r="A135" s="153">
        <v>100</v>
      </c>
      <c r="B135" s="153" t="s">
        <v>504</v>
      </c>
      <c r="C135" s="153">
        <v>0</v>
      </c>
      <c r="D135" s="153">
        <v>2</v>
      </c>
      <c r="E135" s="153">
        <v>0</v>
      </c>
      <c r="F135" s="153">
        <v>32</v>
      </c>
    </row>
    <row r="136" spans="1:6">
      <c r="A136" s="153">
        <v>100</v>
      </c>
      <c r="B136" s="153" t="s">
        <v>503</v>
      </c>
      <c r="C136" s="153">
        <v>0</v>
      </c>
      <c r="D136" s="153">
        <v>16</v>
      </c>
      <c r="E136" s="153">
        <v>0</v>
      </c>
      <c r="F136" s="153">
        <v>51</v>
      </c>
    </row>
    <row r="137" spans="1:6">
      <c r="A137" s="153">
        <v>100</v>
      </c>
      <c r="B137" s="153" t="s">
        <v>502</v>
      </c>
      <c r="C137" s="153">
        <v>0</v>
      </c>
      <c r="D137" s="153">
        <v>4</v>
      </c>
      <c r="E137" s="153">
        <v>0</v>
      </c>
      <c r="F137" s="153">
        <v>22</v>
      </c>
    </row>
    <row r="138" spans="1:6">
      <c r="A138" s="153">
        <v>100</v>
      </c>
      <c r="B138" s="153" t="s">
        <v>879</v>
      </c>
      <c r="C138" s="153">
        <v>0</v>
      </c>
      <c r="D138" s="153">
        <v>1</v>
      </c>
      <c r="E138" s="153">
        <v>0</v>
      </c>
      <c r="F138" s="153">
        <v>9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109953321</v>
      </c>
      <c r="D2" s="153">
        <v>615652</v>
      </c>
      <c r="E2" s="153">
        <v>92839882</v>
      </c>
      <c r="F2" s="153">
        <v>3779147</v>
      </c>
    </row>
    <row r="3" spans="1:6">
      <c r="A3" s="153">
        <v>1</v>
      </c>
      <c r="B3" s="153" t="s">
        <v>880</v>
      </c>
      <c r="C3" s="153">
        <v>10644268</v>
      </c>
      <c r="D3" s="153">
        <v>55785</v>
      </c>
      <c r="E3" s="153">
        <v>9129055</v>
      </c>
      <c r="F3" s="153">
        <v>334595</v>
      </c>
    </row>
    <row r="4" spans="1:6">
      <c r="A4" s="153">
        <v>1</v>
      </c>
      <c r="B4" s="153" t="s">
        <v>881</v>
      </c>
      <c r="C4" s="153">
        <v>10271022</v>
      </c>
      <c r="D4" s="153">
        <v>55024</v>
      </c>
      <c r="E4" s="153">
        <v>8843993</v>
      </c>
      <c r="F4" s="153">
        <v>323525</v>
      </c>
    </row>
    <row r="5" spans="1:6">
      <c r="A5" s="153">
        <v>1</v>
      </c>
      <c r="B5" s="153" t="s">
        <v>882</v>
      </c>
      <c r="C5" s="153">
        <v>10447535</v>
      </c>
      <c r="D5" s="153">
        <v>55513</v>
      </c>
      <c r="E5" s="153">
        <v>9344317</v>
      </c>
      <c r="F5" s="153">
        <v>324240</v>
      </c>
    </row>
    <row r="6" spans="1:6">
      <c r="A6" s="153">
        <v>1</v>
      </c>
      <c r="B6" s="153" t="s">
        <v>883</v>
      </c>
      <c r="C6" s="153">
        <v>9351712</v>
      </c>
      <c r="D6" s="153">
        <v>50401</v>
      </c>
      <c r="E6" s="153">
        <v>7591039</v>
      </c>
      <c r="F6" s="153">
        <v>302629</v>
      </c>
    </row>
    <row r="7" spans="1:6">
      <c r="A7" s="153">
        <v>1</v>
      </c>
      <c r="B7" s="153" t="s">
        <v>884</v>
      </c>
      <c r="C7" s="153">
        <v>10133099</v>
      </c>
      <c r="D7" s="153">
        <v>54580</v>
      </c>
      <c r="E7" s="153">
        <v>8565460</v>
      </c>
      <c r="F7" s="153">
        <v>312252</v>
      </c>
    </row>
    <row r="8" spans="1:6">
      <c r="A8" s="153">
        <v>1</v>
      </c>
      <c r="B8" s="153" t="s">
        <v>885</v>
      </c>
      <c r="C8" s="153">
        <v>9763145</v>
      </c>
      <c r="D8" s="153">
        <v>53495</v>
      </c>
      <c r="E8" s="153">
        <v>8246091</v>
      </c>
      <c r="F8" s="153">
        <v>307036</v>
      </c>
    </row>
    <row r="9" spans="1:6">
      <c r="A9" s="153">
        <v>1</v>
      </c>
      <c r="B9" s="153" t="s">
        <v>886</v>
      </c>
      <c r="C9" s="153">
        <v>8863530</v>
      </c>
      <c r="D9" s="153">
        <v>50307</v>
      </c>
      <c r="E9" s="153">
        <v>8007402</v>
      </c>
      <c r="F9" s="153">
        <v>311124</v>
      </c>
    </row>
    <row r="10" spans="1:6">
      <c r="A10" s="153">
        <v>1</v>
      </c>
      <c r="B10" s="153" t="s">
        <v>887</v>
      </c>
      <c r="C10" s="153">
        <v>8881536</v>
      </c>
      <c r="D10" s="153">
        <v>51215</v>
      </c>
      <c r="E10" s="153">
        <v>7929739</v>
      </c>
      <c r="F10" s="153">
        <v>317957</v>
      </c>
    </row>
    <row r="11" spans="1:6">
      <c r="A11" s="153">
        <v>1</v>
      </c>
      <c r="B11" s="153" t="s">
        <v>888</v>
      </c>
      <c r="C11" s="153">
        <v>8095692</v>
      </c>
      <c r="D11" s="153">
        <v>47708</v>
      </c>
      <c r="E11" s="153">
        <v>7026204</v>
      </c>
      <c r="F11" s="153">
        <v>314295</v>
      </c>
    </row>
    <row r="12" spans="1:6">
      <c r="A12" s="153">
        <v>1</v>
      </c>
      <c r="B12" s="153" t="s">
        <v>889</v>
      </c>
      <c r="C12" s="153">
        <v>7528328</v>
      </c>
      <c r="D12" s="153">
        <v>46059</v>
      </c>
      <c r="E12" s="153">
        <v>5353872</v>
      </c>
      <c r="F12" s="153">
        <v>325947</v>
      </c>
    </row>
    <row r="13" spans="1:6">
      <c r="A13" s="153">
        <v>1</v>
      </c>
      <c r="B13" s="153" t="s">
        <v>890</v>
      </c>
      <c r="C13" s="153">
        <v>7791467</v>
      </c>
      <c r="D13" s="153">
        <v>46040</v>
      </c>
      <c r="E13" s="153">
        <v>6132411</v>
      </c>
      <c r="F13" s="153">
        <v>283267</v>
      </c>
    </row>
    <row r="14" spans="1:6">
      <c r="A14" s="153">
        <v>1</v>
      </c>
      <c r="B14" s="153" t="s">
        <v>891</v>
      </c>
      <c r="C14" s="153">
        <v>8181987</v>
      </c>
      <c r="D14" s="153">
        <v>49525</v>
      </c>
      <c r="E14" s="153">
        <v>6670299</v>
      </c>
      <c r="F14" s="153">
        <v>322281</v>
      </c>
    </row>
    <row r="15" spans="1:6" s="154" customFormat="1">
      <c r="A15" s="154">
        <v>2</v>
      </c>
      <c r="B15" s="154" t="s">
        <v>363</v>
      </c>
      <c r="C15" s="154">
        <v>100310666</v>
      </c>
      <c r="D15" s="154">
        <v>542408</v>
      </c>
      <c r="E15" s="154">
        <v>85817133</v>
      </c>
      <c r="F15" s="154">
        <v>2724721</v>
      </c>
    </row>
    <row r="16" spans="1:6">
      <c r="A16" s="153">
        <v>3</v>
      </c>
      <c r="B16" s="153" t="s">
        <v>364</v>
      </c>
      <c r="C16" s="153">
        <v>21588495</v>
      </c>
      <c r="D16" s="153">
        <v>131688</v>
      </c>
      <c r="E16" s="153">
        <v>17638503</v>
      </c>
      <c r="F16" s="153">
        <v>1615928</v>
      </c>
    </row>
    <row r="17" spans="1:6">
      <c r="A17" s="153">
        <v>4</v>
      </c>
      <c r="B17" s="153" t="s">
        <v>365</v>
      </c>
      <c r="C17" s="153">
        <v>16525831</v>
      </c>
      <c r="D17" s="153">
        <v>89486</v>
      </c>
      <c r="E17" s="153">
        <v>13457338</v>
      </c>
      <c r="F17" s="153">
        <v>773132</v>
      </c>
    </row>
    <row r="18" spans="1:6">
      <c r="A18" s="153">
        <v>5</v>
      </c>
      <c r="B18" s="153" t="s">
        <v>366</v>
      </c>
      <c r="C18" s="153">
        <v>15893859</v>
      </c>
      <c r="D18" s="153">
        <v>85160</v>
      </c>
      <c r="E18" s="153">
        <v>14533268</v>
      </c>
      <c r="F18" s="153">
        <v>78368</v>
      </c>
    </row>
    <row r="19" spans="1:6">
      <c r="A19" s="153">
        <v>6</v>
      </c>
      <c r="B19" s="153" t="s">
        <v>367</v>
      </c>
      <c r="C19" s="153">
        <v>15669237</v>
      </c>
      <c r="D19" s="153">
        <v>81461</v>
      </c>
      <c r="E19" s="153">
        <v>13168783</v>
      </c>
      <c r="F19" s="153">
        <v>72248</v>
      </c>
    </row>
    <row r="20" spans="1:6">
      <c r="A20" s="153">
        <v>7</v>
      </c>
      <c r="B20" s="153" t="s">
        <v>368</v>
      </c>
      <c r="C20" s="153">
        <v>12406221</v>
      </c>
      <c r="D20" s="153">
        <v>60409</v>
      </c>
      <c r="E20" s="153">
        <v>10668189</v>
      </c>
      <c r="F20" s="153">
        <v>54452</v>
      </c>
    </row>
    <row r="21" spans="1:6">
      <c r="A21" s="153">
        <v>9</v>
      </c>
      <c r="B21" s="153" t="s">
        <v>370</v>
      </c>
      <c r="C21" s="153">
        <v>12628351</v>
      </c>
      <c r="D21" s="153">
        <v>63088</v>
      </c>
      <c r="E21" s="153">
        <v>11344017</v>
      </c>
      <c r="F21" s="153">
        <v>62330</v>
      </c>
    </row>
    <row r="22" spans="1:6">
      <c r="A22" s="153">
        <v>10</v>
      </c>
      <c r="B22" s="153" t="s">
        <v>846</v>
      </c>
      <c r="C22" s="153">
        <v>0</v>
      </c>
      <c r="D22" s="153">
        <v>3337</v>
      </c>
      <c r="E22" s="153">
        <v>0</v>
      </c>
      <c r="F22" s="153">
        <v>37783</v>
      </c>
    </row>
    <row r="23" spans="1:6">
      <c r="A23" s="153">
        <v>11</v>
      </c>
      <c r="B23" s="153" t="s">
        <v>371</v>
      </c>
      <c r="C23" s="153">
        <v>3708940</v>
      </c>
      <c r="D23" s="153">
        <v>17574</v>
      </c>
      <c r="E23" s="153">
        <v>3455976</v>
      </c>
      <c r="F23" s="153">
        <v>13802</v>
      </c>
    </row>
    <row r="24" spans="1:6">
      <c r="A24" s="153">
        <v>12</v>
      </c>
      <c r="B24" s="153" t="s">
        <v>501</v>
      </c>
      <c r="C24" s="153">
        <v>133076</v>
      </c>
      <c r="D24" s="153">
        <v>680</v>
      </c>
      <c r="E24" s="153">
        <v>98788</v>
      </c>
      <c r="F24" s="153">
        <v>8341</v>
      </c>
    </row>
    <row r="25" spans="1:6">
      <c r="A25" s="153">
        <v>13</v>
      </c>
      <c r="B25" s="153" t="s">
        <v>500</v>
      </c>
      <c r="C25" s="153">
        <v>767520</v>
      </c>
      <c r="D25" s="153">
        <v>4264</v>
      </c>
      <c r="E25" s="153">
        <v>737614</v>
      </c>
      <c r="F25" s="153">
        <v>4413</v>
      </c>
    </row>
    <row r="26" spans="1:6">
      <c r="A26" s="153">
        <v>14</v>
      </c>
      <c r="B26" s="153" t="s">
        <v>847</v>
      </c>
      <c r="C26" s="153">
        <v>989136</v>
      </c>
      <c r="D26" s="153">
        <v>5261</v>
      </c>
      <c r="E26" s="153">
        <v>714657</v>
      </c>
      <c r="F26" s="153">
        <v>3922</v>
      </c>
    </row>
    <row r="27" spans="1:6">
      <c r="A27" s="153">
        <v>99</v>
      </c>
      <c r="B27" s="153" t="s">
        <v>372</v>
      </c>
      <c r="C27" s="153">
        <v>9642655</v>
      </c>
      <c r="D27" s="153">
        <v>73244</v>
      </c>
      <c r="E27" s="153">
        <v>7022749</v>
      </c>
      <c r="F27" s="153">
        <v>1054425</v>
      </c>
    </row>
    <row r="28" spans="1:6">
      <c r="A28" s="153">
        <v>100</v>
      </c>
      <c r="B28" s="153" t="s">
        <v>848</v>
      </c>
      <c r="C28" s="153">
        <v>2548</v>
      </c>
      <c r="D28" s="153">
        <v>26</v>
      </c>
      <c r="E28" s="153">
        <v>1868</v>
      </c>
      <c r="F28" s="153">
        <v>24</v>
      </c>
    </row>
    <row r="29" spans="1:6">
      <c r="A29" s="153">
        <v>100</v>
      </c>
      <c r="B29" s="153" t="s">
        <v>471</v>
      </c>
      <c r="C29" s="153">
        <v>34186</v>
      </c>
      <c r="D29" s="153">
        <v>246</v>
      </c>
      <c r="E29" s="153">
        <v>15413</v>
      </c>
      <c r="F29" s="153">
        <v>3110</v>
      </c>
    </row>
    <row r="30" spans="1:6">
      <c r="A30" s="153">
        <v>100</v>
      </c>
      <c r="B30" s="153" t="s">
        <v>470</v>
      </c>
      <c r="C30" s="153">
        <v>19552</v>
      </c>
      <c r="D30" s="153">
        <v>104</v>
      </c>
      <c r="E30" s="153">
        <v>16275</v>
      </c>
      <c r="F30" s="153">
        <v>206</v>
      </c>
    </row>
    <row r="31" spans="1:6">
      <c r="A31" s="153">
        <v>100</v>
      </c>
      <c r="B31" s="153" t="s">
        <v>498</v>
      </c>
      <c r="C31" s="153">
        <v>7722</v>
      </c>
      <c r="D31" s="153">
        <v>316</v>
      </c>
      <c r="E31" s="153">
        <v>7280</v>
      </c>
      <c r="F31" s="153">
        <v>1154</v>
      </c>
    </row>
    <row r="32" spans="1:6">
      <c r="A32" s="153">
        <v>100</v>
      </c>
      <c r="B32" s="153" t="s">
        <v>892</v>
      </c>
      <c r="C32" s="153">
        <v>514</v>
      </c>
      <c r="D32" s="153">
        <v>32</v>
      </c>
      <c r="E32" s="153">
        <v>204</v>
      </c>
      <c r="F32" s="153">
        <v>258</v>
      </c>
    </row>
    <row r="33" spans="1:6">
      <c r="A33" s="153">
        <v>100</v>
      </c>
      <c r="B33" s="153" t="s">
        <v>893</v>
      </c>
      <c r="C33" s="153">
        <v>7127</v>
      </c>
      <c r="D33" s="153">
        <v>28</v>
      </c>
      <c r="E33" s="153">
        <v>2993</v>
      </c>
      <c r="F33" s="153">
        <v>86</v>
      </c>
    </row>
    <row r="34" spans="1:6">
      <c r="A34" s="153">
        <v>100</v>
      </c>
      <c r="B34" s="153" t="s">
        <v>469</v>
      </c>
      <c r="C34" s="153">
        <v>132258</v>
      </c>
      <c r="D34" s="153">
        <v>466</v>
      </c>
      <c r="E34" s="153">
        <v>82261</v>
      </c>
      <c r="F34" s="153">
        <v>6424</v>
      </c>
    </row>
    <row r="35" spans="1:6">
      <c r="A35" s="153">
        <v>100</v>
      </c>
      <c r="B35" s="153" t="s">
        <v>468</v>
      </c>
      <c r="C35" s="153">
        <v>231915</v>
      </c>
      <c r="D35" s="153">
        <v>1070</v>
      </c>
      <c r="E35" s="153">
        <v>150670</v>
      </c>
      <c r="F35" s="153">
        <v>6401</v>
      </c>
    </row>
    <row r="36" spans="1:6">
      <c r="A36" s="153">
        <v>100</v>
      </c>
      <c r="B36" s="153" t="s">
        <v>467</v>
      </c>
      <c r="C36" s="153">
        <v>77148</v>
      </c>
      <c r="D36" s="153">
        <v>428</v>
      </c>
      <c r="E36" s="153">
        <v>51591</v>
      </c>
      <c r="F36" s="153">
        <v>617</v>
      </c>
    </row>
    <row r="37" spans="1:6">
      <c r="A37" s="153">
        <v>100</v>
      </c>
      <c r="B37" s="153" t="s">
        <v>466</v>
      </c>
      <c r="C37" s="153">
        <v>123152</v>
      </c>
      <c r="D37" s="153">
        <v>438</v>
      </c>
      <c r="E37" s="153">
        <v>78704</v>
      </c>
      <c r="F37" s="153">
        <v>9912</v>
      </c>
    </row>
    <row r="38" spans="1:6">
      <c r="A38" s="153">
        <v>100</v>
      </c>
      <c r="B38" s="153" t="s">
        <v>465</v>
      </c>
      <c r="C38" s="153">
        <v>87120</v>
      </c>
      <c r="D38" s="153">
        <v>484</v>
      </c>
      <c r="E38" s="153">
        <v>62334</v>
      </c>
      <c r="F38" s="153">
        <v>546</v>
      </c>
    </row>
    <row r="39" spans="1:6">
      <c r="A39" s="153">
        <v>100</v>
      </c>
      <c r="B39" s="153" t="s">
        <v>464</v>
      </c>
      <c r="C39" s="153">
        <v>164068</v>
      </c>
      <c r="D39" s="153">
        <v>434</v>
      </c>
      <c r="E39" s="153">
        <v>124583</v>
      </c>
      <c r="F39" s="153">
        <v>9144</v>
      </c>
    </row>
    <row r="40" spans="1:6">
      <c r="A40" s="153">
        <v>100</v>
      </c>
      <c r="B40" s="153" t="s">
        <v>463</v>
      </c>
      <c r="C40" s="153">
        <v>173796</v>
      </c>
      <c r="D40" s="153">
        <v>662</v>
      </c>
      <c r="E40" s="153">
        <v>143508</v>
      </c>
      <c r="F40" s="153">
        <v>9698</v>
      </c>
    </row>
    <row r="41" spans="1:6">
      <c r="A41" s="153">
        <v>100</v>
      </c>
      <c r="B41" s="153" t="s">
        <v>462</v>
      </c>
      <c r="C41" s="153">
        <v>0</v>
      </c>
      <c r="D41" s="153">
        <v>3433</v>
      </c>
      <c r="E41" s="153">
        <v>0</v>
      </c>
      <c r="F41" s="153">
        <v>112481</v>
      </c>
    </row>
    <row r="42" spans="1:6">
      <c r="A42" s="153">
        <v>100</v>
      </c>
      <c r="B42" s="153" t="s">
        <v>461</v>
      </c>
      <c r="C42" s="153">
        <v>0</v>
      </c>
      <c r="D42" s="153">
        <v>3303</v>
      </c>
      <c r="E42" s="153">
        <v>0</v>
      </c>
      <c r="F42" s="153">
        <v>71046</v>
      </c>
    </row>
    <row r="43" spans="1:6">
      <c r="A43" s="153">
        <v>100</v>
      </c>
      <c r="B43" s="153" t="s">
        <v>494</v>
      </c>
      <c r="C43" s="153">
        <v>0</v>
      </c>
      <c r="D43" s="153">
        <v>844</v>
      </c>
      <c r="E43" s="153">
        <v>0</v>
      </c>
      <c r="F43" s="153">
        <v>6665</v>
      </c>
    </row>
    <row r="44" spans="1:6">
      <c r="A44" s="153">
        <v>100</v>
      </c>
      <c r="B44" s="153" t="s">
        <v>458</v>
      </c>
      <c r="C44" s="153">
        <v>278740</v>
      </c>
      <c r="D44" s="153">
        <v>1034</v>
      </c>
      <c r="E44" s="153">
        <v>243227</v>
      </c>
      <c r="F44" s="153">
        <v>31330</v>
      </c>
    </row>
    <row r="45" spans="1:6">
      <c r="A45" s="153">
        <v>100</v>
      </c>
      <c r="B45" s="153" t="s">
        <v>457</v>
      </c>
      <c r="C45" s="153">
        <v>373079</v>
      </c>
      <c r="D45" s="153">
        <v>1264</v>
      </c>
      <c r="E45" s="153">
        <v>265503</v>
      </c>
      <c r="F45" s="153">
        <v>20203</v>
      </c>
    </row>
    <row r="46" spans="1:6">
      <c r="A46" s="153">
        <v>100</v>
      </c>
      <c r="B46" s="153" t="s">
        <v>456</v>
      </c>
      <c r="C46" s="153">
        <v>151776</v>
      </c>
      <c r="D46" s="153">
        <v>408</v>
      </c>
      <c r="E46" s="153">
        <v>125944</v>
      </c>
      <c r="F46" s="153">
        <v>3096</v>
      </c>
    </row>
    <row r="47" spans="1:6">
      <c r="A47" s="153">
        <v>100</v>
      </c>
      <c r="B47" s="153" t="s">
        <v>455</v>
      </c>
      <c r="C47" s="153">
        <v>31680</v>
      </c>
      <c r="D47" s="153">
        <v>176</v>
      </c>
      <c r="E47" s="153">
        <v>21467</v>
      </c>
      <c r="F47" s="153">
        <v>308</v>
      </c>
    </row>
    <row r="48" spans="1:6">
      <c r="A48" s="153">
        <v>100</v>
      </c>
      <c r="B48" s="153" t="s">
        <v>453</v>
      </c>
      <c r="C48" s="153">
        <v>116781</v>
      </c>
      <c r="D48" s="153">
        <v>882</v>
      </c>
      <c r="E48" s="153">
        <v>84258</v>
      </c>
      <c r="F48" s="153">
        <v>17073</v>
      </c>
    </row>
    <row r="49" spans="1:6">
      <c r="A49" s="153">
        <v>100</v>
      </c>
      <c r="B49" s="153" t="s">
        <v>521</v>
      </c>
      <c r="C49" s="153">
        <v>0</v>
      </c>
      <c r="D49" s="153">
        <v>8</v>
      </c>
      <c r="E49" s="153">
        <v>0</v>
      </c>
      <c r="F49" s="153">
        <v>29</v>
      </c>
    </row>
    <row r="50" spans="1:6">
      <c r="A50" s="153">
        <v>100</v>
      </c>
      <c r="B50" s="153" t="s">
        <v>452</v>
      </c>
      <c r="C50" s="153">
        <v>0</v>
      </c>
      <c r="D50" s="153">
        <v>3855</v>
      </c>
      <c r="E50" s="153">
        <v>0</v>
      </c>
      <c r="F50" s="153">
        <v>31004</v>
      </c>
    </row>
    <row r="51" spans="1:6">
      <c r="A51" s="153">
        <v>100</v>
      </c>
      <c r="B51" s="153" t="s">
        <v>451</v>
      </c>
      <c r="C51" s="153">
        <v>284464</v>
      </c>
      <c r="D51" s="153">
        <v>1148</v>
      </c>
      <c r="E51" s="153">
        <v>229606</v>
      </c>
      <c r="F51" s="153">
        <v>55556</v>
      </c>
    </row>
    <row r="52" spans="1:6">
      <c r="A52" s="153">
        <v>100</v>
      </c>
      <c r="B52" s="153" t="s">
        <v>450</v>
      </c>
      <c r="C52" s="153">
        <v>0</v>
      </c>
      <c r="D52" s="153">
        <v>337</v>
      </c>
      <c r="E52" s="153">
        <v>0</v>
      </c>
      <c r="F52" s="153">
        <v>22464</v>
      </c>
    </row>
    <row r="53" spans="1:6">
      <c r="A53" s="153">
        <v>100</v>
      </c>
      <c r="B53" s="153" t="s">
        <v>449</v>
      </c>
      <c r="C53" s="153">
        <v>0</v>
      </c>
      <c r="D53" s="153">
        <v>270</v>
      </c>
      <c r="E53" s="153">
        <v>0</v>
      </c>
      <c r="F53" s="153">
        <v>12076</v>
      </c>
    </row>
    <row r="54" spans="1:6">
      <c r="A54" s="153">
        <v>100</v>
      </c>
      <c r="B54" s="153" t="s">
        <v>448</v>
      </c>
      <c r="C54" s="153">
        <v>24300</v>
      </c>
      <c r="D54" s="153">
        <v>135</v>
      </c>
      <c r="E54" s="153">
        <v>15513</v>
      </c>
      <c r="F54" s="153">
        <v>448</v>
      </c>
    </row>
    <row r="55" spans="1:6">
      <c r="A55" s="153">
        <v>100</v>
      </c>
      <c r="B55" s="153" t="s">
        <v>447</v>
      </c>
      <c r="C55" s="153">
        <v>32432</v>
      </c>
      <c r="D55" s="153">
        <v>150</v>
      </c>
      <c r="E55" s="153">
        <v>21510</v>
      </c>
      <c r="F55" s="153">
        <v>500</v>
      </c>
    </row>
    <row r="56" spans="1:6">
      <c r="A56" s="153">
        <v>100</v>
      </c>
      <c r="B56" s="153" t="s">
        <v>520</v>
      </c>
      <c r="C56" s="153">
        <v>170230</v>
      </c>
      <c r="D56" s="153">
        <v>680</v>
      </c>
      <c r="E56" s="153">
        <v>86198</v>
      </c>
      <c r="F56" s="153">
        <v>7203</v>
      </c>
    </row>
    <row r="57" spans="1:6">
      <c r="A57" s="153">
        <v>100</v>
      </c>
      <c r="B57" s="153" t="s">
        <v>443</v>
      </c>
      <c r="C57" s="153">
        <v>198581</v>
      </c>
      <c r="D57" s="153">
        <v>1730</v>
      </c>
      <c r="E57" s="153">
        <v>74025</v>
      </c>
      <c r="F57" s="153">
        <v>23851</v>
      </c>
    </row>
    <row r="58" spans="1:6">
      <c r="A58" s="153">
        <v>100</v>
      </c>
      <c r="B58" s="153" t="s">
        <v>442</v>
      </c>
      <c r="C58" s="153">
        <v>0</v>
      </c>
      <c r="D58" s="153">
        <v>538</v>
      </c>
      <c r="E58" s="153">
        <v>0</v>
      </c>
      <c r="F58" s="153">
        <v>35332</v>
      </c>
    </row>
    <row r="59" spans="1:6">
      <c r="A59" s="153">
        <v>100</v>
      </c>
      <c r="B59" s="153" t="s">
        <v>441</v>
      </c>
      <c r="C59" s="153">
        <v>41536</v>
      </c>
      <c r="D59" s="153">
        <v>218</v>
      </c>
      <c r="E59" s="153">
        <v>25778</v>
      </c>
      <c r="F59" s="153">
        <v>965</v>
      </c>
    </row>
    <row r="60" spans="1:6">
      <c r="A60" s="153">
        <v>100</v>
      </c>
      <c r="B60" s="153" t="s">
        <v>440</v>
      </c>
      <c r="C60" s="153">
        <v>0</v>
      </c>
      <c r="D60" s="153">
        <v>598</v>
      </c>
      <c r="E60" s="153">
        <v>0</v>
      </c>
      <c r="F60" s="153">
        <v>5108</v>
      </c>
    </row>
    <row r="61" spans="1:6">
      <c r="A61" s="153">
        <v>100</v>
      </c>
      <c r="B61" s="153" t="s">
        <v>439</v>
      </c>
      <c r="C61" s="153">
        <v>24438</v>
      </c>
      <c r="D61" s="153">
        <v>106</v>
      </c>
      <c r="E61" s="153">
        <v>17632</v>
      </c>
      <c r="F61" s="153">
        <v>596</v>
      </c>
    </row>
    <row r="62" spans="1:6">
      <c r="A62" s="153">
        <v>100</v>
      </c>
      <c r="B62" s="153" t="s">
        <v>438</v>
      </c>
      <c r="C62" s="153">
        <v>0</v>
      </c>
      <c r="D62" s="153">
        <v>158</v>
      </c>
      <c r="E62" s="153">
        <v>0</v>
      </c>
      <c r="F62" s="153">
        <v>2199</v>
      </c>
    </row>
    <row r="63" spans="1:6">
      <c r="A63" s="153">
        <v>100</v>
      </c>
      <c r="B63" s="153" t="s">
        <v>436</v>
      </c>
      <c r="C63" s="153">
        <v>55994</v>
      </c>
      <c r="D63" s="153">
        <v>1220</v>
      </c>
      <c r="E63" s="153">
        <v>37070</v>
      </c>
      <c r="F63" s="153">
        <v>14445</v>
      </c>
    </row>
    <row r="64" spans="1:6">
      <c r="A64" s="153">
        <v>100</v>
      </c>
      <c r="B64" s="153" t="s">
        <v>435</v>
      </c>
      <c r="C64" s="153">
        <v>53250</v>
      </c>
      <c r="D64" s="153">
        <v>474</v>
      </c>
      <c r="E64" s="153">
        <v>30181</v>
      </c>
      <c r="F64" s="153">
        <v>2456</v>
      </c>
    </row>
    <row r="65" spans="1:6">
      <c r="A65" s="153">
        <v>100</v>
      </c>
      <c r="B65" s="153" t="s">
        <v>434</v>
      </c>
      <c r="C65" s="153">
        <v>10836</v>
      </c>
      <c r="D65" s="153">
        <v>42</v>
      </c>
      <c r="E65" s="153">
        <v>4928</v>
      </c>
      <c r="F65" s="153">
        <v>130</v>
      </c>
    </row>
    <row r="66" spans="1:6">
      <c r="A66" s="153">
        <v>100</v>
      </c>
      <c r="B66" s="153" t="s">
        <v>433</v>
      </c>
      <c r="C66" s="153">
        <v>43923</v>
      </c>
      <c r="D66" s="153">
        <v>186</v>
      </c>
      <c r="E66" s="153">
        <v>26909</v>
      </c>
      <c r="F66" s="153">
        <v>1049</v>
      </c>
    </row>
    <row r="67" spans="1:6">
      <c r="A67" s="153">
        <v>100</v>
      </c>
      <c r="B67" s="153" t="s">
        <v>432</v>
      </c>
      <c r="C67" s="153">
        <v>10788</v>
      </c>
      <c r="D67" s="153">
        <v>64</v>
      </c>
      <c r="E67" s="153">
        <v>8906</v>
      </c>
      <c r="F67" s="153">
        <v>141</v>
      </c>
    </row>
    <row r="68" spans="1:6">
      <c r="A68" s="153">
        <v>100</v>
      </c>
      <c r="B68" s="153" t="s">
        <v>490</v>
      </c>
      <c r="C68" s="153">
        <v>17085</v>
      </c>
      <c r="D68" s="153">
        <v>52</v>
      </c>
      <c r="E68" s="153">
        <v>15701</v>
      </c>
      <c r="F68" s="153">
        <v>368</v>
      </c>
    </row>
    <row r="69" spans="1:6">
      <c r="A69" s="153">
        <v>100</v>
      </c>
      <c r="B69" s="153" t="s">
        <v>431</v>
      </c>
      <c r="C69" s="153">
        <v>74924</v>
      </c>
      <c r="D69" s="153">
        <v>1040</v>
      </c>
      <c r="E69" s="153">
        <v>61677</v>
      </c>
      <c r="F69" s="153">
        <v>17965</v>
      </c>
    </row>
    <row r="70" spans="1:6">
      <c r="A70" s="153">
        <v>100</v>
      </c>
      <c r="B70" s="153" t="s">
        <v>430</v>
      </c>
      <c r="C70" s="153">
        <v>105656</v>
      </c>
      <c r="D70" s="153">
        <v>462</v>
      </c>
      <c r="E70" s="153">
        <v>72026</v>
      </c>
      <c r="F70" s="153">
        <v>2004</v>
      </c>
    </row>
    <row r="71" spans="1:6">
      <c r="A71" s="153">
        <v>100</v>
      </c>
      <c r="B71" s="153" t="s">
        <v>894</v>
      </c>
      <c r="C71" s="153">
        <v>0</v>
      </c>
      <c r="D71" s="153">
        <v>2</v>
      </c>
      <c r="E71" s="153">
        <v>0</v>
      </c>
      <c r="F71" s="153">
        <v>5</v>
      </c>
    </row>
    <row r="72" spans="1:6">
      <c r="A72" s="153">
        <v>100</v>
      </c>
      <c r="B72" s="153" t="s">
        <v>429</v>
      </c>
      <c r="C72" s="153">
        <v>53760</v>
      </c>
      <c r="D72" s="153">
        <v>210</v>
      </c>
      <c r="E72" s="153">
        <v>44632</v>
      </c>
      <c r="F72" s="153">
        <v>2235</v>
      </c>
    </row>
    <row r="73" spans="1:6">
      <c r="A73" s="153">
        <v>100</v>
      </c>
      <c r="B73" s="153" t="s">
        <v>428</v>
      </c>
      <c r="C73" s="153">
        <v>0</v>
      </c>
      <c r="D73" s="153">
        <v>8</v>
      </c>
      <c r="E73" s="153">
        <v>0</v>
      </c>
      <c r="F73" s="153">
        <v>114</v>
      </c>
    </row>
    <row r="74" spans="1:6">
      <c r="A74" s="153">
        <v>100</v>
      </c>
      <c r="B74" s="153" t="s">
        <v>427</v>
      </c>
      <c r="C74" s="153">
        <v>0</v>
      </c>
      <c r="D74" s="153">
        <v>5053</v>
      </c>
      <c r="E74" s="153">
        <v>0</v>
      </c>
      <c r="F74" s="153">
        <v>60222</v>
      </c>
    </row>
    <row r="75" spans="1:6">
      <c r="A75" s="153">
        <v>100</v>
      </c>
      <c r="B75" s="153" t="s">
        <v>425</v>
      </c>
      <c r="C75" s="153">
        <v>182093</v>
      </c>
      <c r="D75" s="153">
        <v>749</v>
      </c>
      <c r="E75" s="153">
        <v>150759</v>
      </c>
      <c r="F75" s="153">
        <v>13485</v>
      </c>
    </row>
    <row r="76" spans="1:6">
      <c r="A76" s="153">
        <v>100</v>
      </c>
      <c r="B76" s="153" t="s">
        <v>424</v>
      </c>
      <c r="C76" s="153">
        <v>0</v>
      </c>
      <c r="D76" s="153">
        <v>45</v>
      </c>
      <c r="E76" s="153">
        <v>0</v>
      </c>
      <c r="F76" s="153">
        <v>1</v>
      </c>
    </row>
    <row r="77" spans="1:6">
      <c r="A77" s="153">
        <v>100</v>
      </c>
      <c r="B77" s="153" t="s">
        <v>518</v>
      </c>
      <c r="C77" s="153">
        <v>4624</v>
      </c>
      <c r="D77" s="153">
        <v>18</v>
      </c>
      <c r="E77" s="153">
        <v>1399</v>
      </c>
      <c r="F77" s="153">
        <v>229</v>
      </c>
    </row>
    <row r="78" spans="1:6">
      <c r="A78" s="153">
        <v>100</v>
      </c>
      <c r="B78" s="153" t="s">
        <v>422</v>
      </c>
      <c r="C78" s="153">
        <v>105298</v>
      </c>
      <c r="D78" s="153">
        <v>716</v>
      </c>
      <c r="E78" s="153">
        <v>74125</v>
      </c>
      <c r="F78" s="153">
        <v>10513</v>
      </c>
    </row>
    <row r="79" spans="1:6">
      <c r="A79" s="153">
        <v>100</v>
      </c>
      <c r="B79" s="153" t="s">
        <v>421</v>
      </c>
      <c r="C79" s="153">
        <v>0</v>
      </c>
      <c r="D79" s="153">
        <v>12</v>
      </c>
      <c r="E79" s="153">
        <v>0</v>
      </c>
      <c r="F79" s="153">
        <v>34</v>
      </c>
    </row>
    <row r="80" spans="1:6">
      <c r="A80" s="153">
        <v>100</v>
      </c>
      <c r="B80" s="153" t="s">
        <v>420</v>
      </c>
      <c r="C80" s="153">
        <v>2560</v>
      </c>
      <c r="D80" s="153">
        <v>20</v>
      </c>
      <c r="E80" s="153">
        <v>1146</v>
      </c>
      <c r="F80" s="153">
        <v>37</v>
      </c>
    </row>
    <row r="81" spans="1:6">
      <c r="A81" s="153">
        <v>100</v>
      </c>
      <c r="B81" s="153" t="s">
        <v>487</v>
      </c>
      <c r="C81" s="153">
        <v>0</v>
      </c>
      <c r="D81" s="153">
        <v>4</v>
      </c>
      <c r="E81" s="153">
        <v>0</v>
      </c>
      <c r="F81" s="153">
        <v>38</v>
      </c>
    </row>
    <row r="82" spans="1:6">
      <c r="A82" s="153">
        <v>100</v>
      </c>
      <c r="B82" s="153" t="s">
        <v>418</v>
      </c>
      <c r="C82" s="153">
        <v>234427</v>
      </c>
      <c r="D82" s="153">
        <v>728</v>
      </c>
      <c r="E82" s="153">
        <v>174241</v>
      </c>
      <c r="F82" s="153">
        <v>13810</v>
      </c>
    </row>
    <row r="83" spans="1:6">
      <c r="A83" s="153">
        <v>100</v>
      </c>
      <c r="B83" s="153" t="s">
        <v>417</v>
      </c>
      <c r="C83" s="153">
        <v>147232</v>
      </c>
      <c r="D83" s="153">
        <v>985</v>
      </c>
      <c r="E83" s="153">
        <v>53349</v>
      </c>
      <c r="F83" s="153">
        <v>24664</v>
      </c>
    </row>
    <row r="84" spans="1:6">
      <c r="A84" s="153">
        <v>100</v>
      </c>
      <c r="B84" s="153" t="s">
        <v>416</v>
      </c>
      <c r="C84" s="153">
        <v>0</v>
      </c>
      <c r="D84" s="153">
        <v>624</v>
      </c>
      <c r="E84" s="153">
        <v>0</v>
      </c>
      <c r="F84" s="153">
        <v>22416</v>
      </c>
    </row>
    <row r="85" spans="1:6">
      <c r="A85" s="153">
        <v>100</v>
      </c>
      <c r="B85" s="153" t="s">
        <v>415</v>
      </c>
      <c r="C85" s="153">
        <v>305896</v>
      </c>
      <c r="D85" s="153">
        <v>1347</v>
      </c>
      <c r="E85" s="153">
        <v>261057</v>
      </c>
      <c r="F85" s="153">
        <v>19170</v>
      </c>
    </row>
    <row r="86" spans="1:6">
      <c r="A86" s="153">
        <v>100</v>
      </c>
      <c r="B86" s="153" t="s">
        <v>414</v>
      </c>
      <c r="C86" s="153">
        <v>94587</v>
      </c>
      <c r="D86" s="153">
        <v>332</v>
      </c>
      <c r="E86" s="153">
        <v>66766</v>
      </c>
      <c r="F86" s="153">
        <v>5286</v>
      </c>
    </row>
    <row r="87" spans="1:6">
      <c r="A87" s="153">
        <v>100</v>
      </c>
      <c r="B87" s="153" t="s">
        <v>413</v>
      </c>
      <c r="C87" s="153">
        <v>95136</v>
      </c>
      <c r="D87" s="153">
        <v>444</v>
      </c>
      <c r="E87" s="153">
        <v>77341</v>
      </c>
      <c r="F87" s="153">
        <v>2622</v>
      </c>
    </row>
    <row r="88" spans="1:6">
      <c r="A88" s="153">
        <v>100</v>
      </c>
      <c r="B88" s="153" t="s">
        <v>412</v>
      </c>
      <c r="C88" s="153">
        <v>0</v>
      </c>
      <c r="D88" s="153">
        <v>164</v>
      </c>
      <c r="E88" s="153">
        <v>0</v>
      </c>
      <c r="F88" s="153">
        <v>7706</v>
      </c>
    </row>
    <row r="89" spans="1:6">
      <c r="A89" s="153">
        <v>100</v>
      </c>
      <c r="B89" s="153" t="s">
        <v>410</v>
      </c>
      <c r="C89" s="153">
        <v>0</v>
      </c>
      <c r="D89" s="153">
        <v>1720</v>
      </c>
      <c r="E89" s="153">
        <v>0</v>
      </c>
      <c r="F89" s="153">
        <v>22328</v>
      </c>
    </row>
    <row r="90" spans="1:6">
      <c r="A90" s="153">
        <v>100</v>
      </c>
      <c r="B90" s="153" t="s">
        <v>409</v>
      </c>
      <c r="C90" s="153">
        <v>153333</v>
      </c>
      <c r="D90" s="153">
        <v>1298</v>
      </c>
      <c r="E90" s="153">
        <v>56526</v>
      </c>
      <c r="F90" s="153">
        <v>16826</v>
      </c>
    </row>
    <row r="91" spans="1:6">
      <c r="A91" s="153">
        <v>100</v>
      </c>
      <c r="B91" s="153" t="s">
        <v>408</v>
      </c>
      <c r="C91" s="153">
        <v>322206</v>
      </c>
      <c r="D91" s="153">
        <v>756</v>
      </c>
      <c r="E91" s="153">
        <v>272149</v>
      </c>
      <c r="F91" s="153">
        <v>17439</v>
      </c>
    </row>
    <row r="92" spans="1:6">
      <c r="A92" s="153">
        <v>100</v>
      </c>
      <c r="B92" s="153" t="s">
        <v>404</v>
      </c>
      <c r="C92" s="153">
        <v>0</v>
      </c>
      <c r="D92" s="153">
        <v>7</v>
      </c>
      <c r="E92" s="153">
        <v>0</v>
      </c>
      <c r="F92" s="153">
        <v>297</v>
      </c>
    </row>
    <row r="93" spans="1:6">
      <c r="A93" s="153">
        <v>100</v>
      </c>
      <c r="B93" s="153" t="s">
        <v>403</v>
      </c>
      <c r="C93" s="153">
        <v>0</v>
      </c>
      <c r="D93" s="153">
        <v>4965</v>
      </c>
      <c r="E93" s="153">
        <v>0</v>
      </c>
      <c r="F93" s="153">
        <v>64300</v>
      </c>
    </row>
    <row r="94" spans="1:6">
      <c r="A94" s="153">
        <v>100</v>
      </c>
      <c r="B94" s="153" t="s">
        <v>402</v>
      </c>
      <c r="C94" s="153">
        <v>20898</v>
      </c>
      <c r="D94" s="153">
        <v>86</v>
      </c>
      <c r="E94" s="153">
        <v>12091</v>
      </c>
      <c r="F94" s="153">
        <v>977</v>
      </c>
    </row>
    <row r="95" spans="1:6">
      <c r="A95" s="153">
        <v>100</v>
      </c>
      <c r="B95" s="153" t="s">
        <v>400</v>
      </c>
      <c r="C95" s="153">
        <v>170010</v>
      </c>
      <c r="D95" s="153">
        <v>1126</v>
      </c>
      <c r="E95" s="153">
        <v>144447</v>
      </c>
      <c r="F95" s="153">
        <v>11384</v>
      </c>
    </row>
    <row r="96" spans="1:6">
      <c r="A96" s="153">
        <v>100</v>
      </c>
      <c r="B96" s="153" t="s">
        <v>895</v>
      </c>
      <c r="C96" s="153">
        <v>0</v>
      </c>
      <c r="D96" s="153">
        <v>32</v>
      </c>
      <c r="E96" s="153">
        <v>0</v>
      </c>
      <c r="F96" s="153">
        <v>381</v>
      </c>
    </row>
    <row r="97" spans="1:6">
      <c r="A97" s="153">
        <v>100</v>
      </c>
      <c r="B97" s="153" t="s">
        <v>399</v>
      </c>
      <c r="C97" s="153">
        <v>408746</v>
      </c>
      <c r="D97" s="153">
        <v>1474</v>
      </c>
      <c r="E97" s="153">
        <v>351813</v>
      </c>
      <c r="F97" s="153">
        <v>20363</v>
      </c>
    </row>
    <row r="98" spans="1:6">
      <c r="A98" s="153">
        <v>100</v>
      </c>
      <c r="B98" s="153" t="s">
        <v>482</v>
      </c>
      <c r="C98" s="153">
        <v>0</v>
      </c>
      <c r="D98" s="153">
        <v>32</v>
      </c>
      <c r="E98" s="153">
        <v>0</v>
      </c>
      <c r="F98" s="153">
        <v>283</v>
      </c>
    </row>
    <row r="99" spans="1:6">
      <c r="A99" s="153">
        <v>100</v>
      </c>
      <c r="B99" s="153" t="s">
        <v>398</v>
      </c>
      <c r="C99" s="153">
        <v>0</v>
      </c>
      <c r="D99" s="153">
        <v>336</v>
      </c>
      <c r="E99" s="153">
        <v>0</v>
      </c>
      <c r="F99" s="153">
        <v>22113</v>
      </c>
    </row>
    <row r="100" spans="1:6">
      <c r="A100" s="153">
        <v>100</v>
      </c>
      <c r="B100" s="153" t="s">
        <v>396</v>
      </c>
      <c r="C100" s="153">
        <v>9646</v>
      </c>
      <c r="D100" s="153">
        <v>63</v>
      </c>
      <c r="E100" s="153">
        <v>3655</v>
      </c>
      <c r="F100" s="153">
        <v>111</v>
      </c>
    </row>
    <row r="101" spans="1:6">
      <c r="A101" s="153">
        <v>100</v>
      </c>
      <c r="B101" s="153" t="s">
        <v>395</v>
      </c>
      <c r="C101" s="153">
        <v>231152</v>
      </c>
      <c r="D101" s="153">
        <v>714</v>
      </c>
      <c r="E101" s="153">
        <v>174428</v>
      </c>
      <c r="F101" s="153">
        <v>3872</v>
      </c>
    </row>
    <row r="102" spans="1:6">
      <c r="A102" s="153">
        <v>100</v>
      </c>
      <c r="B102" s="153" t="s">
        <v>394</v>
      </c>
      <c r="C102" s="153">
        <v>32400</v>
      </c>
      <c r="D102" s="153">
        <v>171</v>
      </c>
      <c r="E102" s="153">
        <v>19698</v>
      </c>
      <c r="F102" s="153">
        <v>408</v>
      </c>
    </row>
    <row r="103" spans="1:6">
      <c r="A103" s="153">
        <v>100</v>
      </c>
      <c r="B103" s="153" t="s">
        <v>478</v>
      </c>
      <c r="C103" s="153">
        <v>35476</v>
      </c>
      <c r="D103" s="153">
        <v>128</v>
      </c>
      <c r="E103" s="153">
        <v>23931</v>
      </c>
      <c r="F103" s="153">
        <v>1854</v>
      </c>
    </row>
    <row r="104" spans="1:6">
      <c r="A104" s="153">
        <v>100</v>
      </c>
      <c r="B104" s="153" t="s">
        <v>393</v>
      </c>
      <c r="C104" s="153">
        <v>244198</v>
      </c>
      <c r="D104" s="153">
        <v>821</v>
      </c>
      <c r="E104" s="153">
        <v>125150</v>
      </c>
      <c r="F104" s="153">
        <v>5075</v>
      </c>
    </row>
    <row r="105" spans="1:6">
      <c r="A105" s="153">
        <v>100</v>
      </c>
      <c r="B105" s="153" t="s">
        <v>392</v>
      </c>
      <c r="C105" s="153">
        <v>14820</v>
      </c>
      <c r="D105" s="153">
        <v>52</v>
      </c>
      <c r="E105" s="153">
        <v>8417</v>
      </c>
      <c r="F105" s="153">
        <v>195</v>
      </c>
    </row>
    <row r="106" spans="1:6">
      <c r="A106" s="153">
        <v>100</v>
      </c>
      <c r="B106" s="153" t="s">
        <v>391</v>
      </c>
      <c r="C106" s="153">
        <v>25696</v>
      </c>
      <c r="D106" s="153">
        <v>146</v>
      </c>
      <c r="E106" s="153">
        <v>18738</v>
      </c>
      <c r="F106" s="153">
        <v>521</v>
      </c>
    </row>
    <row r="107" spans="1:6">
      <c r="A107" s="153">
        <v>100</v>
      </c>
      <c r="B107" s="153" t="s">
        <v>477</v>
      </c>
      <c r="C107" s="153">
        <v>35996</v>
      </c>
      <c r="D107" s="153">
        <v>192</v>
      </c>
      <c r="E107" s="153">
        <v>20161</v>
      </c>
      <c r="F107" s="153">
        <v>2410</v>
      </c>
    </row>
    <row r="108" spans="1:6">
      <c r="A108" s="153">
        <v>100</v>
      </c>
      <c r="B108" s="153" t="s">
        <v>389</v>
      </c>
      <c r="C108" s="153">
        <v>1297810</v>
      </c>
      <c r="D108" s="153">
        <v>5648</v>
      </c>
      <c r="E108" s="153">
        <v>947613</v>
      </c>
      <c r="F108" s="153">
        <v>14306</v>
      </c>
    </row>
    <row r="109" spans="1:6">
      <c r="A109" s="153">
        <v>100</v>
      </c>
      <c r="B109" s="153" t="s">
        <v>388</v>
      </c>
      <c r="C109" s="153">
        <v>4488</v>
      </c>
      <c r="D109" s="153">
        <v>28</v>
      </c>
      <c r="E109" s="153">
        <v>2346</v>
      </c>
      <c r="F109" s="153">
        <v>44</v>
      </c>
    </row>
    <row r="110" spans="1:6">
      <c r="A110" s="153">
        <v>100</v>
      </c>
      <c r="B110" s="153" t="s">
        <v>387</v>
      </c>
      <c r="C110" s="153">
        <v>174</v>
      </c>
      <c r="D110" s="153">
        <v>2</v>
      </c>
      <c r="E110" s="153">
        <v>36</v>
      </c>
      <c r="F110" s="153">
        <v>1</v>
      </c>
    </row>
    <row r="111" spans="1:6">
      <c r="A111" s="153">
        <v>100</v>
      </c>
      <c r="B111" s="153" t="s">
        <v>386</v>
      </c>
      <c r="C111" s="153">
        <v>0</v>
      </c>
      <c r="D111" s="153">
        <v>11</v>
      </c>
      <c r="E111" s="153">
        <v>0</v>
      </c>
      <c r="F111" s="153">
        <v>286</v>
      </c>
    </row>
    <row r="112" spans="1:6">
      <c r="A112" s="153">
        <v>100</v>
      </c>
      <c r="B112" s="153" t="s">
        <v>385</v>
      </c>
      <c r="C112" s="153">
        <v>666305</v>
      </c>
      <c r="D112" s="153">
        <v>2505</v>
      </c>
      <c r="E112" s="153">
        <v>509557</v>
      </c>
      <c r="F112" s="153">
        <v>24908</v>
      </c>
    </row>
    <row r="113" spans="1:6">
      <c r="A113" s="153">
        <v>100</v>
      </c>
      <c r="B113" s="153" t="s">
        <v>850</v>
      </c>
      <c r="C113" s="153">
        <v>98798</v>
      </c>
      <c r="D113" s="153">
        <v>644</v>
      </c>
      <c r="E113" s="153">
        <v>80402</v>
      </c>
      <c r="F113" s="153">
        <v>4235</v>
      </c>
    </row>
    <row r="114" spans="1:6">
      <c r="A114" s="153">
        <v>100</v>
      </c>
      <c r="B114" s="153" t="s">
        <v>476</v>
      </c>
      <c r="C114" s="153">
        <v>42498</v>
      </c>
      <c r="D114" s="153">
        <v>298</v>
      </c>
      <c r="E114" s="153">
        <v>24653</v>
      </c>
      <c r="F114" s="153">
        <v>991</v>
      </c>
    </row>
    <row r="115" spans="1:6">
      <c r="A115" s="153">
        <v>100</v>
      </c>
      <c r="B115" s="153" t="s">
        <v>511</v>
      </c>
      <c r="C115" s="153">
        <v>8820</v>
      </c>
      <c r="D115" s="153">
        <v>96</v>
      </c>
      <c r="E115" s="153">
        <v>5844</v>
      </c>
      <c r="F115" s="153">
        <v>293</v>
      </c>
    </row>
    <row r="116" spans="1:6">
      <c r="A116" s="153">
        <v>100</v>
      </c>
      <c r="B116" s="153" t="s">
        <v>383</v>
      </c>
      <c r="C116" s="153">
        <v>171524</v>
      </c>
      <c r="D116" s="153">
        <v>1024</v>
      </c>
      <c r="E116" s="153">
        <v>137052</v>
      </c>
      <c r="F116" s="153">
        <v>5405</v>
      </c>
    </row>
    <row r="117" spans="1:6">
      <c r="A117" s="153">
        <v>100</v>
      </c>
      <c r="B117" s="153" t="s">
        <v>896</v>
      </c>
      <c r="C117" s="153">
        <v>0</v>
      </c>
      <c r="D117" s="153">
        <v>4</v>
      </c>
      <c r="E117" s="153">
        <v>0</v>
      </c>
      <c r="F117" s="153">
        <v>1</v>
      </c>
    </row>
    <row r="118" spans="1:6">
      <c r="A118" s="153">
        <v>100</v>
      </c>
      <c r="B118" s="153" t="s">
        <v>382</v>
      </c>
      <c r="C118" s="153">
        <v>107296</v>
      </c>
      <c r="D118" s="153">
        <v>676</v>
      </c>
      <c r="E118" s="153">
        <v>76306</v>
      </c>
      <c r="F118" s="153">
        <v>11232</v>
      </c>
    </row>
    <row r="119" spans="1:6">
      <c r="A119" s="153">
        <v>100</v>
      </c>
      <c r="B119" s="153" t="s">
        <v>509</v>
      </c>
      <c r="C119" s="153">
        <v>0</v>
      </c>
      <c r="D119" s="153">
        <v>4</v>
      </c>
      <c r="E119" s="153">
        <v>0</v>
      </c>
      <c r="F119" s="153">
        <v>29</v>
      </c>
    </row>
    <row r="120" spans="1:6">
      <c r="A120" s="153">
        <v>100</v>
      </c>
      <c r="B120" s="153" t="s">
        <v>864</v>
      </c>
      <c r="C120" s="153">
        <v>0</v>
      </c>
      <c r="D120" s="153">
        <v>516</v>
      </c>
      <c r="E120" s="153">
        <v>0</v>
      </c>
      <c r="F120" s="153">
        <v>4708</v>
      </c>
    </row>
    <row r="121" spans="1:6">
      <c r="A121" s="153">
        <v>100</v>
      </c>
      <c r="B121" s="153" t="s">
        <v>380</v>
      </c>
      <c r="C121" s="153">
        <v>0</v>
      </c>
      <c r="D121" s="153">
        <v>1979</v>
      </c>
      <c r="E121" s="153">
        <v>0</v>
      </c>
      <c r="F121" s="153">
        <v>16596</v>
      </c>
    </row>
    <row r="122" spans="1:6">
      <c r="A122" s="153">
        <v>100</v>
      </c>
      <c r="B122" s="153" t="s">
        <v>379</v>
      </c>
      <c r="C122" s="153">
        <v>310608</v>
      </c>
      <c r="D122" s="153">
        <v>1000</v>
      </c>
      <c r="E122" s="153">
        <v>255339</v>
      </c>
      <c r="F122" s="153">
        <v>13808</v>
      </c>
    </row>
    <row r="123" spans="1:6">
      <c r="A123" s="153">
        <v>100</v>
      </c>
      <c r="B123" s="153" t="s">
        <v>378</v>
      </c>
      <c r="C123" s="153">
        <v>7638</v>
      </c>
      <c r="D123" s="153">
        <v>19</v>
      </c>
      <c r="E123" s="153">
        <v>3733</v>
      </c>
      <c r="F123" s="153">
        <v>403</v>
      </c>
    </row>
    <row r="124" spans="1:6">
      <c r="A124" s="153">
        <v>100</v>
      </c>
      <c r="B124" s="153" t="s">
        <v>377</v>
      </c>
      <c r="C124" s="153">
        <v>51432</v>
      </c>
      <c r="D124" s="153">
        <v>357</v>
      </c>
      <c r="E124" s="153">
        <v>36297</v>
      </c>
      <c r="F124" s="153">
        <v>859</v>
      </c>
    </row>
    <row r="125" spans="1:6">
      <c r="A125" s="153">
        <v>100</v>
      </c>
      <c r="B125" s="153" t="s">
        <v>506</v>
      </c>
      <c r="C125" s="153">
        <v>0</v>
      </c>
      <c r="D125" s="153">
        <v>3</v>
      </c>
      <c r="E125" s="153">
        <v>0</v>
      </c>
      <c r="F125" s="153">
        <v>49</v>
      </c>
    </row>
    <row r="126" spans="1:6">
      <c r="A126" s="153">
        <v>100</v>
      </c>
      <c r="B126" s="153" t="s">
        <v>376</v>
      </c>
      <c r="C126" s="153">
        <v>535926</v>
      </c>
      <c r="D126" s="153">
        <v>1833</v>
      </c>
      <c r="E126" s="153">
        <v>443536</v>
      </c>
      <c r="F126" s="153">
        <v>21141</v>
      </c>
    </row>
    <row r="127" spans="1:6">
      <c r="A127" s="153">
        <v>100</v>
      </c>
      <c r="B127" s="153" t="s">
        <v>473</v>
      </c>
      <c r="C127" s="153">
        <v>40414</v>
      </c>
      <c r="D127" s="153">
        <v>167</v>
      </c>
      <c r="E127" s="153">
        <v>32965</v>
      </c>
      <c r="F127" s="153">
        <v>2309</v>
      </c>
    </row>
    <row r="128" spans="1:6">
      <c r="A128" s="153">
        <v>100</v>
      </c>
      <c r="B128" s="153" t="s">
        <v>375</v>
      </c>
      <c r="C128" s="153">
        <v>133474</v>
      </c>
      <c r="D128" s="153">
        <v>741</v>
      </c>
      <c r="E128" s="153">
        <v>79906</v>
      </c>
      <c r="F128" s="153">
        <v>5836</v>
      </c>
    </row>
    <row r="129" spans="1:6">
      <c r="A129" s="153">
        <v>100</v>
      </c>
      <c r="B129" s="153" t="s">
        <v>472</v>
      </c>
      <c r="C129" s="153">
        <v>0</v>
      </c>
      <c r="D129" s="153">
        <v>45</v>
      </c>
      <c r="E129" s="153">
        <v>0</v>
      </c>
      <c r="F129" s="153">
        <v>1750</v>
      </c>
    </row>
    <row r="130" spans="1:6">
      <c r="A130" s="153">
        <v>100</v>
      </c>
      <c r="B130" s="153" t="s">
        <v>374</v>
      </c>
      <c r="C130" s="153">
        <v>65381</v>
      </c>
      <c r="D130" s="153">
        <v>245</v>
      </c>
      <c r="E130" s="153">
        <v>39346</v>
      </c>
      <c r="F130" s="153">
        <v>3815</v>
      </c>
    </row>
    <row r="131" spans="1:6">
      <c r="A131" s="153">
        <v>100</v>
      </c>
      <c r="B131" s="153" t="s">
        <v>373</v>
      </c>
      <c r="C131" s="153">
        <v>0</v>
      </c>
      <c r="D131" s="153">
        <v>168</v>
      </c>
      <c r="E131" s="153">
        <v>0</v>
      </c>
      <c r="F131" s="153">
        <v>1493</v>
      </c>
    </row>
    <row r="132" spans="1:6">
      <c r="A132" s="153">
        <v>100</v>
      </c>
      <c r="B132" s="153" t="s">
        <v>503</v>
      </c>
      <c r="C132" s="153">
        <v>8280</v>
      </c>
      <c r="D132" s="153">
        <v>48</v>
      </c>
      <c r="E132" s="153">
        <v>6056</v>
      </c>
      <c r="F132" s="153">
        <v>63</v>
      </c>
    </row>
    <row r="133" spans="1:6">
      <c r="A133" s="153">
        <v>100</v>
      </c>
      <c r="B133" s="153" t="s">
        <v>502</v>
      </c>
      <c r="C133" s="153">
        <v>0</v>
      </c>
      <c r="D133" s="153">
        <v>6</v>
      </c>
      <c r="E133" s="153">
        <v>0</v>
      </c>
      <c r="F133" s="153">
        <v>48</v>
      </c>
    </row>
    <row r="134" spans="1:6">
      <c r="A134" s="153">
        <v>100</v>
      </c>
      <c r="B134" s="153" t="s">
        <v>897</v>
      </c>
      <c r="C134" s="153">
        <v>0</v>
      </c>
      <c r="D134" s="153">
        <v>48</v>
      </c>
      <c r="E134" s="153">
        <v>0</v>
      </c>
      <c r="F134" s="153">
        <v>420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155852832</v>
      </c>
      <c r="D2" s="153">
        <v>793427</v>
      </c>
      <c r="E2" s="153">
        <v>133588039</v>
      </c>
      <c r="F2" s="153">
        <v>4166357</v>
      </c>
    </row>
    <row r="3" spans="1:6">
      <c r="A3" s="153">
        <v>1</v>
      </c>
      <c r="B3" s="153" t="s">
        <v>898</v>
      </c>
      <c r="C3" s="153">
        <v>14316433</v>
      </c>
      <c r="D3" s="153">
        <v>72639</v>
      </c>
      <c r="E3" s="153">
        <v>11948032</v>
      </c>
      <c r="F3" s="153">
        <v>381959</v>
      </c>
    </row>
    <row r="4" spans="1:6">
      <c r="A4" s="153">
        <v>1</v>
      </c>
      <c r="B4" s="153" t="s">
        <v>899</v>
      </c>
      <c r="C4" s="153">
        <v>13651641</v>
      </c>
      <c r="D4" s="153">
        <v>69565</v>
      </c>
      <c r="E4" s="153">
        <v>11570899</v>
      </c>
      <c r="F4" s="153">
        <v>370990</v>
      </c>
    </row>
    <row r="5" spans="1:6">
      <c r="A5" s="153">
        <v>1</v>
      </c>
      <c r="B5" s="153" t="s">
        <v>900</v>
      </c>
      <c r="C5" s="153">
        <v>14402461</v>
      </c>
      <c r="D5" s="153">
        <v>72753</v>
      </c>
      <c r="E5" s="153">
        <v>12497747</v>
      </c>
      <c r="F5" s="153">
        <v>370858</v>
      </c>
    </row>
    <row r="6" spans="1:6">
      <c r="A6" s="153">
        <v>1</v>
      </c>
      <c r="B6" s="153" t="s">
        <v>901</v>
      </c>
      <c r="C6" s="153">
        <v>13446807</v>
      </c>
      <c r="D6" s="153">
        <v>68494</v>
      </c>
      <c r="E6" s="153">
        <v>11200926</v>
      </c>
      <c r="F6" s="153">
        <v>352527</v>
      </c>
    </row>
    <row r="7" spans="1:6">
      <c r="A7" s="153">
        <v>1</v>
      </c>
      <c r="B7" s="153" t="s">
        <v>902</v>
      </c>
      <c r="C7" s="153">
        <v>13896983</v>
      </c>
      <c r="D7" s="153">
        <v>70343</v>
      </c>
      <c r="E7" s="153">
        <v>12222751</v>
      </c>
      <c r="F7" s="153">
        <v>360097</v>
      </c>
    </row>
    <row r="8" spans="1:6">
      <c r="A8" s="153">
        <v>1</v>
      </c>
      <c r="B8" s="153" t="s">
        <v>903</v>
      </c>
      <c r="C8" s="153">
        <v>13684976</v>
      </c>
      <c r="D8" s="153">
        <v>69339</v>
      </c>
      <c r="E8" s="153">
        <v>11643666</v>
      </c>
      <c r="F8" s="153">
        <v>357750</v>
      </c>
    </row>
    <row r="9" spans="1:6">
      <c r="A9" s="153">
        <v>1</v>
      </c>
      <c r="B9" s="153" t="s">
        <v>904</v>
      </c>
      <c r="C9" s="153">
        <v>12981028</v>
      </c>
      <c r="D9" s="153">
        <v>66072</v>
      </c>
      <c r="E9" s="153">
        <v>11247581</v>
      </c>
      <c r="F9" s="153">
        <v>341374</v>
      </c>
    </row>
    <row r="10" spans="1:6">
      <c r="A10" s="153">
        <v>1</v>
      </c>
      <c r="B10" s="153" t="s">
        <v>905</v>
      </c>
      <c r="C10" s="153">
        <v>13216558</v>
      </c>
      <c r="D10" s="153">
        <v>66845</v>
      </c>
      <c r="E10" s="153">
        <v>11072342</v>
      </c>
      <c r="F10" s="153">
        <v>328183</v>
      </c>
    </row>
    <row r="11" spans="1:6">
      <c r="A11" s="153">
        <v>1</v>
      </c>
      <c r="B11" s="153" t="s">
        <v>906</v>
      </c>
      <c r="C11" s="153">
        <v>12243293</v>
      </c>
      <c r="D11" s="153">
        <v>62430</v>
      </c>
      <c r="E11" s="153">
        <v>10458043</v>
      </c>
      <c r="F11" s="153">
        <v>329242</v>
      </c>
    </row>
    <row r="12" spans="1:6">
      <c r="A12" s="153">
        <v>1</v>
      </c>
      <c r="B12" s="153" t="s">
        <v>907</v>
      </c>
      <c r="C12" s="153">
        <v>11871844</v>
      </c>
      <c r="D12" s="153">
        <v>61182</v>
      </c>
      <c r="E12" s="153">
        <v>9982204</v>
      </c>
      <c r="F12" s="153">
        <v>344820</v>
      </c>
    </row>
    <row r="13" spans="1:6">
      <c r="A13" s="153">
        <v>1</v>
      </c>
      <c r="B13" s="153" t="s">
        <v>908</v>
      </c>
      <c r="C13" s="153">
        <v>10730314</v>
      </c>
      <c r="D13" s="153">
        <v>55121</v>
      </c>
      <c r="E13" s="153">
        <v>9770828</v>
      </c>
      <c r="F13" s="153">
        <v>312839</v>
      </c>
    </row>
    <row r="14" spans="1:6">
      <c r="A14" s="153">
        <v>1</v>
      </c>
      <c r="B14" s="153" t="s">
        <v>909</v>
      </c>
      <c r="C14" s="153">
        <v>11410494</v>
      </c>
      <c r="D14" s="153">
        <v>58644</v>
      </c>
      <c r="E14" s="153">
        <v>9973020</v>
      </c>
      <c r="F14" s="153">
        <v>315719</v>
      </c>
    </row>
    <row r="15" spans="1:6" s="154" customFormat="1">
      <c r="A15" s="154">
        <v>2</v>
      </c>
      <c r="B15" s="154" t="s">
        <v>363</v>
      </c>
      <c r="C15" s="154">
        <v>128552398</v>
      </c>
      <c r="D15" s="154">
        <v>652159</v>
      </c>
      <c r="E15" s="154">
        <v>112378126</v>
      </c>
      <c r="F15" s="154">
        <v>2968321</v>
      </c>
    </row>
    <row r="16" spans="1:6">
      <c r="A16" s="153">
        <v>3</v>
      </c>
      <c r="B16" s="153" t="s">
        <v>364</v>
      </c>
      <c r="C16" s="153">
        <v>31623215</v>
      </c>
      <c r="D16" s="153">
        <v>162366</v>
      </c>
      <c r="E16" s="153">
        <v>26549034</v>
      </c>
      <c r="F16" s="153">
        <v>1607667</v>
      </c>
    </row>
    <row r="17" spans="1:6">
      <c r="A17" s="153">
        <v>4</v>
      </c>
      <c r="B17" s="153" t="s">
        <v>365</v>
      </c>
      <c r="C17" s="153">
        <v>23348419</v>
      </c>
      <c r="D17" s="153">
        <v>110303</v>
      </c>
      <c r="E17" s="153">
        <v>19162423</v>
      </c>
      <c r="F17" s="153">
        <v>810298</v>
      </c>
    </row>
    <row r="18" spans="1:6">
      <c r="A18" s="153">
        <v>5</v>
      </c>
      <c r="B18" s="153" t="s">
        <v>366</v>
      </c>
      <c r="C18" s="153">
        <v>18909549</v>
      </c>
      <c r="D18" s="153">
        <v>101703</v>
      </c>
      <c r="E18" s="153">
        <v>17368133</v>
      </c>
      <c r="F18" s="153">
        <v>142723</v>
      </c>
    </row>
    <row r="19" spans="1:6">
      <c r="A19" s="153">
        <v>6</v>
      </c>
      <c r="B19" s="153" t="s">
        <v>367</v>
      </c>
      <c r="C19" s="153">
        <v>16624484</v>
      </c>
      <c r="D19" s="153">
        <v>82949</v>
      </c>
      <c r="E19" s="153">
        <v>14728863</v>
      </c>
      <c r="F19" s="153">
        <v>110755</v>
      </c>
    </row>
    <row r="20" spans="1:6">
      <c r="A20" s="153">
        <v>7</v>
      </c>
      <c r="B20" s="153" t="s">
        <v>368</v>
      </c>
      <c r="C20" s="153">
        <v>12860469</v>
      </c>
      <c r="D20" s="153">
        <v>64100</v>
      </c>
      <c r="E20" s="153">
        <v>11406451</v>
      </c>
      <c r="F20" s="153">
        <v>73898</v>
      </c>
    </row>
    <row r="21" spans="1:6">
      <c r="A21" s="153">
        <v>8</v>
      </c>
      <c r="B21" s="153" t="s">
        <v>369</v>
      </c>
      <c r="C21" s="153">
        <v>3986766</v>
      </c>
      <c r="D21" s="153">
        <v>21104</v>
      </c>
      <c r="E21" s="153">
        <v>3754624</v>
      </c>
      <c r="F21" s="153">
        <v>16902</v>
      </c>
    </row>
    <row r="22" spans="1:6">
      <c r="A22" s="153">
        <v>9</v>
      </c>
      <c r="B22" s="153" t="s">
        <v>370</v>
      </c>
      <c r="C22" s="153">
        <v>15698524</v>
      </c>
      <c r="D22" s="153">
        <v>80312</v>
      </c>
      <c r="E22" s="153">
        <v>14491778</v>
      </c>
      <c r="F22" s="153">
        <v>108685</v>
      </c>
    </row>
    <row r="23" spans="1:6">
      <c r="A23" s="153">
        <v>10</v>
      </c>
      <c r="B23" s="153" t="s">
        <v>846</v>
      </c>
      <c r="C23" s="153">
        <v>0</v>
      </c>
      <c r="D23" s="153">
        <v>3556</v>
      </c>
      <c r="E23" s="153">
        <v>0</v>
      </c>
      <c r="F23" s="153">
        <v>39323</v>
      </c>
    </row>
    <row r="24" spans="1:6">
      <c r="A24" s="153">
        <v>11</v>
      </c>
      <c r="B24" s="153" t="s">
        <v>371</v>
      </c>
      <c r="C24" s="153">
        <v>3247090</v>
      </c>
      <c r="D24" s="153">
        <v>15381</v>
      </c>
      <c r="E24" s="153">
        <v>3015076</v>
      </c>
      <c r="F24" s="153">
        <v>20046</v>
      </c>
    </row>
    <row r="25" spans="1:6">
      <c r="A25" s="153">
        <v>12</v>
      </c>
      <c r="B25" s="153" t="s">
        <v>501</v>
      </c>
      <c r="C25" s="153">
        <v>778141</v>
      </c>
      <c r="D25" s="153">
        <v>2432</v>
      </c>
      <c r="E25" s="153">
        <v>674547</v>
      </c>
      <c r="F25" s="153">
        <v>30228</v>
      </c>
    </row>
    <row r="26" spans="1:6">
      <c r="A26" s="153">
        <v>13</v>
      </c>
      <c r="B26" s="153" t="s">
        <v>500</v>
      </c>
      <c r="C26" s="153">
        <v>1107000</v>
      </c>
      <c r="D26" s="153">
        <v>6150</v>
      </c>
      <c r="E26" s="153">
        <v>970543</v>
      </c>
      <c r="F26" s="153">
        <v>5859</v>
      </c>
    </row>
    <row r="27" spans="1:6">
      <c r="A27" s="153">
        <v>14</v>
      </c>
      <c r="B27" s="153" t="s">
        <v>847</v>
      </c>
      <c r="C27" s="153">
        <v>368741</v>
      </c>
      <c r="D27" s="153">
        <v>1803</v>
      </c>
      <c r="E27" s="153">
        <v>256654</v>
      </c>
      <c r="F27" s="153">
        <v>1935</v>
      </c>
    </row>
    <row r="28" spans="1:6">
      <c r="A28" s="153">
        <v>99</v>
      </c>
      <c r="B28" s="153" t="s">
        <v>372</v>
      </c>
      <c r="C28" s="153">
        <v>27300434</v>
      </c>
      <c r="D28" s="153">
        <v>141268</v>
      </c>
      <c r="E28" s="153">
        <v>21209913</v>
      </c>
      <c r="F28" s="153">
        <v>1198037</v>
      </c>
    </row>
    <row r="29" spans="1:6">
      <c r="A29" s="153">
        <v>100</v>
      </c>
      <c r="B29" s="153" t="s">
        <v>848</v>
      </c>
      <c r="C29" s="153">
        <v>7642</v>
      </c>
      <c r="D29" s="153">
        <v>78</v>
      </c>
      <c r="E29" s="153">
        <v>6851</v>
      </c>
      <c r="F29" s="153">
        <v>88</v>
      </c>
    </row>
    <row r="30" spans="1:6">
      <c r="A30" s="153">
        <v>100</v>
      </c>
      <c r="B30" s="153" t="s">
        <v>471</v>
      </c>
      <c r="C30" s="153">
        <v>83444</v>
      </c>
      <c r="D30" s="153">
        <v>424</v>
      </c>
      <c r="E30" s="153">
        <v>69815</v>
      </c>
      <c r="F30" s="153">
        <v>1567</v>
      </c>
    </row>
    <row r="31" spans="1:6">
      <c r="A31" s="153">
        <v>100</v>
      </c>
      <c r="B31" s="153" t="s">
        <v>470</v>
      </c>
      <c r="C31" s="153">
        <v>435568</v>
      </c>
      <c r="D31" s="153">
        <v>2120</v>
      </c>
      <c r="E31" s="153">
        <v>370523</v>
      </c>
      <c r="F31" s="153">
        <v>4044</v>
      </c>
    </row>
    <row r="32" spans="1:6">
      <c r="A32" s="153">
        <v>100</v>
      </c>
      <c r="B32" s="153" t="s">
        <v>498</v>
      </c>
      <c r="C32" s="153">
        <v>108576</v>
      </c>
      <c r="D32" s="153">
        <v>424</v>
      </c>
      <c r="E32" s="153">
        <v>93299</v>
      </c>
      <c r="F32" s="153">
        <v>2800</v>
      </c>
    </row>
    <row r="33" spans="1:6">
      <c r="A33" s="153">
        <v>100</v>
      </c>
      <c r="B33" s="153" t="s">
        <v>892</v>
      </c>
      <c r="C33" s="153">
        <v>508</v>
      </c>
      <c r="D33" s="153">
        <v>2</v>
      </c>
      <c r="E33" s="153">
        <v>160</v>
      </c>
      <c r="F33" s="153">
        <v>5</v>
      </c>
    </row>
    <row r="34" spans="1:6">
      <c r="A34" s="153">
        <v>100</v>
      </c>
      <c r="B34" s="153" t="s">
        <v>893</v>
      </c>
      <c r="C34" s="153">
        <v>7008</v>
      </c>
      <c r="D34" s="153">
        <v>24</v>
      </c>
      <c r="E34" s="153">
        <v>4891</v>
      </c>
      <c r="F34" s="153">
        <v>155</v>
      </c>
    </row>
    <row r="35" spans="1:6">
      <c r="A35" s="153">
        <v>100</v>
      </c>
      <c r="B35" s="153" t="s">
        <v>469</v>
      </c>
      <c r="C35" s="153">
        <v>153768</v>
      </c>
      <c r="D35" s="153">
        <v>525</v>
      </c>
      <c r="E35" s="153">
        <v>128789</v>
      </c>
      <c r="F35" s="153">
        <v>8058</v>
      </c>
    </row>
    <row r="36" spans="1:6">
      <c r="A36" s="153">
        <v>100</v>
      </c>
      <c r="B36" s="153" t="s">
        <v>468</v>
      </c>
      <c r="C36" s="153">
        <v>824371</v>
      </c>
      <c r="D36" s="153">
        <v>3809</v>
      </c>
      <c r="E36" s="153">
        <v>649622</v>
      </c>
      <c r="F36" s="153">
        <v>12535</v>
      </c>
    </row>
    <row r="37" spans="1:6">
      <c r="A37" s="153">
        <v>100</v>
      </c>
      <c r="B37" s="153" t="s">
        <v>467</v>
      </c>
      <c r="C37" s="153">
        <v>314706</v>
      </c>
      <c r="D37" s="153">
        <v>1743</v>
      </c>
      <c r="E37" s="153">
        <v>232847</v>
      </c>
      <c r="F37" s="153">
        <v>2506</v>
      </c>
    </row>
    <row r="38" spans="1:6">
      <c r="A38" s="153">
        <v>100</v>
      </c>
      <c r="B38" s="153" t="s">
        <v>466</v>
      </c>
      <c r="C38" s="153">
        <v>238198</v>
      </c>
      <c r="D38" s="153">
        <v>716</v>
      </c>
      <c r="E38" s="153">
        <v>192578</v>
      </c>
      <c r="F38" s="153">
        <v>15180</v>
      </c>
    </row>
    <row r="39" spans="1:6">
      <c r="A39" s="153">
        <v>100</v>
      </c>
      <c r="B39" s="153" t="s">
        <v>465</v>
      </c>
      <c r="C39" s="153">
        <v>535976</v>
      </c>
      <c r="D39" s="153">
        <v>2856</v>
      </c>
      <c r="E39" s="153">
        <v>471831</v>
      </c>
      <c r="F39" s="153">
        <v>3837</v>
      </c>
    </row>
    <row r="40" spans="1:6">
      <c r="A40" s="153">
        <v>100</v>
      </c>
      <c r="B40" s="153" t="s">
        <v>464</v>
      </c>
      <c r="C40" s="153">
        <v>249344</v>
      </c>
      <c r="D40" s="153">
        <v>670</v>
      </c>
      <c r="E40" s="153">
        <v>213371</v>
      </c>
      <c r="F40" s="153">
        <v>12033</v>
      </c>
    </row>
    <row r="41" spans="1:6">
      <c r="A41" s="153">
        <v>100</v>
      </c>
      <c r="B41" s="153" t="s">
        <v>463</v>
      </c>
      <c r="C41" s="153">
        <v>240366</v>
      </c>
      <c r="D41" s="153">
        <v>855</v>
      </c>
      <c r="E41" s="153">
        <v>209171</v>
      </c>
      <c r="F41" s="153">
        <v>10988</v>
      </c>
    </row>
    <row r="42" spans="1:6">
      <c r="A42" s="153">
        <v>100</v>
      </c>
      <c r="B42" s="153" t="s">
        <v>462</v>
      </c>
      <c r="C42" s="153">
        <v>0</v>
      </c>
      <c r="D42" s="153">
        <v>2998</v>
      </c>
      <c r="E42" s="153">
        <v>0</v>
      </c>
      <c r="F42" s="153">
        <v>101252</v>
      </c>
    </row>
    <row r="43" spans="1:6">
      <c r="A43" s="153">
        <v>100</v>
      </c>
      <c r="B43" s="153" t="s">
        <v>461</v>
      </c>
      <c r="C43" s="153">
        <v>0</v>
      </c>
      <c r="D43" s="153">
        <v>3214</v>
      </c>
      <c r="E43" s="153">
        <v>0</v>
      </c>
      <c r="F43" s="153">
        <v>66356</v>
      </c>
    </row>
    <row r="44" spans="1:6">
      <c r="A44" s="153">
        <v>100</v>
      </c>
      <c r="B44" s="153" t="s">
        <v>910</v>
      </c>
      <c r="C44" s="153">
        <v>0</v>
      </c>
      <c r="D44" s="153">
        <v>62</v>
      </c>
      <c r="E44" s="153">
        <v>0</v>
      </c>
      <c r="F44" s="153">
        <v>1701</v>
      </c>
    </row>
    <row r="45" spans="1:6">
      <c r="A45" s="153">
        <v>100</v>
      </c>
      <c r="B45" s="153" t="s">
        <v>494</v>
      </c>
      <c r="C45" s="153">
        <v>0</v>
      </c>
      <c r="D45" s="153">
        <v>230</v>
      </c>
      <c r="E45" s="153">
        <v>0</v>
      </c>
      <c r="F45" s="153">
        <v>1060</v>
      </c>
    </row>
    <row r="46" spans="1:6">
      <c r="A46" s="153">
        <v>100</v>
      </c>
      <c r="B46" s="153" t="s">
        <v>458</v>
      </c>
      <c r="C46" s="153">
        <v>399954</v>
      </c>
      <c r="D46" s="153">
        <v>1348</v>
      </c>
      <c r="E46" s="153">
        <v>356815</v>
      </c>
      <c r="F46" s="153">
        <v>36473</v>
      </c>
    </row>
    <row r="47" spans="1:6">
      <c r="A47" s="153">
        <v>100</v>
      </c>
      <c r="B47" s="153" t="s">
        <v>457</v>
      </c>
      <c r="C47" s="153">
        <v>672068</v>
      </c>
      <c r="D47" s="153">
        <v>2174</v>
      </c>
      <c r="E47" s="153">
        <v>490875</v>
      </c>
      <c r="F47" s="153">
        <v>26664</v>
      </c>
    </row>
    <row r="48" spans="1:6">
      <c r="A48" s="153">
        <v>100</v>
      </c>
      <c r="B48" s="153" t="s">
        <v>456</v>
      </c>
      <c r="C48" s="153">
        <v>392386</v>
      </c>
      <c r="D48" s="153">
        <v>1050</v>
      </c>
      <c r="E48" s="153">
        <v>323776</v>
      </c>
      <c r="F48" s="153">
        <v>8445</v>
      </c>
    </row>
    <row r="49" spans="1:6">
      <c r="A49" s="153">
        <v>100</v>
      </c>
      <c r="B49" s="153" t="s">
        <v>455</v>
      </c>
      <c r="C49" s="153">
        <v>364500</v>
      </c>
      <c r="D49" s="153">
        <v>2025</v>
      </c>
      <c r="E49" s="153">
        <v>302830</v>
      </c>
      <c r="F49" s="153">
        <v>3548</v>
      </c>
    </row>
    <row r="50" spans="1:6">
      <c r="A50" s="153">
        <v>100</v>
      </c>
      <c r="B50" s="153" t="s">
        <v>453</v>
      </c>
      <c r="C50" s="153">
        <v>791536</v>
      </c>
      <c r="D50" s="153">
        <v>2787</v>
      </c>
      <c r="E50" s="153">
        <v>656753</v>
      </c>
      <c r="F50" s="153">
        <v>31695</v>
      </c>
    </row>
    <row r="51" spans="1:6">
      <c r="A51" s="153">
        <v>100</v>
      </c>
      <c r="B51" s="153" t="s">
        <v>452</v>
      </c>
      <c r="C51" s="153">
        <v>0</v>
      </c>
      <c r="D51" s="153">
        <v>1345</v>
      </c>
      <c r="E51" s="153">
        <v>0</v>
      </c>
      <c r="F51" s="153">
        <v>17372</v>
      </c>
    </row>
    <row r="52" spans="1:6">
      <c r="A52" s="153">
        <v>100</v>
      </c>
      <c r="B52" s="153" t="s">
        <v>451</v>
      </c>
      <c r="C52" s="153">
        <v>287862</v>
      </c>
      <c r="D52" s="153">
        <v>1133</v>
      </c>
      <c r="E52" s="153">
        <v>264570</v>
      </c>
      <c r="F52" s="153">
        <v>47271</v>
      </c>
    </row>
    <row r="53" spans="1:6">
      <c r="A53" s="153">
        <v>100</v>
      </c>
      <c r="B53" s="153" t="s">
        <v>450</v>
      </c>
      <c r="C53" s="153">
        <v>0</v>
      </c>
      <c r="D53" s="153">
        <v>311</v>
      </c>
      <c r="E53" s="153">
        <v>0</v>
      </c>
      <c r="F53" s="153">
        <v>18730</v>
      </c>
    </row>
    <row r="54" spans="1:6">
      <c r="A54" s="153">
        <v>100</v>
      </c>
      <c r="B54" s="153" t="s">
        <v>449</v>
      </c>
      <c r="C54" s="153">
        <v>0</v>
      </c>
      <c r="D54" s="153">
        <v>275</v>
      </c>
      <c r="E54" s="153">
        <v>0</v>
      </c>
      <c r="F54" s="153">
        <v>11161</v>
      </c>
    </row>
    <row r="55" spans="1:6">
      <c r="A55" s="153">
        <v>100</v>
      </c>
      <c r="B55" s="153" t="s">
        <v>448</v>
      </c>
      <c r="C55" s="153">
        <v>90184</v>
      </c>
      <c r="D55" s="153">
        <v>546</v>
      </c>
      <c r="E55" s="153">
        <v>49674</v>
      </c>
      <c r="F55" s="153">
        <v>739</v>
      </c>
    </row>
    <row r="56" spans="1:6">
      <c r="A56" s="153">
        <v>100</v>
      </c>
      <c r="B56" s="153" t="s">
        <v>447</v>
      </c>
      <c r="C56" s="153">
        <v>477218</v>
      </c>
      <c r="D56" s="153">
        <v>2565</v>
      </c>
      <c r="E56" s="153">
        <v>377388</v>
      </c>
      <c r="F56" s="153">
        <v>3373</v>
      </c>
    </row>
    <row r="57" spans="1:6">
      <c r="A57" s="153">
        <v>100</v>
      </c>
      <c r="B57" s="153" t="s">
        <v>445</v>
      </c>
      <c r="C57" s="153">
        <v>83808</v>
      </c>
      <c r="D57" s="153">
        <v>460</v>
      </c>
      <c r="E57" s="153">
        <v>50391</v>
      </c>
      <c r="F57" s="153">
        <v>664</v>
      </c>
    </row>
    <row r="58" spans="1:6">
      <c r="A58" s="153">
        <v>100</v>
      </c>
      <c r="B58" s="153" t="s">
        <v>444</v>
      </c>
      <c r="C58" s="153">
        <v>5928</v>
      </c>
      <c r="D58" s="153">
        <v>32</v>
      </c>
      <c r="E58" s="153">
        <v>1872</v>
      </c>
      <c r="F58" s="153">
        <v>17</v>
      </c>
    </row>
    <row r="59" spans="1:6">
      <c r="A59" s="153">
        <v>100</v>
      </c>
      <c r="B59" s="153" t="s">
        <v>520</v>
      </c>
      <c r="C59" s="153">
        <v>251926</v>
      </c>
      <c r="D59" s="153">
        <v>869</v>
      </c>
      <c r="E59" s="153">
        <v>184363</v>
      </c>
      <c r="F59" s="153">
        <v>8702</v>
      </c>
    </row>
    <row r="60" spans="1:6">
      <c r="A60" s="153">
        <v>100</v>
      </c>
      <c r="B60" s="153" t="s">
        <v>443</v>
      </c>
      <c r="C60" s="153">
        <v>746007</v>
      </c>
      <c r="D60" s="153">
        <v>3103</v>
      </c>
      <c r="E60" s="153">
        <v>594909</v>
      </c>
      <c r="F60" s="153">
        <v>21991</v>
      </c>
    </row>
    <row r="61" spans="1:6">
      <c r="A61" s="153">
        <v>100</v>
      </c>
      <c r="B61" s="153" t="s">
        <v>442</v>
      </c>
      <c r="C61" s="153">
        <v>0</v>
      </c>
      <c r="D61" s="153">
        <v>482</v>
      </c>
      <c r="E61" s="153">
        <v>0</v>
      </c>
      <c r="F61" s="153">
        <v>30858</v>
      </c>
    </row>
    <row r="62" spans="1:6">
      <c r="A62" s="153">
        <v>100</v>
      </c>
      <c r="B62" s="153" t="s">
        <v>441</v>
      </c>
      <c r="C62" s="153">
        <v>108824</v>
      </c>
      <c r="D62" s="153">
        <v>618</v>
      </c>
      <c r="E62" s="153">
        <v>87356</v>
      </c>
      <c r="F62" s="153">
        <v>1936</v>
      </c>
    </row>
    <row r="63" spans="1:6">
      <c r="A63" s="153">
        <v>100</v>
      </c>
      <c r="B63" s="153" t="s">
        <v>440</v>
      </c>
      <c r="C63" s="153">
        <v>0</v>
      </c>
      <c r="D63" s="153">
        <v>504</v>
      </c>
      <c r="E63" s="153">
        <v>0</v>
      </c>
      <c r="F63" s="153">
        <v>3218</v>
      </c>
    </row>
    <row r="64" spans="1:6">
      <c r="A64" s="153">
        <v>100</v>
      </c>
      <c r="B64" s="153" t="s">
        <v>439</v>
      </c>
      <c r="C64" s="153">
        <v>159130</v>
      </c>
      <c r="D64" s="153">
        <v>950</v>
      </c>
      <c r="E64" s="153">
        <v>110912</v>
      </c>
      <c r="F64" s="153">
        <v>2685</v>
      </c>
    </row>
    <row r="65" spans="1:6">
      <c r="A65" s="153">
        <v>100</v>
      </c>
      <c r="B65" s="153" t="s">
        <v>438</v>
      </c>
      <c r="C65" s="153">
        <v>0</v>
      </c>
      <c r="D65" s="153">
        <v>48</v>
      </c>
      <c r="E65" s="153">
        <v>0</v>
      </c>
      <c r="F65" s="153">
        <v>902</v>
      </c>
    </row>
    <row r="66" spans="1:6">
      <c r="A66" s="153">
        <v>100</v>
      </c>
      <c r="B66" s="153" t="s">
        <v>436</v>
      </c>
      <c r="C66" s="153">
        <v>1661634</v>
      </c>
      <c r="D66" s="153">
        <v>9025</v>
      </c>
      <c r="E66" s="153">
        <v>1092936</v>
      </c>
      <c r="F66" s="153">
        <v>28304</v>
      </c>
    </row>
    <row r="67" spans="1:6">
      <c r="A67" s="153">
        <v>100</v>
      </c>
      <c r="B67" s="153" t="s">
        <v>435</v>
      </c>
      <c r="C67" s="153">
        <v>1325620</v>
      </c>
      <c r="D67" s="153">
        <v>7200</v>
      </c>
      <c r="E67" s="153">
        <v>936998</v>
      </c>
      <c r="F67" s="153">
        <v>18670</v>
      </c>
    </row>
    <row r="68" spans="1:6">
      <c r="A68" s="153">
        <v>100</v>
      </c>
      <c r="B68" s="153" t="s">
        <v>434</v>
      </c>
      <c r="C68" s="153">
        <v>198894</v>
      </c>
      <c r="D68" s="153">
        <v>1146</v>
      </c>
      <c r="E68" s="153">
        <v>142289</v>
      </c>
      <c r="F68" s="153">
        <v>1673</v>
      </c>
    </row>
    <row r="69" spans="1:6">
      <c r="A69" s="153">
        <v>100</v>
      </c>
      <c r="B69" s="153" t="s">
        <v>433</v>
      </c>
      <c r="C69" s="153">
        <v>817288</v>
      </c>
      <c r="D69" s="153">
        <v>4618</v>
      </c>
      <c r="E69" s="153">
        <v>491205</v>
      </c>
      <c r="F69" s="153">
        <v>8427</v>
      </c>
    </row>
    <row r="70" spans="1:6">
      <c r="A70" s="153">
        <v>100</v>
      </c>
      <c r="B70" s="153" t="s">
        <v>432</v>
      </c>
      <c r="C70" s="153">
        <v>74586</v>
      </c>
      <c r="D70" s="153">
        <v>401</v>
      </c>
      <c r="E70" s="153">
        <v>59840</v>
      </c>
      <c r="F70" s="153">
        <v>801</v>
      </c>
    </row>
    <row r="71" spans="1:6">
      <c r="A71" s="153">
        <v>100</v>
      </c>
      <c r="B71" s="153" t="s">
        <v>490</v>
      </c>
      <c r="C71" s="153">
        <v>110215</v>
      </c>
      <c r="D71" s="153">
        <v>329</v>
      </c>
      <c r="E71" s="153">
        <v>95671</v>
      </c>
      <c r="F71" s="153">
        <v>2368</v>
      </c>
    </row>
    <row r="72" spans="1:6">
      <c r="A72" s="153">
        <v>100</v>
      </c>
      <c r="B72" s="153" t="s">
        <v>431</v>
      </c>
      <c r="C72" s="153">
        <v>386357</v>
      </c>
      <c r="D72" s="153">
        <v>2630</v>
      </c>
      <c r="E72" s="153">
        <v>338865</v>
      </c>
      <c r="F72" s="153">
        <v>21764</v>
      </c>
    </row>
    <row r="73" spans="1:6">
      <c r="A73" s="153">
        <v>100</v>
      </c>
      <c r="B73" s="153" t="s">
        <v>430</v>
      </c>
      <c r="C73" s="153">
        <v>423884</v>
      </c>
      <c r="D73" s="153">
        <v>2191</v>
      </c>
      <c r="E73" s="153">
        <v>363682</v>
      </c>
      <c r="F73" s="153">
        <v>7722</v>
      </c>
    </row>
    <row r="74" spans="1:6">
      <c r="A74" s="153">
        <v>100</v>
      </c>
      <c r="B74" s="153" t="s">
        <v>894</v>
      </c>
      <c r="C74" s="153">
        <v>0</v>
      </c>
      <c r="D74" s="153">
        <v>4</v>
      </c>
      <c r="E74" s="153">
        <v>0</v>
      </c>
      <c r="F74" s="153">
        <v>11</v>
      </c>
    </row>
    <row r="75" spans="1:6">
      <c r="A75" s="153">
        <v>100</v>
      </c>
      <c r="B75" s="153" t="s">
        <v>429</v>
      </c>
      <c r="C75" s="153">
        <v>95744</v>
      </c>
      <c r="D75" s="153">
        <v>376</v>
      </c>
      <c r="E75" s="153">
        <v>73372</v>
      </c>
      <c r="F75" s="153">
        <v>4233</v>
      </c>
    </row>
    <row r="76" spans="1:6">
      <c r="A76" s="153">
        <v>100</v>
      </c>
      <c r="B76" s="153" t="s">
        <v>428</v>
      </c>
      <c r="C76" s="153">
        <v>0</v>
      </c>
      <c r="D76" s="153">
        <v>5</v>
      </c>
      <c r="E76" s="153">
        <v>0</v>
      </c>
      <c r="F76" s="153">
        <v>65</v>
      </c>
    </row>
    <row r="77" spans="1:6">
      <c r="A77" s="153">
        <v>100</v>
      </c>
      <c r="B77" s="153" t="s">
        <v>427</v>
      </c>
      <c r="C77" s="153">
        <v>0</v>
      </c>
      <c r="D77" s="153">
        <v>2808</v>
      </c>
      <c r="E77" s="153">
        <v>0</v>
      </c>
      <c r="F77" s="153">
        <v>47342</v>
      </c>
    </row>
    <row r="78" spans="1:6">
      <c r="A78" s="153">
        <v>100</v>
      </c>
      <c r="B78" s="153" t="s">
        <v>425</v>
      </c>
      <c r="C78" s="153">
        <v>284049</v>
      </c>
      <c r="D78" s="153">
        <v>1080</v>
      </c>
      <c r="E78" s="153">
        <v>260611</v>
      </c>
      <c r="F78" s="153">
        <v>18479</v>
      </c>
    </row>
    <row r="79" spans="1:6">
      <c r="A79" s="153">
        <v>100</v>
      </c>
      <c r="B79" s="153" t="s">
        <v>422</v>
      </c>
      <c r="C79" s="153">
        <v>179304</v>
      </c>
      <c r="D79" s="153">
        <v>804</v>
      </c>
      <c r="E79" s="153">
        <v>141410</v>
      </c>
      <c r="F79" s="153">
        <v>7689</v>
      </c>
    </row>
    <row r="80" spans="1:6">
      <c r="A80" s="153">
        <v>100</v>
      </c>
      <c r="B80" s="153" t="s">
        <v>418</v>
      </c>
      <c r="C80" s="153">
        <v>240334</v>
      </c>
      <c r="D80" s="153">
        <v>754</v>
      </c>
      <c r="E80" s="153">
        <v>206002</v>
      </c>
      <c r="F80" s="153">
        <v>13502</v>
      </c>
    </row>
    <row r="81" spans="1:6">
      <c r="A81" s="153">
        <v>100</v>
      </c>
      <c r="B81" s="153" t="s">
        <v>417</v>
      </c>
      <c r="C81" s="153">
        <v>257842</v>
      </c>
      <c r="D81" s="153">
        <v>1295</v>
      </c>
      <c r="E81" s="153">
        <v>101752</v>
      </c>
      <c r="F81" s="153">
        <v>18427</v>
      </c>
    </row>
    <row r="82" spans="1:6">
      <c r="A82" s="153">
        <v>100</v>
      </c>
      <c r="B82" s="153" t="s">
        <v>416</v>
      </c>
      <c r="C82" s="153">
        <v>0</v>
      </c>
      <c r="D82" s="153">
        <v>610</v>
      </c>
      <c r="E82" s="153">
        <v>0</v>
      </c>
      <c r="F82" s="153">
        <v>24429</v>
      </c>
    </row>
    <row r="83" spans="1:6">
      <c r="A83" s="153">
        <v>100</v>
      </c>
      <c r="B83" s="153" t="s">
        <v>415</v>
      </c>
      <c r="C83" s="153">
        <v>406990</v>
      </c>
      <c r="D83" s="153">
        <v>1368</v>
      </c>
      <c r="E83" s="153">
        <v>398592</v>
      </c>
      <c r="F83" s="153">
        <v>24118</v>
      </c>
    </row>
    <row r="84" spans="1:6">
      <c r="A84" s="153">
        <v>100</v>
      </c>
      <c r="B84" s="153" t="s">
        <v>414</v>
      </c>
      <c r="C84" s="153">
        <v>478890</v>
      </c>
      <c r="D84" s="153">
        <v>1318</v>
      </c>
      <c r="E84" s="153">
        <v>356820</v>
      </c>
      <c r="F84" s="153">
        <v>11220</v>
      </c>
    </row>
    <row r="85" spans="1:6">
      <c r="A85" s="153">
        <v>100</v>
      </c>
      <c r="B85" s="153" t="s">
        <v>413</v>
      </c>
      <c r="C85" s="153">
        <v>130512</v>
      </c>
      <c r="D85" s="153">
        <v>642</v>
      </c>
      <c r="E85" s="153">
        <v>106031</v>
      </c>
      <c r="F85" s="153">
        <v>3104</v>
      </c>
    </row>
    <row r="86" spans="1:6">
      <c r="A86" s="153">
        <v>100</v>
      </c>
      <c r="B86" s="153" t="s">
        <v>411</v>
      </c>
      <c r="C86" s="153">
        <v>96654</v>
      </c>
      <c r="D86" s="153">
        <v>552</v>
      </c>
      <c r="E86" s="153">
        <v>70000</v>
      </c>
      <c r="F86" s="153">
        <v>980</v>
      </c>
    </row>
    <row r="87" spans="1:6">
      <c r="A87" s="153">
        <v>100</v>
      </c>
      <c r="B87" s="153" t="s">
        <v>410</v>
      </c>
      <c r="C87" s="153">
        <v>0</v>
      </c>
      <c r="D87" s="153">
        <v>919</v>
      </c>
      <c r="E87" s="153">
        <v>0</v>
      </c>
      <c r="F87" s="153">
        <v>21229</v>
      </c>
    </row>
    <row r="88" spans="1:6">
      <c r="A88" s="153">
        <v>100</v>
      </c>
      <c r="B88" s="153" t="s">
        <v>911</v>
      </c>
      <c r="C88" s="153">
        <v>23287</v>
      </c>
      <c r="D88" s="153">
        <v>165</v>
      </c>
      <c r="E88" s="153">
        <v>11411</v>
      </c>
      <c r="F88" s="153">
        <v>209</v>
      </c>
    </row>
    <row r="89" spans="1:6">
      <c r="A89" s="153">
        <v>100</v>
      </c>
      <c r="B89" s="153" t="s">
        <v>409</v>
      </c>
      <c r="C89" s="153">
        <v>588938</v>
      </c>
      <c r="D89" s="153">
        <v>2156</v>
      </c>
      <c r="E89" s="153">
        <v>456999</v>
      </c>
      <c r="F89" s="153">
        <v>17855</v>
      </c>
    </row>
    <row r="90" spans="1:6">
      <c r="A90" s="153">
        <v>100</v>
      </c>
      <c r="B90" s="153" t="s">
        <v>408</v>
      </c>
      <c r="C90" s="153">
        <v>367755</v>
      </c>
      <c r="D90" s="153">
        <v>731</v>
      </c>
      <c r="E90" s="153">
        <v>336018</v>
      </c>
      <c r="F90" s="153">
        <v>14783</v>
      </c>
    </row>
    <row r="91" spans="1:6">
      <c r="A91" s="153">
        <v>100</v>
      </c>
      <c r="B91" s="153" t="s">
        <v>912</v>
      </c>
      <c r="C91" s="153">
        <v>0</v>
      </c>
      <c r="D91" s="153">
        <v>12</v>
      </c>
      <c r="E91" s="153">
        <v>0</v>
      </c>
      <c r="F91" s="153">
        <v>566</v>
      </c>
    </row>
    <row r="92" spans="1:6">
      <c r="A92" s="153">
        <v>100</v>
      </c>
      <c r="B92" s="153" t="s">
        <v>404</v>
      </c>
      <c r="C92" s="153">
        <v>0</v>
      </c>
      <c r="D92" s="153">
        <v>4</v>
      </c>
      <c r="E92" s="153">
        <v>0</v>
      </c>
      <c r="F92" s="153">
        <v>154</v>
      </c>
    </row>
    <row r="93" spans="1:6">
      <c r="A93" s="153">
        <v>100</v>
      </c>
      <c r="B93" s="153" t="s">
        <v>403</v>
      </c>
      <c r="C93" s="153">
        <v>378</v>
      </c>
      <c r="D93" s="153">
        <v>3812</v>
      </c>
      <c r="E93" s="153">
        <v>262</v>
      </c>
      <c r="F93" s="153">
        <v>40345</v>
      </c>
    </row>
    <row r="94" spans="1:6">
      <c r="A94" s="153">
        <v>100</v>
      </c>
      <c r="B94" s="153" t="s">
        <v>400</v>
      </c>
      <c r="C94" s="153">
        <v>200660</v>
      </c>
      <c r="D94" s="153">
        <v>730</v>
      </c>
      <c r="E94" s="153">
        <v>189483</v>
      </c>
      <c r="F94" s="153">
        <v>7996</v>
      </c>
    </row>
    <row r="95" spans="1:6">
      <c r="A95" s="153">
        <v>100</v>
      </c>
      <c r="B95" s="153" t="s">
        <v>895</v>
      </c>
      <c r="C95" s="153">
        <v>0</v>
      </c>
      <c r="D95" s="153">
        <v>480</v>
      </c>
      <c r="E95" s="153">
        <v>0</v>
      </c>
      <c r="F95" s="153">
        <v>4265</v>
      </c>
    </row>
    <row r="96" spans="1:6">
      <c r="A96" s="153">
        <v>100</v>
      </c>
      <c r="B96" s="153" t="s">
        <v>399</v>
      </c>
      <c r="C96" s="153">
        <v>895132</v>
      </c>
      <c r="D96" s="153">
        <v>3300</v>
      </c>
      <c r="E96" s="153">
        <v>764625</v>
      </c>
      <c r="F96" s="153">
        <v>45439</v>
      </c>
    </row>
    <row r="97" spans="1:6">
      <c r="A97" s="153">
        <v>100</v>
      </c>
      <c r="B97" s="153" t="s">
        <v>398</v>
      </c>
      <c r="C97" s="153">
        <v>0</v>
      </c>
      <c r="D97" s="153">
        <v>277</v>
      </c>
      <c r="E97" s="153">
        <v>0</v>
      </c>
      <c r="F97" s="153">
        <v>18668</v>
      </c>
    </row>
    <row r="98" spans="1:6">
      <c r="A98" s="153">
        <v>100</v>
      </c>
      <c r="B98" s="153" t="s">
        <v>913</v>
      </c>
      <c r="C98" s="153">
        <v>13650</v>
      </c>
      <c r="D98" s="153">
        <v>91</v>
      </c>
      <c r="E98" s="153">
        <v>8567</v>
      </c>
      <c r="F98" s="153">
        <v>79</v>
      </c>
    </row>
    <row r="99" spans="1:6">
      <c r="A99" s="153">
        <v>100</v>
      </c>
      <c r="B99" s="153" t="s">
        <v>395</v>
      </c>
      <c r="C99" s="153">
        <v>475355</v>
      </c>
      <c r="D99" s="153">
        <v>1478</v>
      </c>
      <c r="E99" s="153">
        <v>413275</v>
      </c>
      <c r="F99" s="153">
        <v>6256</v>
      </c>
    </row>
    <row r="100" spans="1:6">
      <c r="A100" s="153">
        <v>100</v>
      </c>
      <c r="B100" s="153" t="s">
        <v>394</v>
      </c>
      <c r="C100" s="153">
        <v>108218</v>
      </c>
      <c r="D100" s="153">
        <v>594</v>
      </c>
      <c r="E100" s="153">
        <v>86832</v>
      </c>
      <c r="F100" s="153">
        <v>1250</v>
      </c>
    </row>
    <row r="101" spans="1:6">
      <c r="A101" s="153">
        <v>100</v>
      </c>
      <c r="B101" s="153" t="s">
        <v>914</v>
      </c>
      <c r="C101" s="153">
        <v>164</v>
      </c>
      <c r="D101" s="153">
        <v>2</v>
      </c>
      <c r="E101" s="153">
        <v>143</v>
      </c>
      <c r="F101" s="153">
        <v>3</v>
      </c>
    </row>
    <row r="102" spans="1:6">
      <c r="A102" s="153">
        <v>100</v>
      </c>
      <c r="B102" s="153" t="s">
        <v>478</v>
      </c>
      <c r="C102" s="153">
        <v>59916</v>
      </c>
      <c r="D102" s="153">
        <v>210</v>
      </c>
      <c r="E102" s="153">
        <v>40501</v>
      </c>
      <c r="F102" s="153">
        <v>2805</v>
      </c>
    </row>
    <row r="103" spans="1:6">
      <c r="A103" s="153">
        <v>100</v>
      </c>
      <c r="B103" s="153" t="s">
        <v>915</v>
      </c>
      <c r="C103" s="153">
        <v>0</v>
      </c>
      <c r="D103" s="153">
        <v>8</v>
      </c>
      <c r="E103" s="153">
        <v>0</v>
      </c>
      <c r="F103" s="153">
        <v>219</v>
      </c>
    </row>
    <row r="104" spans="1:6">
      <c r="A104" s="153">
        <v>100</v>
      </c>
      <c r="B104" s="153" t="s">
        <v>916</v>
      </c>
      <c r="C104" s="153">
        <v>0</v>
      </c>
      <c r="D104" s="153">
        <v>1290</v>
      </c>
      <c r="E104" s="153">
        <v>0</v>
      </c>
      <c r="F104" s="153">
        <v>10548</v>
      </c>
    </row>
    <row r="105" spans="1:6">
      <c r="A105" s="153">
        <v>100</v>
      </c>
      <c r="B105" s="153" t="s">
        <v>393</v>
      </c>
      <c r="C105" s="153">
        <v>501454</v>
      </c>
      <c r="D105" s="153">
        <v>2336</v>
      </c>
      <c r="E105" s="153">
        <v>364265</v>
      </c>
      <c r="F105" s="153">
        <v>4846</v>
      </c>
    </row>
    <row r="106" spans="1:6">
      <c r="A106" s="153">
        <v>100</v>
      </c>
      <c r="B106" s="153" t="s">
        <v>392</v>
      </c>
      <c r="C106" s="153">
        <v>227566</v>
      </c>
      <c r="D106" s="153">
        <v>1008</v>
      </c>
      <c r="E106" s="153">
        <v>153151</v>
      </c>
      <c r="F106" s="153">
        <v>2429</v>
      </c>
    </row>
    <row r="107" spans="1:6">
      <c r="A107" s="153">
        <v>100</v>
      </c>
      <c r="B107" s="153" t="s">
        <v>391</v>
      </c>
      <c r="C107" s="153">
        <v>600636</v>
      </c>
      <c r="D107" s="153">
        <v>3478</v>
      </c>
      <c r="E107" s="153">
        <v>367215</v>
      </c>
      <c r="F107" s="153">
        <v>7001</v>
      </c>
    </row>
    <row r="108" spans="1:6">
      <c r="A108" s="153">
        <v>100</v>
      </c>
      <c r="B108" s="153" t="s">
        <v>390</v>
      </c>
      <c r="C108" s="153">
        <v>96903</v>
      </c>
      <c r="D108" s="153">
        <v>521</v>
      </c>
      <c r="E108" s="153">
        <v>58482</v>
      </c>
      <c r="F108" s="153">
        <v>756</v>
      </c>
    </row>
    <row r="109" spans="1:6">
      <c r="A109" s="153">
        <v>100</v>
      </c>
      <c r="B109" s="153" t="s">
        <v>477</v>
      </c>
      <c r="C109" s="153">
        <v>120356</v>
      </c>
      <c r="D109" s="153">
        <v>392</v>
      </c>
      <c r="E109" s="153">
        <v>70069</v>
      </c>
      <c r="F109" s="153">
        <v>4213</v>
      </c>
    </row>
    <row r="110" spans="1:6">
      <c r="A110" s="153">
        <v>100</v>
      </c>
      <c r="B110" s="153" t="s">
        <v>917</v>
      </c>
      <c r="C110" s="153">
        <v>16060</v>
      </c>
      <c r="D110" s="153">
        <v>73</v>
      </c>
      <c r="E110" s="153">
        <v>12927</v>
      </c>
      <c r="F110" s="153">
        <v>133</v>
      </c>
    </row>
    <row r="111" spans="1:6">
      <c r="A111" s="153">
        <v>100</v>
      </c>
      <c r="B111" s="153" t="s">
        <v>389</v>
      </c>
      <c r="C111" s="153">
        <v>3352154</v>
      </c>
      <c r="D111" s="153">
        <v>14569</v>
      </c>
      <c r="E111" s="153">
        <v>2611776</v>
      </c>
      <c r="F111" s="153">
        <v>35658</v>
      </c>
    </row>
    <row r="112" spans="1:6">
      <c r="A112" s="153">
        <v>100</v>
      </c>
      <c r="B112" s="153" t="s">
        <v>388</v>
      </c>
      <c r="C112" s="153">
        <v>42672</v>
      </c>
      <c r="D112" s="153">
        <v>280</v>
      </c>
      <c r="E112" s="153">
        <v>23029</v>
      </c>
      <c r="F112" s="153">
        <v>436</v>
      </c>
    </row>
    <row r="113" spans="1:6">
      <c r="A113" s="153">
        <v>100</v>
      </c>
      <c r="B113" s="153" t="s">
        <v>387</v>
      </c>
      <c r="C113" s="153">
        <v>4944</v>
      </c>
      <c r="D113" s="153">
        <v>28</v>
      </c>
      <c r="E113" s="153">
        <v>2592</v>
      </c>
      <c r="F113" s="153">
        <v>31</v>
      </c>
    </row>
    <row r="114" spans="1:6">
      <c r="A114" s="153">
        <v>100</v>
      </c>
      <c r="B114" s="153" t="s">
        <v>385</v>
      </c>
      <c r="C114" s="153">
        <v>1581590</v>
      </c>
      <c r="D114" s="153">
        <v>5955</v>
      </c>
      <c r="E114" s="153">
        <v>1245107</v>
      </c>
      <c r="F114" s="153">
        <v>45138</v>
      </c>
    </row>
    <row r="115" spans="1:6">
      <c r="A115" s="153">
        <v>100</v>
      </c>
      <c r="B115" s="153" t="s">
        <v>850</v>
      </c>
      <c r="C115" s="153">
        <v>118626</v>
      </c>
      <c r="D115" s="153">
        <v>598</v>
      </c>
      <c r="E115" s="153">
        <v>99056</v>
      </c>
      <c r="F115" s="153">
        <v>2044</v>
      </c>
    </row>
    <row r="116" spans="1:6">
      <c r="A116" s="153">
        <v>100</v>
      </c>
      <c r="B116" s="153" t="s">
        <v>476</v>
      </c>
      <c r="C116" s="153">
        <v>47824</v>
      </c>
      <c r="D116" s="153">
        <v>332</v>
      </c>
      <c r="E116" s="153">
        <v>30110</v>
      </c>
      <c r="F116" s="153">
        <v>951</v>
      </c>
    </row>
    <row r="117" spans="1:6">
      <c r="A117" s="153">
        <v>100</v>
      </c>
      <c r="B117" s="153" t="s">
        <v>511</v>
      </c>
      <c r="C117" s="153">
        <v>12128</v>
      </c>
      <c r="D117" s="153">
        <v>102</v>
      </c>
      <c r="E117" s="153">
        <v>7501</v>
      </c>
      <c r="F117" s="153">
        <v>230</v>
      </c>
    </row>
    <row r="118" spans="1:6">
      <c r="A118" s="153">
        <v>100</v>
      </c>
      <c r="B118" s="153" t="s">
        <v>383</v>
      </c>
      <c r="C118" s="153">
        <v>329942</v>
      </c>
      <c r="D118" s="153">
        <v>1826</v>
      </c>
      <c r="E118" s="153">
        <v>272076</v>
      </c>
      <c r="F118" s="153">
        <v>7405</v>
      </c>
    </row>
    <row r="119" spans="1:6">
      <c r="A119" s="153">
        <v>100</v>
      </c>
      <c r="B119" s="153" t="s">
        <v>896</v>
      </c>
      <c r="C119" s="153">
        <v>0</v>
      </c>
      <c r="D119" s="153">
        <v>2</v>
      </c>
      <c r="E119" s="153">
        <v>0</v>
      </c>
      <c r="F119" s="153">
        <v>2</v>
      </c>
    </row>
    <row r="120" spans="1:6">
      <c r="A120" s="153">
        <v>100</v>
      </c>
      <c r="B120" s="153" t="s">
        <v>918</v>
      </c>
      <c r="C120" s="153">
        <v>62316</v>
      </c>
      <c r="D120" s="153">
        <v>344</v>
      </c>
      <c r="E120" s="153">
        <v>44374</v>
      </c>
      <c r="F120" s="153">
        <v>605</v>
      </c>
    </row>
    <row r="121" spans="1:6">
      <c r="A121" s="153">
        <v>100</v>
      </c>
      <c r="B121" s="153" t="s">
        <v>382</v>
      </c>
      <c r="C121" s="153">
        <v>202876</v>
      </c>
      <c r="D121" s="153">
        <v>702</v>
      </c>
      <c r="E121" s="153">
        <v>148630</v>
      </c>
      <c r="F121" s="153">
        <v>9789</v>
      </c>
    </row>
    <row r="122" spans="1:6">
      <c r="A122" s="153">
        <v>100</v>
      </c>
      <c r="B122" s="153" t="s">
        <v>864</v>
      </c>
      <c r="C122" s="153">
        <v>0</v>
      </c>
      <c r="D122" s="153">
        <v>352</v>
      </c>
      <c r="E122" s="153">
        <v>0</v>
      </c>
      <c r="F122" s="153">
        <v>3021</v>
      </c>
    </row>
    <row r="123" spans="1:6">
      <c r="A123" s="153">
        <v>100</v>
      </c>
      <c r="B123" s="153" t="s">
        <v>381</v>
      </c>
      <c r="C123" s="153">
        <v>48240</v>
      </c>
      <c r="D123" s="153">
        <v>276</v>
      </c>
      <c r="E123" s="153">
        <v>39764</v>
      </c>
      <c r="F123" s="153">
        <v>405</v>
      </c>
    </row>
    <row r="124" spans="1:6">
      <c r="A124" s="153">
        <v>100</v>
      </c>
      <c r="B124" s="153" t="s">
        <v>380</v>
      </c>
      <c r="C124" s="153">
        <v>0</v>
      </c>
      <c r="D124" s="153">
        <v>924</v>
      </c>
      <c r="E124" s="153">
        <v>0</v>
      </c>
      <c r="F124" s="153">
        <v>19310</v>
      </c>
    </row>
    <row r="125" spans="1:6">
      <c r="A125" s="153">
        <v>100</v>
      </c>
      <c r="B125" s="153" t="s">
        <v>379</v>
      </c>
      <c r="C125" s="153">
        <v>420067</v>
      </c>
      <c r="D125" s="153">
        <v>1245</v>
      </c>
      <c r="E125" s="153">
        <v>358377</v>
      </c>
      <c r="F125" s="153">
        <v>16317</v>
      </c>
    </row>
    <row r="126" spans="1:6">
      <c r="A126" s="153">
        <v>100</v>
      </c>
      <c r="B126" s="153" t="s">
        <v>377</v>
      </c>
      <c r="C126" s="153">
        <v>106006</v>
      </c>
      <c r="D126" s="153">
        <v>734</v>
      </c>
      <c r="E126" s="153">
        <v>88276</v>
      </c>
      <c r="F126" s="153">
        <v>1493</v>
      </c>
    </row>
    <row r="127" spans="1:6">
      <c r="A127" s="153">
        <v>100</v>
      </c>
      <c r="B127" s="153" t="s">
        <v>376</v>
      </c>
      <c r="C127" s="153">
        <v>888098</v>
      </c>
      <c r="D127" s="153">
        <v>2988</v>
      </c>
      <c r="E127" s="153">
        <v>783770</v>
      </c>
      <c r="F127" s="153">
        <v>34551</v>
      </c>
    </row>
    <row r="128" spans="1:6">
      <c r="A128" s="153">
        <v>100</v>
      </c>
      <c r="B128" s="153" t="s">
        <v>473</v>
      </c>
      <c r="C128" s="153">
        <v>91484</v>
      </c>
      <c r="D128" s="153">
        <v>304</v>
      </c>
      <c r="E128" s="153">
        <v>67730</v>
      </c>
      <c r="F128" s="153">
        <v>3786</v>
      </c>
    </row>
    <row r="129" spans="1:6">
      <c r="A129" s="153">
        <v>100</v>
      </c>
      <c r="B129" s="153" t="s">
        <v>375</v>
      </c>
      <c r="C129" s="153">
        <v>207534</v>
      </c>
      <c r="D129" s="153">
        <v>1182</v>
      </c>
      <c r="E129" s="153">
        <v>123123</v>
      </c>
      <c r="F129" s="153">
        <v>7130</v>
      </c>
    </row>
    <row r="130" spans="1:6">
      <c r="A130" s="153">
        <v>100</v>
      </c>
      <c r="B130" s="153" t="s">
        <v>472</v>
      </c>
      <c r="C130" s="153">
        <v>0</v>
      </c>
      <c r="D130" s="153">
        <v>34</v>
      </c>
      <c r="E130" s="153">
        <v>0</v>
      </c>
      <c r="F130" s="153">
        <v>1213</v>
      </c>
    </row>
    <row r="131" spans="1:6">
      <c r="A131" s="153">
        <v>100</v>
      </c>
      <c r="B131" s="153" t="s">
        <v>919</v>
      </c>
      <c r="C131" s="153">
        <v>90</v>
      </c>
      <c r="D131" s="153">
        <v>6</v>
      </c>
      <c r="E131" s="153">
        <v>12</v>
      </c>
      <c r="F131" s="153">
        <v>0</v>
      </c>
    </row>
    <row r="132" spans="1:6">
      <c r="A132" s="153">
        <v>100</v>
      </c>
      <c r="B132" s="153" t="s">
        <v>920</v>
      </c>
      <c r="C132" s="153">
        <v>89208</v>
      </c>
      <c r="D132" s="153">
        <v>472</v>
      </c>
      <c r="E132" s="153">
        <v>53587</v>
      </c>
      <c r="F132" s="153">
        <v>762</v>
      </c>
    </row>
    <row r="133" spans="1:6">
      <c r="A133" s="153">
        <v>100</v>
      </c>
      <c r="B133" s="153" t="s">
        <v>374</v>
      </c>
      <c r="C133" s="153">
        <v>148234</v>
      </c>
      <c r="D133" s="153">
        <v>546</v>
      </c>
      <c r="E133" s="153">
        <v>102783</v>
      </c>
      <c r="F133" s="153">
        <v>4756</v>
      </c>
    </row>
    <row r="134" spans="1:6">
      <c r="A134" s="153">
        <v>100</v>
      </c>
      <c r="B134" s="153" t="s">
        <v>373</v>
      </c>
      <c r="C134" s="153">
        <v>0</v>
      </c>
      <c r="D134" s="153">
        <v>302</v>
      </c>
      <c r="E134" s="153">
        <v>0</v>
      </c>
      <c r="F134" s="153">
        <v>4252</v>
      </c>
    </row>
    <row r="135" spans="1:6">
      <c r="A135" s="153">
        <v>100</v>
      </c>
      <c r="B135" s="153" t="s">
        <v>503</v>
      </c>
      <c r="C135" s="153">
        <v>50370</v>
      </c>
      <c r="D135" s="153">
        <v>286</v>
      </c>
      <c r="E135" s="153">
        <v>41707</v>
      </c>
      <c r="F135" s="153">
        <v>463</v>
      </c>
    </row>
    <row r="136" spans="1:6">
      <c r="A136" s="153">
        <v>100</v>
      </c>
      <c r="B136" s="153" t="s">
        <v>921</v>
      </c>
      <c r="C136" s="153">
        <v>0</v>
      </c>
      <c r="D136" s="153">
        <v>1</v>
      </c>
      <c r="E136" s="153">
        <v>0</v>
      </c>
      <c r="F136" s="153">
        <v>0</v>
      </c>
    </row>
    <row r="137" spans="1:6">
      <c r="A137" s="153">
        <v>100</v>
      </c>
      <c r="B137" s="153" t="s">
        <v>897</v>
      </c>
      <c r="C137" s="153">
        <v>0</v>
      </c>
      <c r="D137" s="153">
        <v>280</v>
      </c>
      <c r="E137" s="153">
        <v>0</v>
      </c>
      <c r="F137" s="153">
        <v>2307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176031539</v>
      </c>
      <c r="D2" s="153">
        <v>892653</v>
      </c>
      <c r="E2" s="153">
        <v>152131118</v>
      </c>
      <c r="F2" s="153">
        <v>4599107</v>
      </c>
    </row>
    <row r="3" spans="1:6">
      <c r="A3" s="153">
        <v>1</v>
      </c>
      <c r="B3" s="153" t="s">
        <v>922</v>
      </c>
      <c r="C3" s="153">
        <v>15048649</v>
      </c>
      <c r="D3" s="153">
        <v>76393</v>
      </c>
      <c r="E3" s="153">
        <v>13038715</v>
      </c>
      <c r="F3" s="153">
        <v>407470</v>
      </c>
    </row>
    <row r="4" spans="1:6">
      <c r="A4" s="153">
        <v>1</v>
      </c>
      <c r="B4" s="153" t="s">
        <v>923</v>
      </c>
      <c r="C4" s="153">
        <v>14148248</v>
      </c>
      <c r="D4" s="153">
        <v>71914</v>
      </c>
      <c r="E4" s="153">
        <v>12548930</v>
      </c>
      <c r="F4" s="153">
        <v>396649</v>
      </c>
    </row>
    <row r="5" spans="1:6">
      <c r="A5" s="153">
        <v>1</v>
      </c>
      <c r="B5" s="153" t="s">
        <v>924</v>
      </c>
      <c r="C5" s="153">
        <v>15269336</v>
      </c>
      <c r="D5" s="153">
        <v>77562</v>
      </c>
      <c r="E5" s="153">
        <v>13319275</v>
      </c>
      <c r="F5" s="153">
        <v>399436</v>
      </c>
    </row>
    <row r="6" spans="1:6">
      <c r="A6" s="153">
        <v>1</v>
      </c>
      <c r="B6" s="153" t="s">
        <v>925</v>
      </c>
      <c r="C6" s="153">
        <v>14765096</v>
      </c>
      <c r="D6" s="153">
        <v>74693</v>
      </c>
      <c r="E6" s="153">
        <v>12429249</v>
      </c>
      <c r="F6" s="153">
        <v>370305</v>
      </c>
    </row>
    <row r="7" spans="1:6">
      <c r="A7" s="153">
        <v>1</v>
      </c>
      <c r="B7" s="153" t="s">
        <v>926</v>
      </c>
      <c r="C7" s="153">
        <v>15495284</v>
      </c>
      <c r="D7" s="153">
        <v>78253</v>
      </c>
      <c r="E7" s="153">
        <v>13571149</v>
      </c>
      <c r="F7" s="153">
        <v>386376</v>
      </c>
    </row>
    <row r="8" spans="1:6">
      <c r="A8" s="153">
        <v>1</v>
      </c>
      <c r="B8" s="153" t="s">
        <v>927</v>
      </c>
      <c r="C8" s="153">
        <v>15165837</v>
      </c>
      <c r="D8" s="153">
        <v>77138</v>
      </c>
      <c r="E8" s="153">
        <v>12891593</v>
      </c>
      <c r="F8" s="153">
        <v>385956</v>
      </c>
    </row>
    <row r="9" spans="1:6">
      <c r="A9" s="153">
        <v>1</v>
      </c>
      <c r="B9" s="153" t="s">
        <v>928</v>
      </c>
      <c r="C9" s="153">
        <v>14487976</v>
      </c>
      <c r="D9" s="153">
        <v>73705</v>
      </c>
      <c r="E9" s="153">
        <v>12583679</v>
      </c>
      <c r="F9" s="153">
        <v>384391</v>
      </c>
    </row>
    <row r="10" spans="1:6">
      <c r="A10" s="153">
        <v>1</v>
      </c>
      <c r="B10" s="153" t="s">
        <v>929</v>
      </c>
      <c r="C10" s="153">
        <v>14773774</v>
      </c>
      <c r="D10" s="153">
        <v>74922</v>
      </c>
      <c r="E10" s="153">
        <v>12702734</v>
      </c>
      <c r="F10" s="153">
        <v>384700</v>
      </c>
    </row>
    <row r="11" spans="1:6">
      <c r="A11" s="153">
        <v>1</v>
      </c>
      <c r="B11" s="153" t="s">
        <v>930</v>
      </c>
      <c r="C11" s="153">
        <v>14095114</v>
      </c>
      <c r="D11" s="153">
        <v>71699</v>
      </c>
      <c r="E11" s="153">
        <v>12322315</v>
      </c>
      <c r="F11" s="153">
        <v>374114</v>
      </c>
    </row>
    <row r="12" spans="1:6">
      <c r="A12" s="153">
        <v>1</v>
      </c>
      <c r="B12" s="153" t="s">
        <v>931</v>
      </c>
      <c r="C12" s="153">
        <v>14426559</v>
      </c>
      <c r="D12" s="153">
        <v>73307</v>
      </c>
      <c r="E12" s="153">
        <v>12185698</v>
      </c>
      <c r="F12" s="153">
        <v>393539</v>
      </c>
    </row>
    <row r="13" spans="1:6">
      <c r="A13" s="153">
        <v>1</v>
      </c>
      <c r="B13" s="153" t="s">
        <v>932</v>
      </c>
      <c r="C13" s="153">
        <v>13809397</v>
      </c>
      <c r="D13" s="153">
        <v>69498</v>
      </c>
      <c r="E13" s="153">
        <v>12104088</v>
      </c>
      <c r="F13" s="153">
        <v>349258</v>
      </c>
    </row>
    <row r="14" spans="1:6">
      <c r="A14" s="153">
        <v>1</v>
      </c>
      <c r="B14" s="153" t="s">
        <v>933</v>
      </c>
      <c r="C14" s="153">
        <v>14546269</v>
      </c>
      <c r="D14" s="153">
        <v>73569</v>
      </c>
      <c r="E14" s="153">
        <v>12433693</v>
      </c>
      <c r="F14" s="153">
        <v>366913</v>
      </c>
    </row>
    <row r="15" spans="1:6" s="154" customFormat="1">
      <c r="A15" s="154">
        <v>2</v>
      </c>
      <c r="B15" s="154" t="s">
        <v>363</v>
      </c>
      <c r="C15" s="154">
        <v>141563277</v>
      </c>
      <c r="D15" s="154">
        <v>713450</v>
      </c>
      <c r="E15" s="154">
        <v>124320320</v>
      </c>
      <c r="F15" s="154">
        <v>3240482</v>
      </c>
    </row>
    <row r="16" spans="1:6">
      <c r="A16" s="153">
        <v>3</v>
      </c>
      <c r="B16" s="153" t="s">
        <v>364</v>
      </c>
      <c r="C16" s="153">
        <v>36286228</v>
      </c>
      <c r="D16" s="153">
        <v>185452</v>
      </c>
      <c r="E16" s="153">
        <v>30530690</v>
      </c>
      <c r="F16" s="153">
        <v>1745015</v>
      </c>
    </row>
    <row r="17" spans="1:6">
      <c r="A17" s="153">
        <v>4</v>
      </c>
      <c r="B17" s="153" t="s">
        <v>365</v>
      </c>
      <c r="C17" s="153">
        <v>24973968</v>
      </c>
      <c r="D17" s="153">
        <v>114343</v>
      </c>
      <c r="E17" s="153">
        <v>21396275</v>
      </c>
      <c r="F17" s="153">
        <v>862638</v>
      </c>
    </row>
    <row r="18" spans="1:6">
      <c r="A18" s="153">
        <v>5</v>
      </c>
      <c r="B18" s="153" t="s">
        <v>366</v>
      </c>
      <c r="C18" s="153">
        <v>20035341</v>
      </c>
      <c r="D18" s="153">
        <v>108152</v>
      </c>
      <c r="E18" s="153">
        <v>18264159</v>
      </c>
      <c r="F18" s="153">
        <v>157198</v>
      </c>
    </row>
    <row r="19" spans="1:6">
      <c r="A19" s="153">
        <v>6</v>
      </c>
      <c r="B19" s="153" t="s">
        <v>367</v>
      </c>
      <c r="C19" s="153">
        <v>17831337</v>
      </c>
      <c r="D19" s="153">
        <v>88549</v>
      </c>
      <c r="E19" s="153">
        <v>15666040</v>
      </c>
      <c r="F19" s="153">
        <v>127553</v>
      </c>
    </row>
    <row r="20" spans="1:6">
      <c r="A20" s="153">
        <v>7</v>
      </c>
      <c r="B20" s="153" t="s">
        <v>368</v>
      </c>
      <c r="C20" s="153">
        <v>13118579</v>
      </c>
      <c r="D20" s="153">
        <v>64532</v>
      </c>
      <c r="E20" s="153">
        <v>11777980</v>
      </c>
      <c r="F20" s="153">
        <v>80531</v>
      </c>
    </row>
    <row r="21" spans="1:6">
      <c r="A21" s="153">
        <v>8</v>
      </c>
      <c r="B21" s="153" t="s">
        <v>369</v>
      </c>
      <c r="C21" s="153">
        <v>7835094</v>
      </c>
      <c r="D21" s="153">
        <v>41550</v>
      </c>
      <c r="E21" s="153">
        <v>7203869</v>
      </c>
      <c r="F21" s="153">
        <v>39424</v>
      </c>
    </row>
    <row r="22" spans="1:6">
      <c r="A22" s="153">
        <v>9</v>
      </c>
      <c r="B22" s="153" t="s">
        <v>370</v>
      </c>
      <c r="C22" s="153">
        <v>15839769</v>
      </c>
      <c r="D22" s="153">
        <v>80664</v>
      </c>
      <c r="E22" s="153">
        <v>14442218</v>
      </c>
      <c r="F22" s="153">
        <v>120004</v>
      </c>
    </row>
    <row r="23" spans="1:6">
      <c r="A23" s="153">
        <v>10</v>
      </c>
      <c r="B23" s="153" t="s">
        <v>846</v>
      </c>
      <c r="C23" s="153">
        <v>0</v>
      </c>
      <c r="D23" s="153">
        <v>3384</v>
      </c>
      <c r="E23" s="153">
        <v>0</v>
      </c>
      <c r="F23" s="153">
        <v>39929</v>
      </c>
    </row>
    <row r="24" spans="1:6">
      <c r="A24" s="153">
        <v>11</v>
      </c>
      <c r="B24" s="153" t="s">
        <v>371</v>
      </c>
      <c r="C24" s="153">
        <v>2965850</v>
      </c>
      <c r="D24" s="153">
        <v>14108</v>
      </c>
      <c r="E24" s="153">
        <v>2738015</v>
      </c>
      <c r="F24" s="153">
        <v>20652</v>
      </c>
    </row>
    <row r="25" spans="1:6">
      <c r="A25" s="153">
        <v>12</v>
      </c>
      <c r="B25" s="153" t="s">
        <v>501</v>
      </c>
      <c r="C25" s="153">
        <v>889531</v>
      </c>
      <c r="D25" s="153">
        <v>2783</v>
      </c>
      <c r="E25" s="153">
        <v>769156</v>
      </c>
      <c r="F25" s="153">
        <v>37422</v>
      </c>
    </row>
    <row r="26" spans="1:6">
      <c r="A26" s="153">
        <v>13</v>
      </c>
      <c r="B26" s="153" t="s">
        <v>500</v>
      </c>
      <c r="C26" s="153">
        <v>1787580</v>
      </c>
      <c r="D26" s="153">
        <v>9933</v>
      </c>
      <c r="E26" s="153">
        <v>1531918</v>
      </c>
      <c r="F26" s="153">
        <v>10117</v>
      </c>
    </row>
    <row r="27" spans="1:6">
      <c r="A27" s="153">
        <v>99</v>
      </c>
      <c r="B27" s="153" t="s">
        <v>372</v>
      </c>
      <c r="C27" s="153">
        <v>34468262</v>
      </c>
      <c r="D27" s="153">
        <v>179203</v>
      </c>
      <c r="E27" s="153">
        <v>27810798</v>
      </c>
      <c r="F27" s="153">
        <v>1358624</v>
      </c>
    </row>
    <row r="28" spans="1:6">
      <c r="A28" s="153">
        <v>100</v>
      </c>
      <c r="B28" s="153" t="s">
        <v>848</v>
      </c>
      <c r="C28" s="153">
        <v>9642</v>
      </c>
      <c r="D28" s="153">
        <v>99</v>
      </c>
      <c r="E28" s="153">
        <v>8059</v>
      </c>
      <c r="F28" s="153">
        <v>101</v>
      </c>
    </row>
    <row r="29" spans="1:6">
      <c r="A29" s="153">
        <v>100</v>
      </c>
      <c r="B29" s="153" t="s">
        <v>471</v>
      </c>
      <c r="C29" s="153">
        <v>143932</v>
      </c>
      <c r="D29" s="153">
        <v>660</v>
      </c>
      <c r="E29" s="153">
        <v>114278</v>
      </c>
      <c r="F29" s="153">
        <v>3260</v>
      </c>
    </row>
    <row r="30" spans="1:6">
      <c r="A30" s="153">
        <v>100</v>
      </c>
      <c r="B30" s="153" t="s">
        <v>470</v>
      </c>
      <c r="C30" s="153">
        <v>670648</v>
      </c>
      <c r="D30" s="153">
        <v>3154</v>
      </c>
      <c r="E30" s="153">
        <v>544650</v>
      </c>
      <c r="F30" s="153">
        <v>5776</v>
      </c>
    </row>
    <row r="31" spans="1:6">
      <c r="A31" s="153">
        <v>100</v>
      </c>
      <c r="B31" s="153" t="s">
        <v>498</v>
      </c>
      <c r="C31" s="153">
        <v>108904</v>
      </c>
      <c r="D31" s="153">
        <v>370</v>
      </c>
      <c r="E31" s="153">
        <v>94132</v>
      </c>
      <c r="F31" s="153">
        <v>3199</v>
      </c>
    </row>
    <row r="32" spans="1:6">
      <c r="A32" s="153">
        <v>100</v>
      </c>
      <c r="B32" s="153" t="s">
        <v>893</v>
      </c>
      <c r="C32" s="153">
        <v>6778</v>
      </c>
      <c r="D32" s="153">
        <v>36</v>
      </c>
      <c r="E32" s="153">
        <v>3586</v>
      </c>
      <c r="F32" s="153">
        <v>77</v>
      </c>
    </row>
    <row r="33" spans="1:6">
      <c r="A33" s="153">
        <v>100</v>
      </c>
      <c r="B33" s="153" t="s">
        <v>469</v>
      </c>
      <c r="C33" s="153">
        <v>153148</v>
      </c>
      <c r="D33" s="153">
        <v>522</v>
      </c>
      <c r="E33" s="153">
        <v>122625</v>
      </c>
      <c r="F33" s="153">
        <v>7486</v>
      </c>
    </row>
    <row r="34" spans="1:6">
      <c r="A34" s="153">
        <v>100</v>
      </c>
      <c r="B34" s="153" t="s">
        <v>468</v>
      </c>
      <c r="C34" s="153">
        <v>715506</v>
      </c>
      <c r="D34" s="153">
        <v>3277</v>
      </c>
      <c r="E34" s="153">
        <v>603132</v>
      </c>
      <c r="F34" s="153">
        <v>11462</v>
      </c>
    </row>
    <row r="35" spans="1:6">
      <c r="A35" s="153">
        <v>100</v>
      </c>
      <c r="B35" s="153" t="s">
        <v>467</v>
      </c>
      <c r="C35" s="153">
        <v>224952</v>
      </c>
      <c r="D35" s="153">
        <v>1248</v>
      </c>
      <c r="E35" s="153">
        <v>182437</v>
      </c>
      <c r="F35" s="153">
        <v>2197</v>
      </c>
    </row>
    <row r="36" spans="1:6">
      <c r="A36" s="153">
        <v>100</v>
      </c>
      <c r="B36" s="153" t="s">
        <v>466</v>
      </c>
      <c r="C36" s="153">
        <v>233214</v>
      </c>
      <c r="D36" s="153">
        <v>708</v>
      </c>
      <c r="E36" s="153">
        <v>185742</v>
      </c>
      <c r="F36" s="153">
        <v>15427</v>
      </c>
    </row>
    <row r="37" spans="1:6">
      <c r="A37" s="153">
        <v>100</v>
      </c>
      <c r="B37" s="153" t="s">
        <v>465</v>
      </c>
      <c r="C37" s="153">
        <v>663880</v>
      </c>
      <c r="D37" s="153">
        <v>3657</v>
      </c>
      <c r="E37" s="153">
        <v>594630</v>
      </c>
      <c r="F37" s="153">
        <v>4818</v>
      </c>
    </row>
    <row r="38" spans="1:6">
      <c r="A38" s="153">
        <v>100</v>
      </c>
      <c r="B38" s="153" t="s">
        <v>464</v>
      </c>
      <c r="C38" s="153">
        <v>263174</v>
      </c>
      <c r="D38" s="153">
        <v>702</v>
      </c>
      <c r="E38" s="153">
        <v>218279</v>
      </c>
      <c r="F38" s="153">
        <v>13178</v>
      </c>
    </row>
    <row r="39" spans="1:6">
      <c r="A39" s="153">
        <v>100</v>
      </c>
      <c r="B39" s="153" t="s">
        <v>463</v>
      </c>
      <c r="C39" s="153">
        <v>241374</v>
      </c>
      <c r="D39" s="153">
        <v>871</v>
      </c>
      <c r="E39" s="153">
        <v>190945</v>
      </c>
      <c r="F39" s="153">
        <v>9952</v>
      </c>
    </row>
    <row r="40" spans="1:6">
      <c r="A40" s="153">
        <v>100</v>
      </c>
      <c r="B40" s="153" t="s">
        <v>462</v>
      </c>
      <c r="C40" s="153">
        <v>0</v>
      </c>
      <c r="D40" s="153">
        <v>1507</v>
      </c>
      <c r="E40" s="153">
        <v>0</v>
      </c>
      <c r="F40" s="153">
        <v>52100</v>
      </c>
    </row>
    <row r="41" spans="1:6">
      <c r="A41" s="153">
        <v>100</v>
      </c>
      <c r="B41" s="153" t="s">
        <v>461</v>
      </c>
      <c r="C41" s="153">
        <v>0</v>
      </c>
      <c r="D41" s="153">
        <v>3613</v>
      </c>
      <c r="E41" s="153">
        <v>0</v>
      </c>
      <c r="F41" s="153">
        <v>70479</v>
      </c>
    </row>
    <row r="42" spans="1:6">
      <c r="A42" s="153">
        <v>100</v>
      </c>
      <c r="B42" s="153" t="s">
        <v>910</v>
      </c>
      <c r="C42" s="153">
        <v>0</v>
      </c>
      <c r="D42" s="153">
        <v>100</v>
      </c>
      <c r="E42" s="153">
        <v>0</v>
      </c>
      <c r="F42" s="153">
        <v>3050</v>
      </c>
    </row>
    <row r="43" spans="1:6">
      <c r="A43" s="153">
        <v>100</v>
      </c>
      <c r="B43" s="153" t="s">
        <v>494</v>
      </c>
      <c r="C43" s="153">
        <v>0</v>
      </c>
      <c r="D43" s="153">
        <v>446</v>
      </c>
      <c r="E43" s="153">
        <v>0</v>
      </c>
      <c r="F43" s="153">
        <v>3258</v>
      </c>
    </row>
    <row r="44" spans="1:6">
      <c r="A44" s="153">
        <v>100</v>
      </c>
      <c r="B44" s="153" t="s">
        <v>458</v>
      </c>
      <c r="C44" s="153">
        <v>400652</v>
      </c>
      <c r="D44" s="153">
        <v>1352</v>
      </c>
      <c r="E44" s="153">
        <v>343200</v>
      </c>
      <c r="F44" s="153">
        <v>40404</v>
      </c>
    </row>
    <row r="45" spans="1:6">
      <c r="A45" s="153">
        <v>100</v>
      </c>
      <c r="B45" s="153" t="s">
        <v>457</v>
      </c>
      <c r="C45" s="153">
        <v>713681</v>
      </c>
      <c r="D45" s="153">
        <v>2191</v>
      </c>
      <c r="E45" s="153">
        <v>501053</v>
      </c>
      <c r="F45" s="153">
        <v>30464</v>
      </c>
    </row>
    <row r="46" spans="1:6">
      <c r="A46" s="153">
        <v>100</v>
      </c>
      <c r="B46" s="153" t="s">
        <v>456</v>
      </c>
      <c r="C46" s="153">
        <v>453825</v>
      </c>
      <c r="D46" s="153">
        <v>1231</v>
      </c>
      <c r="E46" s="153">
        <v>365496</v>
      </c>
      <c r="F46" s="153">
        <v>9628</v>
      </c>
    </row>
    <row r="47" spans="1:6">
      <c r="A47" s="153">
        <v>100</v>
      </c>
      <c r="B47" s="153" t="s">
        <v>455</v>
      </c>
      <c r="C47" s="153">
        <v>450540</v>
      </c>
      <c r="D47" s="153">
        <v>2503</v>
      </c>
      <c r="E47" s="153">
        <v>357661</v>
      </c>
      <c r="F47" s="153">
        <v>4066</v>
      </c>
    </row>
    <row r="48" spans="1:6">
      <c r="A48" s="153">
        <v>100</v>
      </c>
      <c r="B48" s="153" t="s">
        <v>453</v>
      </c>
      <c r="C48" s="153">
        <v>854007</v>
      </c>
      <c r="D48" s="153">
        <v>3020</v>
      </c>
      <c r="E48" s="153">
        <v>697037</v>
      </c>
      <c r="F48" s="153">
        <v>35016</v>
      </c>
    </row>
    <row r="49" spans="1:6">
      <c r="A49" s="153">
        <v>100</v>
      </c>
      <c r="B49" s="153" t="s">
        <v>452</v>
      </c>
      <c r="C49" s="153">
        <v>0</v>
      </c>
      <c r="D49" s="153">
        <v>2110</v>
      </c>
      <c r="E49" s="153">
        <v>0</v>
      </c>
      <c r="F49" s="153">
        <v>35086</v>
      </c>
    </row>
    <row r="50" spans="1:6">
      <c r="A50" s="153">
        <v>100</v>
      </c>
      <c r="B50" s="153" t="s">
        <v>451</v>
      </c>
      <c r="C50" s="153">
        <v>310310</v>
      </c>
      <c r="D50" s="153">
        <v>1214</v>
      </c>
      <c r="E50" s="153">
        <v>277004</v>
      </c>
      <c r="F50" s="153">
        <v>46155</v>
      </c>
    </row>
    <row r="51" spans="1:6">
      <c r="A51" s="153">
        <v>100</v>
      </c>
      <c r="B51" s="153" t="s">
        <v>934</v>
      </c>
      <c r="C51" s="153">
        <v>23028</v>
      </c>
      <c r="D51" s="153">
        <v>114</v>
      </c>
      <c r="E51" s="153">
        <v>13373</v>
      </c>
      <c r="F51" s="153">
        <v>363</v>
      </c>
    </row>
    <row r="52" spans="1:6">
      <c r="A52" s="153">
        <v>100</v>
      </c>
      <c r="B52" s="153" t="s">
        <v>450</v>
      </c>
      <c r="C52" s="153">
        <v>0</v>
      </c>
      <c r="D52" s="153">
        <v>312</v>
      </c>
      <c r="E52" s="153">
        <v>0</v>
      </c>
      <c r="F52" s="153">
        <v>17244</v>
      </c>
    </row>
    <row r="53" spans="1:6">
      <c r="A53" s="153">
        <v>100</v>
      </c>
      <c r="B53" s="153" t="s">
        <v>449</v>
      </c>
      <c r="C53" s="153">
        <v>0</v>
      </c>
      <c r="D53" s="153">
        <v>304</v>
      </c>
      <c r="E53" s="153">
        <v>0</v>
      </c>
      <c r="F53" s="153">
        <v>14913</v>
      </c>
    </row>
    <row r="54" spans="1:6">
      <c r="A54" s="153">
        <v>100</v>
      </c>
      <c r="B54" s="153" t="s">
        <v>448</v>
      </c>
      <c r="C54" s="153">
        <v>147574</v>
      </c>
      <c r="D54" s="153">
        <v>870</v>
      </c>
      <c r="E54" s="153">
        <v>103193</v>
      </c>
      <c r="F54" s="153">
        <v>1516</v>
      </c>
    </row>
    <row r="55" spans="1:6">
      <c r="A55" s="153">
        <v>100</v>
      </c>
      <c r="B55" s="153" t="s">
        <v>447</v>
      </c>
      <c r="C55" s="153">
        <v>1081048</v>
      </c>
      <c r="D55" s="153">
        <v>5830</v>
      </c>
      <c r="E55" s="153">
        <v>923075</v>
      </c>
      <c r="F55" s="153">
        <v>7687</v>
      </c>
    </row>
    <row r="56" spans="1:6">
      <c r="A56" s="153">
        <v>100</v>
      </c>
      <c r="B56" s="153" t="s">
        <v>445</v>
      </c>
      <c r="C56" s="153">
        <v>104458</v>
      </c>
      <c r="D56" s="153">
        <v>616</v>
      </c>
      <c r="E56" s="153">
        <v>67996</v>
      </c>
      <c r="F56" s="153">
        <v>867</v>
      </c>
    </row>
    <row r="57" spans="1:6">
      <c r="A57" s="153">
        <v>100</v>
      </c>
      <c r="B57" s="153" t="s">
        <v>444</v>
      </c>
      <c r="C57" s="153">
        <v>29964</v>
      </c>
      <c r="D57" s="153">
        <v>162</v>
      </c>
      <c r="E57" s="153">
        <v>21772</v>
      </c>
      <c r="F57" s="153">
        <v>195</v>
      </c>
    </row>
    <row r="58" spans="1:6">
      <c r="A58" s="153">
        <v>100</v>
      </c>
      <c r="B58" s="153" t="s">
        <v>520</v>
      </c>
      <c r="C58" s="153">
        <v>211700</v>
      </c>
      <c r="D58" s="153">
        <v>730</v>
      </c>
      <c r="E58" s="153">
        <v>177140</v>
      </c>
      <c r="F58" s="153">
        <v>6688</v>
      </c>
    </row>
    <row r="59" spans="1:6">
      <c r="A59" s="153">
        <v>100</v>
      </c>
      <c r="B59" s="153" t="s">
        <v>443</v>
      </c>
      <c r="C59" s="153">
        <v>931256</v>
      </c>
      <c r="D59" s="153">
        <v>4200</v>
      </c>
      <c r="E59" s="153">
        <v>786461</v>
      </c>
      <c r="F59" s="153">
        <v>23994</v>
      </c>
    </row>
    <row r="60" spans="1:6">
      <c r="A60" s="153">
        <v>100</v>
      </c>
      <c r="B60" s="153" t="s">
        <v>442</v>
      </c>
      <c r="C60" s="153">
        <v>0</v>
      </c>
      <c r="D60" s="153">
        <v>272</v>
      </c>
      <c r="E60" s="153">
        <v>0</v>
      </c>
      <c r="F60" s="153">
        <v>18563</v>
      </c>
    </row>
    <row r="61" spans="1:6">
      <c r="A61" s="153">
        <v>100</v>
      </c>
      <c r="B61" s="153" t="s">
        <v>441</v>
      </c>
      <c r="C61" s="153">
        <v>237706</v>
      </c>
      <c r="D61" s="153">
        <v>1482</v>
      </c>
      <c r="E61" s="153">
        <v>164242</v>
      </c>
      <c r="F61" s="153">
        <v>2768</v>
      </c>
    </row>
    <row r="62" spans="1:6">
      <c r="A62" s="153">
        <v>100</v>
      </c>
      <c r="B62" s="153" t="s">
        <v>440</v>
      </c>
      <c r="C62" s="153">
        <v>0</v>
      </c>
      <c r="D62" s="153">
        <v>516</v>
      </c>
      <c r="E62" s="153">
        <v>0</v>
      </c>
      <c r="F62" s="153">
        <v>4581</v>
      </c>
    </row>
    <row r="63" spans="1:6">
      <c r="A63" s="153">
        <v>100</v>
      </c>
      <c r="B63" s="153" t="s">
        <v>935</v>
      </c>
      <c r="C63" s="153">
        <v>39060</v>
      </c>
      <c r="D63" s="153">
        <v>211</v>
      </c>
      <c r="E63" s="153">
        <v>24418</v>
      </c>
      <c r="F63" s="153">
        <v>250</v>
      </c>
    </row>
    <row r="64" spans="1:6">
      <c r="A64" s="153">
        <v>100</v>
      </c>
      <c r="B64" s="153" t="s">
        <v>439</v>
      </c>
      <c r="C64" s="153">
        <v>273148</v>
      </c>
      <c r="D64" s="153">
        <v>1670</v>
      </c>
      <c r="E64" s="153">
        <v>215685</v>
      </c>
      <c r="F64" s="153">
        <v>3593</v>
      </c>
    </row>
    <row r="65" spans="1:6">
      <c r="A65" s="153">
        <v>100</v>
      </c>
      <c r="B65" s="153" t="s">
        <v>438</v>
      </c>
      <c r="C65" s="153">
        <v>0</v>
      </c>
      <c r="D65" s="153">
        <v>163</v>
      </c>
      <c r="E65" s="153">
        <v>0</v>
      </c>
      <c r="F65" s="153">
        <v>1577</v>
      </c>
    </row>
    <row r="66" spans="1:6">
      <c r="A66" s="153">
        <v>100</v>
      </c>
      <c r="B66" s="153" t="s">
        <v>437</v>
      </c>
      <c r="C66" s="153">
        <v>7160</v>
      </c>
      <c r="D66" s="153">
        <v>42</v>
      </c>
      <c r="E66" s="153">
        <v>3165</v>
      </c>
      <c r="F66" s="153">
        <v>28</v>
      </c>
    </row>
    <row r="67" spans="1:6">
      <c r="A67" s="153">
        <v>100</v>
      </c>
      <c r="B67" s="153" t="s">
        <v>436</v>
      </c>
      <c r="C67" s="153">
        <v>2867934</v>
      </c>
      <c r="D67" s="153">
        <v>16456</v>
      </c>
      <c r="E67" s="153">
        <v>2196692</v>
      </c>
      <c r="F67" s="153">
        <v>49085</v>
      </c>
    </row>
    <row r="68" spans="1:6">
      <c r="A68" s="153">
        <v>100</v>
      </c>
      <c r="B68" s="153" t="s">
        <v>435</v>
      </c>
      <c r="C68" s="153">
        <v>2137142</v>
      </c>
      <c r="D68" s="153">
        <v>12230</v>
      </c>
      <c r="E68" s="153">
        <v>1647915</v>
      </c>
      <c r="F68" s="153">
        <v>30072</v>
      </c>
    </row>
    <row r="69" spans="1:6">
      <c r="A69" s="153">
        <v>100</v>
      </c>
      <c r="B69" s="153" t="s">
        <v>434</v>
      </c>
      <c r="C69" s="153">
        <v>319628</v>
      </c>
      <c r="D69" s="153">
        <v>1788</v>
      </c>
      <c r="E69" s="153">
        <v>250379</v>
      </c>
      <c r="F69" s="153">
        <v>2535</v>
      </c>
    </row>
    <row r="70" spans="1:6">
      <c r="A70" s="153">
        <v>100</v>
      </c>
      <c r="B70" s="153" t="s">
        <v>433</v>
      </c>
      <c r="C70" s="153">
        <v>1369247</v>
      </c>
      <c r="D70" s="153">
        <v>7550</v>
      </c>
      <c r="E70" s="153">
        <v>1025611</v>
      </c>
      <c r="F70" s="153">
        <v>18637</v>
      </c>
    </row>
    <row r="71" spans="1:6">
      <c r="A71" s="153">
        <v>100</v>
      </c>
      <c r="B71" s="153" t="s">
        <v>432</v>
      </c>
      <c r="C71" s="153">
        <v>22506</v>
      </c>
      <c r="D71" s="153">
        <v>121</v>
      </c>
      <c r="E71" s="153">
        <v>20123</v>
      </c>
      <c r="F71" s="153">
        <v>281</v>
      </c>
    </row>
    <row r="72" spans="1:6">
      <c r="A72" s="153">
        <v>100</v>
      </c>
      <c r="B72" s="153" t="s">
        <v>490</v>
      </c>
      <c r="C72" s="153">
        <v>232490</v>
      </c>
      <c r="D72" s="153">
        <v>695</v>
      </c>
      <c r="E72" s="153">
        <v>198355</v>
      </c>
      <c r="F72" s="153">
        <v>5702</v>
      </c>
    </row>
    <row r="73" spans="1:6">
      <c r="A73" s="153">
        <v>100</v>
      </c>
      <c r="B73" s="153" t="s">
        <v>431</v>
      </c>
      <c r="C73" s="153">
        <v>452934</v>
      </c>
      <c r="D73" s="153">
        <v>2708</v>
      </c>
      <c r="E73" s="153">
        <v>398730</v>
      </c>
      <c r="F73" s="153">
        <v>23553</v>
      </c>
    </row>
    <row r="74" spans="1:6">
      <c r="A74" s="153">
        <v>100</v>
      </c>
      <c r="B74" s="153" t="s">
        <v>936</v>
      </c>
      <c r="C74" s="153">
        <v>0</v>
      </c>
      <c r="D74" s="153">
        <v>222</v>
      </c>
      <c r="E74" s="153">
        <v>0</v>
      </c>
      <c r="F74" s="153">
        <v>1888</v>
      </c>
    </row>
    <row r="75" spans="1:6">
      <c r="A75" s="153">
        <v>100</v>
      </c>
      <c r="B75" s="153" t="s">
        <v>937</v>
      </c>
      <c r="C75" s="153">
        <v>5152</v>
      </c>
      <c r="D75" s="153">
        <v>28</v>
      </c>
      <c r="E75" s="153">
        <v>3942</v>
      </c>
      <c r="F75" s="153">
        <v>28</v>
      </c>
    </row>
    <row r="76" spans="1:6">
      <c r="A76" s="153">
        <v>100</v>
      </c>
      <c r="B76" s="153" t="s">
        <v>430</v>
      </c>
      <c r="C76" s="153">
        <v>477249</v>
      </c>
      <c r="D76" s="153">
        <v>2630</v>
      </c>
      <c r="E76" s="153">
        <v>428683</v>
      </c>
      <c r="F76" s="153">
        <v>19254</v>
      </c>
    </row>
    <row r="77" spans="1:6">
      <c r="A77" s="153">
        <v>100</v>
      </c>
      <c r="B77" s="153" t="s">
        <v>894</v>
      </c>
      <c r="C77" s="153">
        <v>0</v>
      </c>
      <c r="D77" s="153">
        <v>4</v>
      </c>
      <c r="E77" s="153">
        <v>0</v>
      </c>
      <c r="F77" s="153">
        <v>7</v>
      </c>
    </row>
    <row r="78" spans="1:6">
      <c r="A78" s="153">
        <v>100</v>
      </c>
      <c r="B78" s="153" t="s">
        <v>429</v>
      </c>
      <c r="C78" s="153">
        <v>105984</v>
      </c>
      <c r="D78" s="153">
        <v>414</v>
      </c>
      <c r="E78" s="153">
        <v>86811</v>
      </c>
      <c r="F78" s="153">
        <v>5478</v>
      </c>
    </row>
    <row r="79" spans="1:6">
      <c r="A79" s="153">
        <v>100</v>
      </c>
      <c r="B79" s="153" t="s">
        <v>427</v>
      </c>
      <c r="C79" s="153">
        <v>0</v>
      </c>
      <c r="D79" s="153">
        <v>2872</v>
      </c>
      <c r="E79" s="153">
        <v>0</v>
      </c>
      <c r="F79" s="153">
        <v>47332</v>
      </c>
    </row>
    <row r="80" spans="1:6">
      <c r="A80" s="153">
        <v>100</v>
      </c>
      <c r="B80" s="153" t="s">
        <v>425</v>
      </c>
      <c r="C80" s="153">
        <v>339223</v>
      </c>
      <c r="D80" s="153">
        <v>1274</v>
      </c>
      <c r="E80" s="153">
        <v>288030</v>
      </c>
      <c r="F80" s="153">
        <v>19904</v>
      </c>
    </row>
    <row r="81" spans="1:6">
      <c r="A81" s="153">
        <v>100</v>
      </c>
      <c r="B81" s="153" t="s">
        <v>938</v>
      </c>
      <c r="C81" s="153">
        <v>46080</v>
      </c>
      <c r="D81" s="153">
        <v>144</v>
      </c>
      <c r="E81" s="153">
        <v>44691</v>
      </c>
      <c r="F81" s="153">
        <v>1899</v>
      </c>
    </row>
    <row r="82" spans="1:6">
      <c r="A82" s="153">
        <v>100</v>
      </c>
      <c r="B82" s="153" t="s">
        <v>422</v>
      </c>
      <c r="C82" s="153">
        <v>180614</v>
      </c>
      <c r="D82" s="153">
        <v>726</v>
      </c>
      <c r="E82" s="153">
        <v>160480</v>
      </c>
      <c r="F82" s="153">
        <v>6840</v>
      </c>
    </row>
    <row r="83" spans="1:6">
      <c r="A83" s="153">
        <v>100</v>
      </c>
      <c r="B83" s="153" t="s">
        <v>421</v>
      </c>
      <c r="C83" s="153">
        <v>9450</v>
      </c>
      <c r="D83" s="153">
        <v>50</v>
      </c>
      <c r="E83" s="153">
        <v>7299</v>
      </c>
      <c r="F83" s="153">
        <v>67</v>
      </c>
    </row>
    <row r="84" spans="1:6">
      <c r="A84" s="153">
        <v>100</v>
      </c>
      <c r="B84" s="153" t="s">
        <v>418</v>
      </c>
      <c r="C84" s="153">
        <v>302161</v>
      </c>
      <c r="D84" s="153">
        <v>1012</v>
      </c>
      <c r="E84" s="153">
        <v>240980</v>
      </c>
      <c r="F84" s="153">
        <v>17532</v>
      </c>
    </row>
    <row r="85" spans="1:6">
      <c r="A85" s="153">
        <v>100</v>
      </c>
      <c r="B85" s="153" t="s">
        <v>417</v>
      </c>
      <c r="C85" s="153">
        <v>282858</v>
      </c>
      <c r="D85" s="153">
        <v>1548</v>
      </c>
      <c r="E85" s="153">
        <v>117594</v>
      </c>
      <c r="F85" s="153">
        <v>19751</v>
      </c>
    </row>
    <row r="86" spans="1:6">
      <c r="A86" s="153">
        <v>100</v>
      </c>
      <c r="B86" s="153" t="s">
        <v>416</v>
      </c>
      <c r="C86" s="153">
        <v>0</v>
      </c>
      <c r="D86" s="153">
        <v>614</v>
      </c>
      <c r="E86" s="153">
        <v>0</v>
      </c>
      <c r="F86" s="153">
        <v>26261</v>
      </c>
    </row>
    <row r="87" spans="1:6">
      <c r="A87" s="153">
        <v>100</v>
      </c>
      <c r="B87" s="153" t="s">
        <v>415</v>
      </c>
      <c r="C87" s="153">
        <v>506334</v>
      </c>
      <c r="D87" s="153">
        <v>1594</v>
      </c>
      <c r="E87" s="153">
        <v>490889</v>
      </c>
      <c r="F87" s="153">
        <v>25913</v>
      </c>
    </row>
    <row r="88" spans="1:6">
      <c r="A88" s="153">
        <v>100</v>
      </c>
      <c r="B88" s="153" t="s">
        <v>849</v>
      </c>
      <c r="C88" s="153">
        <v>188892</v>
      </c>
      <c r="D88" s="153">
        <v>584</v>
      </c>
      <c r="E88" s="153">
        <v>125354</v>
      </c>
      <c r="F88" s="153">
        <v>3570</v>
      </c>
    </row>
    <row r="89" spans="1:6">
      <c r="A89" s="153">
        <v>100</v>
      </c>
      <c r="B89" s="153" t="s">
        <v>414</v>
      </c>
      <c r="C89" s="153">
        <v>437374</v>
      </c>
      <c r="D89" s="153">
        <v>1182</v>
      </c>
      <c r="E89" s="153">
        <v>350400</v>
      </c>
      <c r="F89" s="153">
        <v>11566</v>
      </c>
    </row>
    <row r="90" spans="1:6">
      <c r="A90" s="153">
        <v>100</v>
      </c>
      <c r="B90" s="153" t="s">
        <v>939</v>
      </c>
      <c r="C90" s="153">
        <v>107322</v>
      </c>
      <c r="D90" s="153">
        <v>578</v>
      </c>
      <c r="E90" s="153">
        <v>82716</v>
      </c>
      <c r="F90" s="153">
        <v>596</v>
      </c>
    </row>
    <row r="91" spans="1:6">
      <c r="A91" s="153">
        <v>100</v>
      </c>
      <c r="B91" s="153" t="s">
        <v>413</v>
      </c>
      <c r="C91" s="153">
        <v>147330</v>
      </c>
      <c r="D91" s="153">
        <v>744</v>
      </c>
      <c r="E91" s="153">
        <v>114372</v>
      </c>
      <c r="F91" s="153">
        <v>3502</v>
      </c>
    </row>
    <row r="92" spans="1:6">
      <c r="A92" s="153">
        <v>100</v>
      </c>
      <c r="B92" s="153" t="s">
        <v>411</v>
      </c>
      <c r="C92" s="153">
        <v>217184</v>
      </c>
      <c r="D92" s="153">
        <v>1281</v>
      </c>
      <c r="E92" s="153">
        <v>162137</v>
      </c>
      <c r="F92" s="153">
        <v>2585</v>
      </c>
    </row>
    <row r="93" spans="1:6">
      <c r="A93" s="153">
        <v>100</v>
      </c>
      <c r="B93" s="153" t="s">
        <v>410</v>
      </c>
      <c r="C93" s="153">
        <v>0</v>
      </c>
      <c r="D93" s="153">
        <v>1012</v>
      </c>
      <c r="E93" s="153">
        <v>0</v>
      </c>
      <c r="F93" s="153">
        <v>29460</v>
      </c>
    </row>
    <row r="94" spans="1:6">
      <c r="A94" s="153">
        <v>100</v>
      </c>
      <c r="B94" s="153" t="s">
        <v>911</v>
      </c>
      <c r="C94" s="153">
        <v>71115</v>
      </c>
      <c r="D94" s="153">
        <v>501</v>
      </c>
      <c r="E94" s="153">
        <v>48948</v>
      </c>
      <c r="F94" s="153">
        <v>890</v>
      </c>
    </row>
    <row r="95" spans="1:6">
      <c r="A95" s="153">
        <v>100</v>
      </c>
      <c r="B95" s="153" t="s">
        <v>409</v>
      </c>
      <c r="C95" s="153">
        <v>614478</v>
      </c>
      <c r="D95" s="153">
        <v>2450</v>
      </c>
      <c r="E95" s="153">
        <v>537231</v>
      </c>
      <c r="F95" s="153">
        <v>20087</v>
      </c>
    </row>
    <row r="96" spans="1:6">
      <c r="A96" s="153">
        <v>100</v>
      </c>
      <c r="B96" s="153" t="s">
        <v>408</v>
      </c>
      <c r="C96" s="153">
        <v>474198</v>
      </c>
      <c r="D96" s="153">
        <v>1004</v>
      </c>
      <c r="E96" s="153">
        <v>384237</v>
      </c>
      <c r="F96" s="153">
        <v>19864</v>
      </c>
    </row>
    <row r="97" spans="1:6">
      <c r="A97" s="153">
        <v>100</v>
      </c>
      <c r="B97" s="153" t="s">
        <v>404</v>
      </c>
      <c r="C97" s="153">
        <v>0</v>
      </c>
      <c r="D97" s="153">
        <v>2</v>
      </c>
      <c r="E97" s="153">
        <v>0</v>
      </c>
      <c r="F97" s="153">
        <v>83</v>
      </c>
    </row>
    <row r="98" spans="1:6">
      <c r="A98" s="153">
        <v>100</v>
      </c>
      <c r="B98" s="153" t="s">
        <v>403</v>
      </c>
      <c r="C98" s="153">
        <v>756</v>
      </c>
      <c r="D98" s="153">
        <v>4294</v>
      </c>
      <c r="E98" s="153">
        <v>634</v>
      </c>
      <c r="F98" s="153">
        <v>40144</v>
      </c>
    </row>
    <row r="99" spans="1:6">
      <c r="A99" s="153">
        <v>100</v>
      </c>
      <c r="B99" s="153" t="s">
        <v>402</v>
      </c>
      <c r="C99" s="153">
        <v>73332</v>
      </c>
      <c r="D99" s="153">
        <v>300</v>
      </c>
      <c r="E99" s="153">
        <v>61873</v>
      </c>
      <c r="F99" s="153">
        <v>2612</v>
      </c>
    </row>
    <row r="100" spans="1:6">
      <c r="A100" s="153">
        <v>100</v>
      </c>
      <c r="B100" s="153" t="s">
        <v>400</v>
      </c>
      <c r="C100" s="153">
        <v>206912</v>
      </c>
      <c r="D100" s="153">
        <v>732</v>
      </c>
      <c r="E100" s="153">
        <v>188809</v>
      </c>
      <c r="F100" s="153">
        <v>8455</v>
      </c>
    </row>
    <row r="101" spans="1:6">
      <c r="A101" s="153">
        <v>100</v>
      </c>
      <c r="B101" s="153" t="s">
        <v>895</v>
      </c>
      <c r="C101" s="153">
        <v>0</v>
      </c>
      <c r="D101" s="153">
        <v>138</v>
      </c>
      <c r="E101" s="153">
        <v>0</v>
      </c>
      <c r="F101" s="153">
        <v>1850</v>
      </c>
    </row>
    <row r="102" spans="1:6">
      <c r="A102" s="153">
        <v>100</v>
      </c>
      <c r="B102" s="153" t="s">
        <v>399</v>
      </c>
      <c r="C102" s="153">
        <v>1016812</v>
      </c>
      <c r="D102" s="153">
        <v>3938</v>
      </c>
      <c r="E102" s="153">
        <v>856161</v>
      </c>
      <c r="F102" s="153">
        <v>53693</v>
      </c>
    </row>
    <row r="103" spans="1:6">
      <c r="A103" s="153">
        <v>100</v>
      </c>
      <c r="B103" s="153" t="s">
        <v>398</v>
      </c>
      <c r="C103" s="153">
        <v>0</v>
      </c>
      <c r="D103" s="153">
        <v>242</v>
      </c>
      <c r="E103" s="153">
        <v>0</v>
      </c>
      <c r="F103" s="153">
        <v>20152</v>
      </c>
    </row>
    <row r="104" spans="1:6">
      <c r="A104" s="153">
        <v>100</v>
      </c>
      <c r="B104" s="153" t="s">
        <v>940</v>
      </c>
      <c r="C104" s="153">
        <v>0</v>
      </c>
      <c r="D104" s="153">
        <v>10</v>
      </c>
      <c r="E104" s="153">
        <v>0</v>
      </c>
      <c r="F104" s="153">
        <v>49</v>
      </c>
    </row>
    <row r="105" spans="1:6">
      <c r="A105" s="153">
        <v>100</v>
      </c>
      <c r="B105" s="153" t="s">
        <v>913</v>
      </c>
      <c r="C105" s="153">
        <v>16050</v>
      </c>
      <c r="D105" s="153">
        <v>107</v>
      </c>
      <c r="E105" s="153">
        <v>10748</v>
      </c>
      <c r="F105" s="153">
        <v>102</v>
      </c>
    </row>
    <row r="106" spans="1:6">
      <c r="A106" s="153">
        <v>100</v>
      </c>
      <c r="B106" s="153" t="s">
        <v>395</v>
      </c>
      <c r="C106" s="153">
        <v>427318</v>
      </c>
      <c r="D106" s="153">
        <v>1340</v>
      </c>
      <c r="E106" s="153">
        <v>365627</v>
      </c>
      <c r="F106" s="153">
        <v>7357</v>
      </c>
    </row>
    <row r="107" spans="1:6">
      <c r="A107" s="153">
        <v>100</v>
      </c>
      <c r="B107" s="153" t="s">
        <v>394</v>
      </c>
      <c r="C107" s="153">
        <v>139472</v>
      </c>
      <c r="D107" s="153">
        <v>697</v>
      </c>
      <c r="E107" s="153">
        <v>105653</v>
      </c>
      <c r="F107" s="153">
        <v>1418</v>
      </c>
    </row>
    <row r="108" spans="1:6">
      <c r="A108" s="153">
        <v>100</v>
      </c>
      <c r="B108" s="153" t="s">
        <v>513</v>
      </c>
      <c r="C108" s="153">
        <v>30960</v>
      </c>
      <c r="D108" s="153">
        <v>144</v>
      </c>
      <c r="E108" s="153">
        <v>29208</v>
      </c>
      <c r="F108" s="153">
        <v>2182</v>
      </c>
    </row>
    <row r="109" spans="1:6">
      <c r="A109" s="153">
        <v>100</v>
      </c>
      <c r="B109" s="153" t="s">
        <v>478</v>
      </c>
      <c r="C109" s="153">
        <v>62652</v>
      </c>
      <c r="D109" s="153">
        <v>215</v>
      </c>
      <c r="E109" s="153">
        <v>39505</v>
      </c>
      <c r="F109" s="153">
        <v>3508</v>
      </c>
    </row>
    <row r="110" spans="1:6">
      <c r="A110" s="153">
        <v>100</v>
      </c>
      <c r="B110" s="153" t="s">
        <v>915</v>
      </c>
      <c r="C110" s="153">
        <v>0</v>
      </c>
      <c r="D110" s="153">
        <v>41</v>
      </c>
      <c r="E110" s="153">
        <v>0</v>
      </c>
      <c r="F110" s="153">
        <v>784</v>
      </c>
    </row>
    <row r="111" spans="1:6">
      <c r="A111" s="153">
        <v>100</v>
      </c>
      <c r="B111" s="153" t="s">
        <v>916</v>
      </c>
      <c r="C111" s="153">
        <v>0</v>
      </c>
      <c r="D111" s="153">
        <v>922</v>
      </c>
      <c r="E111" s="153">
        <v>0</v>
      </c>
      <c r="F111" s="153">
        <v>8486</v>
      </c>
    </row>
    <row r="112" spans="1:6">
      <c r="A112" s="153">
        <v>100</v>
      </c>
      <c r="B112" s="153" t="s">
        <v>393</v>
      </c>
      <c r="C112" s="153">
        <v>540848</v>
      </c>
      <c r="D112" s="153">
        <v>2098</v>
      </c>
      <c r="E112" s="153">
        <v>426491</v>
      </c>
      <c r="F112" s="153">
        <v>8620</v>
      </c>
    </row>
    <row r="113" spans="1:6">
      <c r="A113" s="153">
        <v>100</v>
      </c>
      <c r="B113" s="153" t="s">
        <v>392</v>
      </c>
      <c r="C113" s="153">
        <v>444805</v>
      </c>
      <c r="D113" s="153">
        <v>2170</v>
      </c>
      <c r="E113" s="153">
        <v>359409</v>
      </c>
      <c r="F113" s="153">
        <v>6689</v>
      </c>
    </row>
    <row r="114" spans="1:6">
      <c r="A114" s="153">
        <v>100</v>
      </c>
      <c r="B114" s="153" t="s">
        <v>391</v>
      </c>
      <c r="C114" s="153">
        <v>1175416</v>
      </c>
      <c r="D114" s="153">
        <v>6793</v>
      </c>
      <c r="E114" s="153">
        <v>868801</v>
      </c>
      <c r="F114" s="153">
        <v>16223</v>
      </c>
    </row>
    <row r="115" spans="1:6">
      <c r="A115" s="153">
        <v>100</v>
      </c>
      <c r="B115" s="153" t="s">
        <v>390</v>
      </c>
      <c r="C115" s="153">
        <v>147844</v>
      </c>
      <c r="D115" s="153">
        <v>810</v>
      </c>
      <c r="E115" s="153">
        <v>123413</v>
      </c>
      <c r="F115" s="153">
        <v>1663</v>
      </c>
    </row>
    <row r="116" spans="1:6">
      <c r="A116" s="153">
        <v>100</v>
      </c>
      <c r="B116" s="153" t="s">
        <v>477</v>
      </c>
      <c r="C116" s="153">
        <v>47674</v>
      </c>
      <c r="D116" s="153">
        <v>158</v>
      </c>
      <c r="E116" s="153">
        <v>20812</v>
      </c>
      <c r="F116" s="153">
        <v>1641</v>
      </c>
    </row>
    <row r="117" spans="1:6">
      <c r="A117" s="153">
        <v>100</v>
      </c>
      <c r="B117" s="153" t="s">
        <v>917</v>
      </c>
      <c r="C117" s="153">
        <v>2420</v>
      </c>
      <c r="D117" s="153">
        <v>11</v>
      </c>
      <c r="E117" s="153">
        <v>2181</v>
      </c>
      <c r="F117" s="153">
        <v>23</v>
      </c>
    </row>
    <row r="118" spans="1:6">
      <c r="A118" s="153">
        <v>100</v>
      </c>
      <c r="B118" s="153" t="s">
        <v>389</v>
      </c>
      <c r="C118" s="153">
        <v>3519130</v>
      </c>
      <c r="D118" s="153">
        <v>15724</v>
      </c>
      <c r="E118" s="153">
        <v>2937873</v>
      </c>
      <c r="F118" s="153">
        <v>39837</v>
      </c>
    </row>
    <row r="119" spans="1:6">
      <c r="A119" s="153">
        <v>100</v>
      </c>
      <c r="B119" s="153" t="s">
        <v>388</v>
      </c>
      <c r="C119" s="153">
        <v>47100</v>
      </c>
      <c r="D119" s="153">
        <v>314</v>
      </c>
      <c r="E119" s="153">
        <v>28088</v>
      </c>
      <c r="F119" s="153">
        <v>593</v>
      </c>
    </row>
    <row r="120" spans="1:6">
      <c r="A120" s="153">
        <v>100</v>
      </c>
      <c r="B120" s="153" t="s">
        <v>387</v>
      </c>
      <c r="C120" s="153">
        <v>39190</v>
      </c>
      <c r="D120" s="153">
        <v>220</v>
      </c>
      <c r="E120" s="153">
        <v>27606</v>
      </c>
      <c r="F120" s="153">
        <v>266</v>
      </c>
    </row>
    <row r="121" spans="1:6">
      <c r="A121" s="153">
        <v>100</v>
      </c>
      <c r="B121" s="153" t="s">
        <v>385</v>
      </c>
      <c r="C121" s="153">
        <v>1649230</v>
      </c>
      <c r="D121" s="153">
        <v>6052</v>
      </c>
      <c r="E121" s="153">
        <v>1375734</v>
      </c>
      <c r="F121" s="153">
        <v>54435</v>
      </c>
    </row>
    <row r="122" spans="1:6">
      <c r="A122" s="153">
        <v>100</v>
      </c>
      <c r="B122" s="153" t="s">
        <v>850</v>
      </c>
      <c r="C122" s="153">
        <v>33984</v>
      </c>
      <c r="D122" s="153">
        <v>178</v>
      </c>
      <c r="E122" s="153">
        <v>30759</v>
      </c>
      <c r="F122" s="153">
        <v>334</v>
      </c>
    </row>
    <row r="123" spans="1:6">
      <c r="A123" s="153">
        <v>100</v>
      </c>
      <c r="B123" s="153" t="s">
        <v>476</v>
      </c>
      <c r="C123" s="153">
        <v>50160</v>
      </c>
      <c r="D123" s="153">
        <v>352</v>
      </c>
      <c r="E123" s="153">
        <v>33341</v>
      </c>
      <c r="F123" s="153">
        <v>898</v>
      </c>
    </row>
    <row r="124" spans="1:6">
      <c r="A124" s="153">
        <v>100</v>
      </c>
      <c r="B124" s="153" t="s">
        <v>511</v>
      </c>
      <c r="C124" s="153">
        <v>17352</v>
      </c>
      <c r="D124" s="153">
        <v>100</v>
      </c>
      <c r="E124" s="153">
        <v>7698</v>
      </c>
      <c r="F124" s="153">
        <v>247</v>
      </c>
    </row>
    <row r="125" spans="1:6">
      <c r="A125" s="153">
        <v>100</v>
      </c>
      <c r="B125" s="153" t="s">
        <v>383</v>
      </c>
      <c r="C125" s="153">
        <v>372306</v>
      </c>
      <c r="D125" s="153">
        <v>1775</v>
      </c>
      <c r="E125" s="153">
        <v>305780</v>
      </c>
      <c r="F125" s="153">
        <v>9012</v>
      </c>
    </row>
    <row r="126" spans="1:6">
      <c r="A126" s="153">
        <v>100</v>
      </c>
      <c r="B126" s="153" t="s">
        <v>918</v>
      </c>
      <c r="C126" s="153">
        <v>129420</v>
      </c>
      <c r="D126" s="153">
        <v>710</v>
      </c>
      <c r="E126" s="153">
        <v>101288</v>
      </c>
      <c r="F126" s="153">
        <v>1523</v>
      </c>
    </row>
    <row r="127" spans="1:6">
      <c r="A127" s="153">
        <v>100</v>
      </c>
      <c r="B127" s="153" t="s">
        <v>382</v>
      </c>
      <c r="C127" s="153">
        <v>250394</v>
      </c>
      <c r="D127" s="153">
        <v>870</v>
      </c>
      <c r="E127" s="153">
        <v>182443</v>
      </c>
      <c r="F127" s="153">
        <v>12662</v>
      </c>
    </row>
    <row r="128" spans="1:6">
      <c r="A128" s="153">
        <v>100</v>
      </c>
      <c r="B128" s="153" t="s">
        <v>864</v>
      </c>
      <c r="C128" s="153">
        <v>0</v>
      </c>
      <c r="D128" s="153">
        <v>810</v>
      </c>
      <c r="E128" s="153">
        <v>0</v>
      </c>
      <c r="F128" s="153">
        <v>8681</v>
      </c>
    </row>
    <row r="129" spans="1:6">
      <c r="A129" s="153">
        <v>100</v>
      </c>
      <c r="B129" s="153" t="s">
        <v>381</v>
      </c>
      <c r="C129" s="153">
        <v>137604</v>
      </c>
      <c r="D129" s="153">
        <v>790</v>
      </c>
      <c r="E129" s="153">
        <v>116958</v>
      </c>
      <c r="F129" s="153">
        <v>1159</v>
      </c>
    </row>
    <row r="130" spans="1:6">
      <c r="A130" s="153">
        <v>100</v>
      </c>
      <c r="B130" s="153" t="s">
        <v>380</v>
      </c>
      <c r="C130" s="153">
        <v>0</v>
      </c>
      <c r="D130" s="153">
        <v>616</v>
      </c>
      <c r="E130" s="153">
        <v>0</v>
      </c>
      <c r="F130" s="153">
        <v>14642</v>
      </c>
    </row>
    <row r="131" spans="1:6">
      <c r="A131" s="153">
        <v>100</v>
      </c>
      <c r="B131" s="153" t="s">
        <v>379</v>
      </c>
      <c r="C131" s="153">
        <v>419586</v>
      </c>
      <c r="D131" s="153">
        <v>1244</v>
      </c>
      <c r="E131" s="153">
        <v>363745</v>
      </c>
      <c r="F131" s="153">
        <v>17865</v>
      </c>
    </row>
    <row r="132" spans="1:6">
      <c r="A132" s="153">
        <v>100</v>
      </c>
      <c r="B132" s="153" t="s">
        <v>941</v>
      </c>
      <c r="C132" s="153">
        <v>12272</v>
      </c>
      <c r="D132" s="153">
        <v>66</v>
      </c>
      <c r="E132" s="153">
        <v>7962</v>
      </c>
      <c r="F132" s="153">
        <v>70</v>
      </c>
    </row>
    <row r="133" spans="1:6">
      <c r="A133" s="153">
        <v>100</v>
      </c>
      <c r="B133" s="153" t="s">
        <v>942</v>
      </c>
      <c r="C133" s="153">
        <v>8556</v>
      </c>
      <c r="D133" s="153">
        <v>46</v>
      </c>
      <c r="E133" s="153">
        <v>4200</v>
      </c>
      <c r="F133" s="153">
        <v>46</v>
      </c>
    </row>
    <row r="134" spans="1:6">
      <c r="A134" s="153">
        <v>100</v>
      </c>
      <c r="B134" s="153" t="s">
        <v>377</v>
      </c>
      <c r="C134" s="153">
        <v>116520</v>
      </c>
      <c r="D134" s="153">
        <v>801</v>
      </c>
      <c r="E134" s="153">
        <v>88839</v>
      </c>
      <c r="F134" s="153">
        <v>1514</v>
      </c>
    </row>
    <row r="135" spans="1:6">
      <c r="A135" s="153">
        <v>100</v>
      </c>
      <c r="B135" s="153" t="s">
        <v>376</v>
      </c>
      <c r="C135" s="153">
        <v>1018979</v>
      </c>
      <c r="D135" s="153">
        <v>3436</v>
      </c>
      <c r="E135" s="153">
        <v>881581</v>
      </c>
      <c r="F135" s="153">
        <v>39733</v>
      </c>
    </row>
    <row r="136" spans="1:6">
      <c r="A136" s="153">
        <v>100</v>
      </c>
      <c r="B136" s="153" t="s">
        <v>473</v>
      </c>
      <c r="C136" s="153">
        <v>38548</v>
      </c>
      <c r="D136" s="153">
        <v>128</v>
      </c>
      <c r="E136" s="153">
        <v>30803</v>
      </c>
      <c r="F136" s="153">
        <v>1543</v>
      </c>
    </row>
    <row r="137" spans="1:6">
      <c r="A137" s="153">
        <v>100</v>
      </c>
      <c r="B137" s="153" t="s">
        <v>375</v>
      </c>
      <c r="C137" s="153">
        <v>204432</v>
      </c>
      <c r="D137" s="153">
        <v>585</v>
      </c>
      <c r="E137" s="153">
        <v>181793</v>
      </c>
      <c r="F137" s="153">
        <v>11616</v>
      </c>
    </row>
    <row r="138" spans="1:6">
      <c r="A138" s="153">
        <v>100</v>
      </c>
      <c r="B138" s="153" t="s">
        <v>472</v>
      </c>
      <c r="C138" s="153">
        <v>0</v>
      </c>
      <c r="D138" s="153">
        <v>50</v>
      </c>
      <c r="E138" s="153">
        <v>0</v>
      </c>
      <c r="F138" s="153">
        <v>2550</v>
      </c>
    </row>
    <row r="139" spans="1:6">
      <c r="A139" s="153">
        <v>100</v>
      </c>
      <c r="B139" s="153" t="s">
        <v>919</v>
      </c>
      <c r="C139" s="153">
        <v>30</v>
      </c>
      <c r="D139" s="153">
        <v>2</v>
      </c>
      <c r="E139" s="153">
        <v>5</v>
      </c>
      <c r="F139" s="153">
        <v>0</v>
      </c>
    </row>
    <row r="140" spans="1:6">
      <c r="A140" s="153">
        <v>100</v>
      </c>
      <c r="B140" s="153" t="s">
        <v>920</v>
      </c>
      <c r="C140" s="153">
        <v>141156</v>
      </c>
      <c r="D140" s="153">
        <v>756</v>
      </c>
      <c r="E140" s="153">
        <v>98409</v>
      </c>
      <c r="F140" s="153">
        <v>1423</v>
      </c>
    </row>
    <row r="141" spans="1:6">
      <c r="A141" s="153">
        <v>100</v>
      </c>
      <c r="B141" s="153" t="s">
        <v>374</v>
      </c>
      <c r="C141" s="153">
        <v>291204</v>
      </c>
      <c r="D141" s="153">
        <v>1068</v>
      </c>
      <c r="E141" s="153">
        <v>217940</v>
      </c>
      <c r="F141" s="153">
        <v>9401</v>
      </c>
    </row>
    <row r="142" spans="1:6">
      <c r="A142" s="153">
        <v>100</v>
      </c>
      <c r="B142" s="153" t="s">
        <v>373</v>
      </c>
      <c r="C142" s="153">
        <v>0</v>
      </c>
      <c r="D142" s="153">
        <v>1130</v>
      </c>
      <c r="E142" s="153">
        <v>0</v>
      </c>
      <c r="F142" s="153">
        <v>17077</v>
      </c>
    </row>
    <row r="143" spans="1:6">
      <c r="A143" s="153">
        <v>100</v>
      </c>
      <c r="B143" s="153" t="s">
        <v>503</v>
      </c>
      <c r="C143" s="153">
        <v>18690</v>
      </c>
      <c r="D143" s="153">
        <v>112</v>
      </c>
      <c r="E143" s="153">
        <v>11563</v>
      </c>
      <c r="F143" s="153">
        <v>141</v>
      </c>
    </row>
    <row r="144" spans="1:6">
      <c r="A144" s="153">
        <v>100</v>
      </c>
      <c r="B144" s="153" t="s">
        <v>921</v>
      </c>
      <c r="C144" s="153">
        <v>0</v>
      </c>
      <c r="D144" s="153">
        <v>1</v>
      </c>
      <c r="E144" s="153">
        <v>0</v>
      </c>
      <c r="F144" s="153">
        <v>7</v>
      </c>
    </row>
    <row r="145" spans="1:6">
      <c r="A145" s="153">
        <v>100</v>
      </c>
      <c r="B145" s="153" t="s">
        <v>897</v>
      </c>
      <c r="C145" s="153">
        <v>0</v>
      </c>
      <c r="D145" s="153">
        <v>4</v>
      </c>
      <c r="E145" s="153">
        <v>0</v>
      </c>
      <c r="F145" s="153">
        <v>8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P43"/>
  <sheetViews>
    <sheetView topLeftCell="A16" zoomScaleNormal="100" workbookViewId="0">
      <selection activeCell="J41" sqref="J41:P43"/>
    </sheetView>
  </sheetViews>
  <sheetFormatPr defaultColWidth="9" defaultRowHeight="15"/>
  <cols>
    <col min="1" max="1" width="9" style="153"/>
    <col min="2" max="2" width="17.85546875" style="153" bestFit="1" customWidth="1"/>
    <col min="3" max="3" width="13" style="153" bestFit="1" customWidth="1"/>
    <col min="4" max="5" width="11.85546875" style="153" bestFit="1" customWidth="1"/>
    <col min="6" max="8" width="13" style="153" bestFit="1" customWidth="1"/>
    <col min="9" max="9" width="9" style="153"/>
    <col min="10" max="11" width="10" style="153" bestFit="1" customWidth="1"/>
    <col min="12" max="16384" width="9" style="153"/>
  </cols>
  <sheetData>
    <row r="1" spans="1:8">
      <c r="A1" s="155" t="s">
        <v>530</v>
      </c>
      <c r="B1" s="155"/>
    </row>
    <row r="2" spans="1:8">
      <c r="A2" s="156" t="s">
        <v>532</v>
      </c>
      <c r="B2" s="156" t="str">
        <f>_xlfn.TRANSLATE(A2,"ko","en")</f>
        <v>Nationality History</v>
      </c>
      <c r="C2" s="156">
        <v>2019</v>
      </c>
      <c r="D2" s="156">
        <v>2020</v>
      </c>
      <c r="E2" s="156">
        <v>2021</v>
      </c>
      <c r="F2" s="156">
        <v>2022</v>
      </c>
      <c r="G2" s="156">
        <v>2023</v>
      </c>
      <c r="H2" s="156">
        <v>2024</v>
      </c>
    </row>
    <row r="3" spans="1:8">
      <c r="A3" s="157" t="s">
        <v>533</v>
      </c>
      <c r="B3" s="156" t="str">
        <f t="shared" ref="B3:B8" si="0">_xlfn.TRANSLATE(A3,"ko","en")</f>
        <v>Supply (stone)</v>
      </c>
      <c r="C3" s="158">
        <f>'AIR2019'!C15</f>
        <v>148977763</v>
      </c>
      <c r="D3" s="158">
        <f>'AIR2020'!C15</f>
        <v>81733099</v>
      </c>
      <c r="E3" s="158">
        <f>'AIR2021'!C15</f>
        <v>87172330</v>
      </c>
      <c r="F3" s="158">
        <f>'AIR2022'!C15</f>
        <v>100310666</v>
      </c>
      <c r="G3" s="158">
        <f>'AIR2023'!C15</f>
        <v>128552398</v>
      </c>
      <c r="H3" s="158">
        <f>'AIR2024'!C15</f>
        <v>141563277</v>
      </c>
    </row>
    <row r="4" spans="1:8">
      <c r="A4" s="157" t="s">
        <v>534</v>
      </c>
      <c r="B4" s="156" t="str">
        <f t="shared" si="0"/>
        <v>Flights</v>
      </c>
      <c r="C4" s="158">
        <f>'AIR2019'!D15</f>
        <v>737460</v>
      </c>
      <c r="D4" s="158">
        <f>'AIR2020'!D15</f>
        <v>447751</v>
      </c>
      <c r="E4" s="158">
        <f>'AIR2021'!D15</f>
        <v>498205</v>
      </c>
      <c r="F4" s="158">
        <f>'AIR2022'!D15</f>
        <v>542408</v>
      </c>
      <c r="G4" s="158">
        <f>'AIR2023'!D15</f>
        <v>652159</v>
      </c>
      <c r="H4" s="158">
        <f>'AIR2024'!D15</f>
        <v>713450</v>
      </c>
    </row>
    <row r="5" spans="1:8">
      <c r="A5" s="157" t="s">
        <v>535</v>
      </c>
      <c r="B5" s="156" t="str">
        <f t="shared" si="0"/>
        <v>Passengers</v>
      </c>
      <c r="C5" s="158">
        <f>'AIR2019'!E15</f>
        <v>127631572</v>
      </c>
      <c r="D5" s="158">
        <f>'AIR2020'!E15</f>
        <v>60307896</v>
      </c>
      <c r="E5" s="158">
        <f>'AIR2021'!E15</f>
        <v>68628366</v>
      </c>
      <c r="F5" s="158">
        <f>'AIR2022'!E15</f>
        <v>85817133</v>
      </c>
      <c r="G5" s="158">
        <f>'AIR2023'!E15</f>
        <v>112378126</v>
      </c>
      <c r="H5" s="158">
        <f>'AIR2024'!E15</f>
        <v>124320320</v>
      </c>
    </row>
    <row r="6" spans="1:8">
      <c r="A6" s="157" t="s">
        <v>536</v>
      </c>
      <c r="B6" s="156" t="str">
        <f t="shared" si="0"/>
        <v>Cargo (tons)</v>
      </c>
      <c r="C6" s="158">
        <f>'AIR2019'!F15</f>
        <v>3144023</v>
      </c>
      <c r="D6" s="158">
        <f>'AIR2020'!F15</f>
        <v>2528167</v>
      </c>
      <c r="E6" s="158">
        <f>'AIR2021'!F15</f>
        <v>2779004</v>
      </c>
      <c r="F6" s="158">
        <f>'AIR2022'!F15</f>
        <v>2724721</v>
      </c>
      <c r="G6" s="158">
        <f>'AIR2023'!F15</f>
        <v>2968321</v>
      </c>
      <c r="H6" s="158">
        <f>'AIR2024'!F15</f>
        <v>3240482</v>
      </c>
    </row>
    <row r="7" spans="1:8">
      <c r="A7" s="157" t="s">
        <v>538</v>
      </c>
      <c r="B7" s="156" t="str">
        <f t="shared" si="0"/>
        <v>Passenger</v>
      </c>
      <c r="C7" s="153">
        <f>C5/$C$5</f>
        <v>1</v>
      </c>
      <c r="D7" s="153">
        <f t="shared" ref="D7:H7" si="1">D5/$C$5</f>
        <v>0.47251549953486432</v>
      </c>
      <c r="E7" s="153">
        <f t="shared" si="1"/>
        <v>0.53770681442362867</v>
      </c>
      <c r="F7" s="153">
        <f t="shared" si="1"/>
        <v>0.67238169721830265</v>
      </c>
      <c r="G7" s="153">
        <f t="shared" si="1"/>
        <v>0.88048845782452634</v>
      </c>
      <c r="H7" s="153">
        <f t="shared" si="1"/>
        <v>0.97405616848470689</v>
      </c>
    </row>
    <row r="8" spans="1:8">
      <c r="A8" s="157" t="s">
        <v>539</v>
      </c>
      <c r="B8" s="156" t="str">
        <f t="shared" si="0"/>
        <v>Cargo</v>
      </c>
      <c r="C8" s="153">
        <f>C6/$C$6</f>
        <v>1</v>
      </c>
      <c r="D8" s="153">
        <f>D6/$C$6</f>
        <v>0.80411848132154251</v>
      </c>
      <c r="E8" s="153">
        <f t="shared" ref="E8:H8" si="2">E6/$C$6</f>
        <v>0.88390065848754928</v>
      </c>
      <c r="F8" s="153">
        <f t="shared" si="2"/>
        <v>0.86663519955165724</v>
      </c>
      <c r="G8" s="153">
        <f t="shared" si="2"/>
        <v>0.94411554877302106</v>
      </c>
      <c r="H8" s="153">
        <f t="shared" si="2"/>
        <v>1.0306801190703758</v>
      </c>
    </row>
    <row r="10" spans="1:8">
      <c r="A10" s="157" t="s">
        <v>355</v>
      </c>
      <c r="B10" s="157"/>
    </row>
    <row r="17" spans="1:10">
      <c r="A17" s="153" t="s">
        <v>943</v>
      </c>
    </row>
    <row r="20" spans="1:10">
      <c r="A20" s="153" t="s">
        <v>1019</v>
      </c>
    </row>
    <row r="21" spans="1:10">
      <c r="A21" s="153" t="s">
        <v>1020</v>
      </c>
      <c r="J21" s="153" t="s">
        <v>1023</v>
      </c>
    </row>
    <row r="22" spans="1:10">
      <c r="A22" s="153" t="s">
        <v>1021</v>
      </c>
      <c r="J22" s="153" t="s">
        <v>1022</v>
      </c>
    </row>
    <row r="41" spans="2:16">
      <c r="B41" s="153">
        <v>2019</v>
      </c>
      <c r="C41" s="153">
        <v>2020</v>
      </c>
      <c r="D41" s="153">
        <v>2021</v>
      </c>
      <c r="E41" s="153">
        <v>2022</v>
      </c>
      <c r="F41" s="153">
        <v>2023</v>
      </c>
      <c r="G41" s="153">
        <v>2024</v>
      </c>
      <c r="J41" s="153">
        <v>2018</v>
      </c>
      <c r="K41" s="153">
        <v>2019</v>
      </c>
      <c r="L41" s="153">
        <v>2020</v>
      </c>
      <c r="M41" s="153">
        <v>2021</v>
      </c>
      <c r="N41" s="153">
        <v>2022</v>
      </c>
      <c r="O41" s="153">
        <v>2023</v>
      </c>
      <c r="P41" s="153">
        <v>2024</v>
      </c>
    </row>
    <row r="42" spans="2:16">
      <c r="B42" s="153">
        <v>12433233773</v>
      </c>
      <c r="C42" s="207">
        <v>9488378891</v>
      </c>
      <c r="D42" s="207">
        <v>12352487960</v>
      </c>
      <c r="E42" s="207">
        <v>13687479166</v>
      </c>
      <c r="F42" s="207">
        <v>12169907313</v>
      </c>
      <c r="G42" s="207">
        <v>11706911995</v>
      </c>
      <c r="J42" s="153">
        <v>105333009</v>
      </c>
      <c r="K42" s="153">
        <v>100289234</v>
      </c>
      <c r="L42" s="153">
        <v>72419857</v>
      </c>
      <c r="M42" s="153">
        <v>80881521</v>
      </c>
      <c r="N42" s="153">
        <v>90403814</v>
      </c>
      <c r="O42" s="153">
        <v>83116776</v>
      </c>
      <c r="P42" s="153">
        <v>79108221</v>
      </c>
    </row>
    <row r="43" spans="2:16">
      <c r="B43" s="207">
        <f t="shared" ref="B43:C43" si="3">B42/$B$42</f>
        <v>1</v>
      </c>
      <c r="C43" s="207">
        <f t="shared" si="3"/>
        <v>0.76314650429922393</v>
      </c>
      <c r="D43" s="207">
        <f>D42/$B$42</f>
        <v>0.99350564668257524</v>
      </c>
      <c r="E43" s="207">
        <f t="shared" ref="E43:G43" si="4">E42/$B$42</f>
        <v>1.1008784533371936</v>
      </c>
      <c r="F43" s="207">
        <f t="shared" si="4"/>
        <v>0.97882075855664841</v>
      </c>
      <c r="G43" s="207">
        <f t="shared" si="4"/>
        <v>0.94158223103813266</v>
      </c>
      <c r="K43" s="207">
        <f>K42/$K$42</f>
        <v>1</v>
      </c>
      <c r="L43" s="207">
        <f t="shared" ref="L43:P43" si="5">L42/$K$42</f>
        <v>0.72210998241346624</v>
      </c>
      <c r="M43" s="207">
        <f t="shared" si="5"/>
        <v>0.80648258815098739</v>
      </c>
      <c r="N43" s="207">
        <f t="shared" si="5"/>
        <v>0.90143089536410259</v>
      </c>
      <c r="O43" s="207">
        <f t="shared" si="5"/>
        <v>0.82877067343041033</v>
      </c>
      <c r="P43" s="207">
        <f t="shared" si="5"/>
        <v>0.78880073009631324</v>
      </c>
    </row>
  </sheetData>
  <phoneticPr fontId="43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25" t="s">
        <v>531</v>
      </c>
      <c r="G37" s="225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832</v>
      </c>
    </row>
    <row r="53" spans="1:10">
      <c r="I53" s="225" t="s">
        <v>537</v>
      </c>
      <c r="J53" s="225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21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39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40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40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40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41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39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40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41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38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38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42" t="s">
        <v>718</v>
      </c>
      <c r="C34" s="242"/>
      <c r="D34" s="242" t="s">
        <v>719</v>
      </c>
      <c r="E34" s="242"/>
      <c r="F34" s="242" t="s">
        <v>713</v>
      </c>
      <c r="G34" s="242"/>
      <c r="I34" s="32" t="s">
        <v>539</v>
      </c>
      <c r="J34" s="243" t="s">
        <v>718</v>
      </c>
      <c r="K34" s="243"/>
      <c r="L34" s="242" t="s">
        <v>719</v>
      </c>
      <c r="M34" s="242"/>
      <c r="N34" s="242" t="s">
        <v>713</v>
      </c>
      <c r="O34" s="242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15" zoomScale="70" zoomScaleNormal="70" workbookViewId="0">
      <selection activeCell="I45" sqref="I45"/>
    </sheetView>
  </sheetViews>
  <sheetFormatPr defaultColWidth="9" defaultRowHeight="15"/>
  <cols>
    <col min="1" max="1" width="9" style="4"/>
    <col min="2" max="2" width="11.28515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44" t="s">
        <v>243</v>
      </c>
      <c r="B2" s="244"/>
      <c r="C2" s="244" t="s">
        <v>57</v>
      </c>
      <c r="D2" s="244"/>
      <c r="E2" s="244"/>
      <c r="F2" s="244"/>
      <c r="G2" s="244"/>
      <c r="H2" s="244" t="s">
        <v>728</v>
      </c>
      <c r="I2" s="244"/>
      <c r="J2" s="244"/>
      <c r="K2" s="244"/>
      <c r="L2" s="244"/>
      <c r="M2" s="244"/>
      <c r="N2" s="244"/>
      <c r="O2" s="244"/>
      <c r="P2" s="244"/>
      <c r="Q2" s="244" t="s">
        <v>729</v>
      </c>
      <c r="R2" s="244"/>
      <c r="S2" s="244"/>
      <c r="T2" s="244"/>
      <c r="U2" s="244"/>
      <c r="V2" s="244"/>
    </row>
    <row r="3" spans="1:22">
      <c r="A3" s="244"/>
      <c r="B3" s="244"/>
      <c r="C3" s="244" t="s">
        <v>243</v>
      </c>
      <c r="D3" s="244"/>
      <c r="E3" s="244"/>
      <c r="F3" s="244"/>
      <c r="G3" s="244"/>
      <c r="H3" s="244" t="s">
        <v>56</v>
      </c>
      <c r="I3" s="244"/>
      <c r="J3" s="244"/>
      <c r="K3" s="244" t="s">
        <v>730</v>
      </c>
      <c r="L3" s="244"/>
      <c r="M3" s="244"/>
      <c r="N3" s="244" t="s">
        <v>731</v>
      </c>
      <c r="O3" s="244"/>
      <c r="P3" s="244"/>
      <c r="Q3" s="244" t="s">
        <v>56</v>
      </c>
      <c r="R3" s="244"/>
      <c r="S3" s="244"/>
      <c r="T3" s="244" t="s">
        <v>732</v>
      </c>
      <c r="U3" s="244"/>
      <c r="V3" s="244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44" t="s">
        <v>56</v>
      </c>
      <c r="B5" s="244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44" t="s">
        <v>739</v>
      </c>
      <c r="B6" s="244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44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44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44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44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44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44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44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44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44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44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44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44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44" t="s">
        <v>752</v>
      </c>
      <c r="B19" s="244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44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44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44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44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44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44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44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44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44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44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44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44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44" t="s">
        <v>753</v>
      </c>
      <c r="B32" s="244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44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44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44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44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44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44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44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355</v>
      </c>
    </row>
    <row r="46" spans="1:22">
      <c r="A46" s="29" t="s">
        <v>756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108"/>
  <sheetViews>
    <sheetView topLeftCell="E24" zoomScale="70" zoomScaleNormal="70" workbookViewId="0">
      <selection activeCell="AD69" sqref="AD69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4" width="9.85546875" style="4" bestFit="1" customWidth="1"/>
    <col min="15" max="15" width="14.42578125" style="4" bestFit="1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31" t="s">
        <v>797</v>
      </c>
      <c r="B1" s="233" t="s">
        <v>798</v>
      </c>
      <c r="C1" s="233" t="s">
        <v>781</v>
      </c>
      <c r="D1" s="146" t="s">
        <v>795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7" t="s">
        <v>779</v>
      </c>
      <c r="S1" s="147" t="s">
        <v>780</v>
      </c>
      <c r="T1" s="147" t="s">
        <v>781</v>
      </c>
      <c r="U1" s="147" t="s">
        <v>782</v>
      </c>
      <c r="V1" s="224" t="s">
        <v>831</v>
      </c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5"/>
      <c r="AH1" s="4" t="s">
        <v>830</v>
      </c>
    </row>
    <row r="2" spans="1:34" ht="20.100000000000001" customHeight="1">
      <c r="A2" s="232" t="s">
        <v>232</v>
      </c>
      <c r="B2" s="232" t="s">
        <v>198</v>
      </c>
      <c r="C2" s="232" t="s">
        <v>199</v>
      </c>
      <c r="D2" s="99" t="s">
        <v>795</v>
      </c>
      <c r="E2" s="99" t="s">
        <v>828</v>
      </c>
      <c r="F2" s="99" t="s">
        <v>828</v>
      </c>
      <c r="G2" s="99" t="s">
        <v>828</v>
      </c>
      <c r="H2" s="99" t="s">
        <v>828</v>
      </c>
      <c r="I2" s="99" t="s">
        <v>828</v>
      </c>
      <c r="J2" s="99" t="s">
        <v>828</v>
      </c>
      <c r="K2" s="99" t="s">
        <v>828</v>
      </c>
      <c r="L2" s="99" t="s">
        <v>828</v>
      </c>
      <c r="M2" s="99" t="s">
        <v>828</v>
      </c>
      <c r="N2" s="230" t="s">
        <v>829</v>
      </c>
      <c r="R2" s="147"/>
      <c r="S2" s="147"/>
      <c r="T2" s="147"/>
      <c r="U2" s="147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32" t="s">
        <v>232</v>
      </c>
      <c r="B3" s="232" t="s">
        <v>198</v>
      </c>
      <c r="C3" s="232" t="s">
        <v>199</v>
      </c>
      <c r="D3" s="99" t="s">
        <v>795</v>
      </c>
      <c r="E3" s="99" t="s">
        <v>827</v>
      </c>
      <c r="F3" s="99" t="s">
        <v>827</v>
      </c>
      <c r="G3" s="99" t="s">
        <v>827</v>
      </c>
      <c r="H3" s="99" t="s">
        <v>827</v>
      </c>
      <c r="I3" s="99" t="s">
        <v>827</v>
      </c>
      <c r="J3" s="99" t="s">
        <v>827</v>
      </c>
      <c r="K3" s="99" t="s">
        <v>827</v>
      </c>
      <c r="L3" s="99" t="s">
        <v>827</v>
      </c>
      <c r="M3" s="99" t="s">
        <v>827</v>
      </c>
      <c r="N3" s="230"/>
      <c r="R3" s="226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26" t="s">
        <v>207</v>
      </c>
      <c r="S4" s="226" t="s">
        <v>819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799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26" t="s">
        <v>207</v>
      </c>
      <c r="S5" s="226" t="s">
        <v>209</v>
      </c>
      <c r="T5" s="226" t="s">
        <v>787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8" t="s">
        <v>796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26" t="s">
        <v>207</v>
      </c>
      <c r="S6" s="226" t="s">
        <v>209</v>
      </c>
      <c r="T6" s="226" t="s">
        <v>210</v>
      </c>
      <c r="U6" s="137" t="s">
        <v>783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784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26" t="s">
        <v>207</v>
      </c>
      <c r="S7" s="226" t="s">
        <v>209</v>
      </c>
      <c r="T7" s="226" t="s">
        <v>210</v>
      </c>
      <c r="U7" s="137" t="s">
        <v>784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784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26" t="s">
        <v>207</v>
      </c>
      <c r="S8" s="226" t="s">
        <v>209</v>
      </c>
      <c r="T8" s="226" t="s">
        <v>210</v>
      </c>
      <c r="U8" s="137" t="s">
        <v>785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785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26" t="s">
        <v>207</v>
      </c>
      <c r="S9" s="226" t="s">
        <v>209</v>
      </c>
      <c r="T9" s="226" t="s">
        <v>210</v>
      </c>
      <c r="U9" s="137" t="s">
        <v>786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786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26" t="s">
        <v>207</v>
      </c>
      <c r="S10" s="226" t="s">
        <v>209</v>
      </c>
      <c r="T10" s="226" t="s">
        <v>788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8" t="s">
        <v>802</v>
      </c>
      <c r="D11" s="51" t="s">
        <v>784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26" t="s">
        <v>207</v>
      </c>
      <c r="S11" s="226" t="s">
        <v>209</v>
      </c>
      <c r="T11" s="226" t="s">
        <v>215</v>
      </c>
      <c r="U11" s="137" t="s">
        <v>785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785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26" t="s">
        <v>207</v>
      </c>
      <c r="S12" s="226" t="s">
        <v>209</v>
      </c>
      <c r="T12" s="226" t="s">
        <v>215</v>
      </c>
      <c r="U12" s="137" t="s">
        <v>786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786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26" t="s">
        <v>207</v>
      </c>
      <c r="S13" s="226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26" t="s">
        <v>207</v>
      </c>
      <c r="S14" s="226" t="s">
        <v>789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800</v>
      </c>
      <c r="C15" s="51" t="s">
        <v>323</v>
      </c>
      <c r="D15" s="51" t="s">
        <v>784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26" t="s">
        <v>207</v>
      </c>
      <c r="S15" s="226" t="s">
        <v>218</v>
      </c>
      <c r="T15" s="226" t="s">
        <v>787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803</v>
      </c>
      <c r="D16" s="51" t="s">
        <v>785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26" t="s">
        <v>207</v>
      </c>
      <c r="S16" s="226" t="s">
        <v>218</v>
      </c>
      <c r="T16" s="226" t="s">
        <v>210</v>
      </c>
      <c r="U16" s="137" t="s">
        <v>784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786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26" t="s">
        <v>207</v>
      </c>
      <c r="S17" s="226" t="s">
        <v>218</v>
      </c>
      <c r="T17" s="226" t="s">
        <v>210</v>
      </c>
      <c r="U17" s="137" t="s">
        <v>785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26" t="s">
        <v>207</v>
      </c>
      <c r="S18" s="226" t="s">
        <v>218</v>
      </c>
      <c r="T18" s="226" t="s">
        <v>210</v>
      </c>
      <c r="U18" s="137" t="s">
        <v>786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784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26" t="s">
        <v>207</v>
      </c>
      <c r="S19" s="226" t="s">
        <v>218</v>
      </c>
      <c r="T19" s="137" t="s">
        <v>788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804</v>
      </c>
      <c r="D20" s="51" t="s">
        <v>785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26" t="s">
        <v>207</v>
      </c>
      <c r="S20" s="226" t="s">
        <v>790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790</v>
      </c>
      <c r="C21" s="51" t="s">
        <v>323</v>
      </c>
      <c r="D21" s="51" t="s">
        <v>786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26" t="s">
        <v>207</v>
      </c>
      <c r="S21" s="226" t="s">
        <v>221</v>
      </c>
      <c r="T21" s="226" t="s">
        <v>787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803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26" t="s">
        <v>207</v>
      </c>
      <c r="S22" s="226" t="s">
        <v>221</v>
      </c>
      <c r="T22" s="226" t="s">
        <v>210</v>
      </c>
      <c r="U22" s="137" t="s">
        <v>784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784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26" t="s">
        <v>207</v>
      </c>
      <c r="S23" s="226" t="s">
        <v>221</v>
      </c>
      <c r="T23" s="226" t="s">
        <v>210</v>
      </c>
      <c r="U23" s="137" t="s">
        <v>785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785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26" t="s">
        <v>207</v>
      </c>
      <c r="S24" s="226" t="s">
        <v>221</v>
      </c>
      <c r="T24" s="226" t="s">
        <v>210</v>
      </c>
      <c r="U24" s="137" t="s">
        <v>786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786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26" t="s">
        <v>207</v>
      </c>
      <c r="S25" s="226" t="s">
        <v>221</v>
      </c>
      <c r="T25" s="226" t="s">
        <v>794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805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26" t="s">
        <v>207</v>
      </c>
      <c r="S26" s="226" t="s">
        <v>221</v>
      </c>
      <c r="T26" s="226" t="s">
        <v>222</v>
      </c>
      <c r="U26" s="137" t="s">
        <v>784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784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26" t="s">
        <v>207</v>
      </c>
      <c r="S27" s="226" t="s">
        <v>221</v>
      </c>
      <c r="T27" s="226" t="s">
        <v>222</v>
      </c>
      <c r="U27" s="137" t="s">
        <v>785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785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26" t="s">
        <v>207</v>
      </c>
      <c r="S28" s="226" t="s">
        <v>221</v>
      </c>
      <c r="T28" s="226" t="s">
        <v>222</v>
      </c>
      <c r="U28" s="137" t="s">
        <v>786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786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26" t="s">
        <v>207</v>
      </c>
      <c r="S29" s="226" t="s">
        <v>221</v>
      </c>
      <c r="T29" s="226" t="s">
        <v>789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789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26" t="s">
        <v>207</v>
      </c>
      <c r="S30" s="226" t="s">
        <v>221</v>
      </c>
      <c r="T30" s="226" t="s">
        <v>223</v>
      </c>
      <c r="U30" s="137" t="s">
        <v>784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784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26" t="s">
        <v>207</v>
      </c>
      <c r="S31" s="226" t="s">
        <v>221</v>
      </c>
      <c r="T31" s="226" t="s">
        <v>223</v>
      </c>
      <c r="U31" s="137" t="s">
        <v>785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785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26" t="s">
        <v>207</v>
      </c>
      <c r="S32" s="226" t="s">
        <v>221</v>
      </c>
      <c r="T32" s="137" t="s">
        <v>788</v>
      </c>
      <c r="U32" s="137" t="s">
        <v>786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243</v>
      </c>
      <c r="C33" s="51" t="s">
        <v>804</v>
      </c>
      <c r="D33" s="51" t="s">
        <v>786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26" t="s">
        <v>207</v>
      </c>
      <c r="S33" s="226" t="s">
        <v>793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52" ht="20.100000000000001" customHeight="1">
      <c r="A34" s="49" t="s">
        <v>243</v>
      </c>
      <c r="B34" s="51" t="s">
        <v>801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26" t="s">
        <v>207</v>
      </c>
      <c r="S34" s="226" t="s">
        <v>226</v>
      </c>
      <c r="T34" s="137" t="s">
        <v>791</v>
      </c>
      <c r="U34" s="137" t="s">
        <v>784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52" ht="20.100000000000001" customHeight="1">
      <c r="A35" s="49" t="s">
        <v>243</v>
      </c>
      <c r="B35" s="49" t="s">
        <v>243</v>
      </c>
      <c r="C35" s="51" t="s">
        <v>791</v>
      </c>
      <c r="D35" s="51" t="s">
        <v>784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26" t="s">
        <v>207</v>
      </c>
      <c r="S35" s="226" t="s">
        <v>226</v>
      </c>
      <c r="T35" s="137" t="s">
        <v>792</v>
      </c>
      <c r="U35" s="137" t="s">
        <v>785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52" ht="20.100000000000001" customHeight="1">
      <c r="A36" s="49" t="s">
        <v>243</v>
      </c>
      <c r="B36" s="49" t="s">
        <v>243</v>
      </c>
      <c r="C36" s="51" t="s">
        <v>792</v>
      </c>
      <c r="D36" s="51" t="s">
        <v>785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26" t="s">
        <v>207</v>
      </c>
      <c r="S36" s="226" t="s">
        <v>226</v>
      </c>
      <c r="T36" s="137" t="s">
        <v>806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52" ht="20.100000000000001" customHeight="1">
      <c r="A37" s="105" t="s">
        <v>243</v>
      </c>
      <c r="B37" s="105" t="s">
        <v>243</v>
      </c>
      <c r="C37" s="106" t="s">
        <v>806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52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807</v>
      </c>
      <c r="C40" s="225" t="s">
        <v>245</v>
      </c>
      <c r="D40" s="225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>SUM(AC6:AC9,AC11:AC12)</f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52">
      <c r="A41" s="4" t="s">
        <v>808</v>
      </c>
      <c r="C41" s="225"/>
      <c r="D41" s="225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 t="shared" si="3"/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52">
      <c r="A42" s="4" t="s">
        <v>809</v>
      </c>
      <c r="C42" s="225"/>
      <c r="D42" s="225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 t="shared" ref="V42:AG42" si="5">SUM(V22:V23,V26:V27,V30:V31,V35)</f>
        <v>43832298</v>
      </c>
      <c r="W42" s="143">
        <f t="shared" si="5"/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52">
      <c r="A43" s="4" t="s">
        <v>810</v>
      </c>
      <c r="C43" s="225"/>
      <c r="D43" s="225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 t="shared" ref="V43:AG43" si="6">SUM(V24,V28,V32,V34,V36)</f>
        <v>18546407</v>
      </c>
      <c r="W43" s="143">
        <f t="shared" si="6"/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52">
      <c r="A44" s="4" t="s">
        <v>811</v>
      </c>
      <c r="C44" s="225"/>
      <c r="D44" s="225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  <c r="U44" s="4" t="s">
        <v>1031</v>
      </c>
      <c r="V44" s="4">
        <f>V42/SUM(V42:V43)</f>
        <v>0.70268047404959755</v>
      </c>
      <c r="W44" s="4">
        <f t="shared" ref="W44:AG44" si="8">W42/SUM(W42:W43)</f>
        <v>0.69247220018612454</v>
      </c>
      <c r="X44" s="4">
        <f t="shared" si="8"/>
        <v>0.6832488213185951</v>
      </c>
      <c r="Y44" s="4">
        <f t="shared" si="8"/>
        <v>0.67787351435523202</v>
      </c>
      <c r="Z44" s="4">
        <f t="shared" si="8"/>
        <v>0.66481645633282349</v>
      </c>
      <c r="AA44" s="4">
        <f t="shared" si="8"/>
        <v>0.65063603413071813</v>
      </c>
      <c r="AB44" s="4">
        <f t="shared" si="8"/>
        <v>0.64559584993537578</v>
      </c>
      <c r="AC44" s="4">
        <f t="shared" si="8"/>
        <v>0.60978469488187192</v>
      </c>
      <c r="AD44" s="4">
        <f t="shared" si="8"/>
        <v>0.60630345793552076</v>
      </c>
      <c r="AE44" s="4">
        <f t="shared" si="8"/>
        <v>0.61184976687132075</v>
      </c>
      <c r="AF44" s="4">
        <f t="shared" si="8"/>
        <v>0.59187886863138062</v>
      </c>
      <c r="AG44" s="4">
        <f t="shared" si="8"/>
        <v>0.59150361601985046</v>
      </c>
    </row>
    <row r="45" spans="1:52">
      <c r="A45" s="4" t="s">
        <v>812</v>
      </c>
      <c r="C45" s="225"/>
      <c r="D45" s="225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</row>
    <row r="46" spans="1:52">
      <c r="A46" s="4" t="s">
        <v>813</v>
      </c>
      <c r="C46" s="225"/>
      <c r="D46" s="225"/>
      <c r="E46" s="50">
        <f>E36</f>
        <v>60</v>
      </c>
      <c r="F46" s="50">
        <f t="shared" ref="F46:M46" si="9">F36</f>
        <v>60</v>
      </c>
      <c r="G46" s="50">
        <f t="shared" si="9"/>
        <v>58.3</v>
      </c>
      <c r="H46" s="50">
        <f t="shared" si="9"/>
        <v>57.4</v>
      </c>
      <c r="I46" s="50">
        <f t="shared" si="9"/>
        <v>59.9</v>
      </c>
      <c r="J46" s="50">
        <f t="shared" si="9"/>
        <v>60.3</v>
      </c>
      <c r="K46" s="50">
        <f t="shared" si="9"/>
        <v>62.2</v>
      </c>
      <c r="L46" s="50">
        <f t="shared" si="9"/>
        <v>60.9</v>
      </c>
      <c r="M46" s="50">
        <f t="shared" si="9"/>
        <v>61.6</v>
      </c>
      <c r="N46" s="22">
        <f>N36</f>
        <v>11800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769</v>
      </c>
      <c r="U47" s="192">
        <f>AC40</f>
        <v>227771105</v>
      </c>
      <c r="V47" s="193">
        <f t="shared" ref="V47:Y47" si="10">AD40</f>
        <v>229538498</v>
      </c>
      <c r="W47" s="193">
        <f>AE40</f>
        <v>252970242</v>
      </c>
      <c r="X47" s="193">
        <f>AF40</f>
        <v>229400041</v>
      </c>
      <c r="Y47" s="192">
        <f t="shared" si="10"/>
        <v>231703641</v>
      </c>
      <c r="Z47" s="195">
        <f>$Y$47*'fleet &amp; energy forecasts'!D75</f>
        <v>236327710.65957814</v>
      </c>
      <c r="AA47" s="195">
        <f>$Y$47*'fleet &amp; energy forecasts'!E75</f>
        <v>240951780.31915694</v>
      </c>
      <c r="AB47" s="195">
        <f>$Y$47*'fleet &amp; energy forecasts'!F75</f>
        <v>243596209.71176568</v>
      </c>
      <c r="AC47" s="195">
        <f>$Y$47*'fleet &amp; energy forecasts'!G75</f>
        <v>246240639.10437444</v>
      </c>
      <c r="AD47" s="195">
        <f>$Y$47*'fleet &amp; energy forecasts'!H75</f>
        <v>248885068.4969832</v>
      </c>
      <c r="AE47" s="195">
        <f>$Y$47*'fleet &amp; energy forecasts'!I75</f>
        <v>251529497.8895919</v>
      </c>
      <c r="AF47" s="195">
        <f>$Y$47*'fleet &amp; energy forecasts'!J75</f>
        <v>254173927.28220001</v>
      </c>
      <c r="AG47" s="195">
        <f>$Y$47*'fleet &amp; energy forecasts'!K75</f>
        <v>255819056.62913322</v>
      </c>
      <c r="AH47" s="195">
        <f>$Y$47*'fleet &amp; energy forecasts'!L75</f>
        <v>257464185.9760671</v>
      </c>
      <c r="AI47" s="195">
        <f>$Y$47*'fleet &amp; energy forecasts'!M75</f>
        <v>259109315.32300028</v>
      </c>
      <c r="AJ47" s="195">
        <f>$Y$47*'fleet &amp; energy forecasts'!N75</f>
        <v>260754444.6699335</v>
      </c>
      <c r="AK47" s="195">
        <f>$Y$47*'fleet &amp; energy forecasts'!O75</f>
        <v>262399574.01686695</v>
      </c>
      <c r="AL47" s="195">
        <f>$Y$47*'fleet &amp; energy forecasts'!P75</f>
        <v>262788762.56472725</v>
      </c>
      <c r="AM47" s="195">
        <f>$Y$47*'fleet &amp; energy forecasts'!Q75</f>
        <v>263177951.11258745</v>
      </c>
      <c r="AN47" s="195">
        <f>$Y$47*'fleet &amp; energy forecasts'!R75</f>
        <v>263567139.66044775</v>
      </c>
      <c r="AO47" s="195">
        <f>$Y$47*'fleet &amp; energy forecasts'!S75</f>
        <v>263956328.20830801</v>
      </c>
      <c r="AP47" s="195">
        <f>$Y$47*'fleet &amp; energy forecasts'!T75</f>
        <v>264345516.75616834</v>
      </c>
      <c r="AQ47" s="195">
        <f>$Y$47*'fleet &amp; energy forecasts'!U75</f>
        <v>264069918.32107994</v>
      </c>
      <c r="AR47" s="195">
        <f>$Y$47*'fleet &amp; energy forecasts'!V75</f>
        <v>263794319.88599154</v>
      </c>
      <c r="AS47" s="195">
        <f>$Y$47*'fleet &amp; energy forecasts'!W75</f>
        <v>263518721.45090315</v>
      </c>
      <c r="AT47" s="195">
        <f>$Y$47*'fleet &amp; energy forecasts'!X75</f>
        <v>263243123.01581469</v>
      </c>
      <c r="AU47" s="195">
        <f>$Y$47*'fleet &amp; energy forecasts'!Y75</f>
        <v>262967524.58072644</v>
      </c>
      <c r="AV47" s="195">
        <f>$Y$47*'fleet &amp; energy forecasts'!Z75</f>
        <v>261741042.16681737</v>
      </c>
      <c r="AW47" s="195">
        <f>$Y$47*'fleet &amp; energy forecasts'!AA75</f>
        <v>260514559.75290856</v>
      </c>
      <c r="AX47" s="195">
        <f>$Y$47*'fleet &amp; energy forecasts'!AB75</f>
        <v>259288077.33899948</v>
      </c>
      <c r="AY47" s="195">
        <f>$Y$47*'fleet &amp; energy forecasts'!AC75</f>
        <v>258061594.92509034</v>
      </c>
      <c r="AZ47" s="195">
        <f>$Y$47*'fleet &amp; energy forecasts'!AD75</f>
        <v>256835112.51118156</v>
      </c>
    </row>
    <row r="48" spans="1:52">
      <c r="A48" s="4" t="s">
        <v>814</v>
      </c>
      <c r="C48" s="225" t="s">
        <v>246</v>
      </c>
      <c r="D48" s="225"/>
      <c r="E48" s="50">
        <f t="shared" ref="E48:N48" si="11">E25</f>
        <v>130.9</v>
      </c>
      <c r="F48" s="50">
        <f t="shared" si="11"/>
        <v>131</v>
      </c>
      <c r="G48" s="50">
        <f t="shared" si="11"/>
        <v>133</v>
      </c>
      <c r="H48" s="50">
        <f t="shared" si="11"/>
        <v>134.4</v>
      </c>
      <c r="I48" s="50">
        <f t="shared" si="11"/>
        <v>134.5</v>
      </c>
      <c r="J48" s="50">
        <f t="shared" si="11"/>
        <v>137.9</v>
      </c>
      <c r="K48" s="50">
        <f t="shared" si="11"/>
        <v>135.69999999999999</v>
      </c>
      <c r="L48" s="50">
        <f t="shared" si="11"/>
        <v>134.80000000000001</v>
      </c>
      <c r="M48" s="50">
        <f t="shared" si="11"/>
        <v>133.1</v>
      </c>
      <c r="N48" s="22">
        <f t="shared" si="11"/>
        <v>153272</v>
      </c>
      <c r="T48" s="4" t="s">
        <v>770</v>
      </c>
      <c r="U48" s="192">
        <f t="shared" ref="U48:U50" si="12">AC41</f>
        <v>17904372</v>
      </c>
      <c r="V48" s="193">
        <f t="shared" ref="V48:V50" si="13">AD41</f>
        <v>16065637</v>
      </c>
      <c r="W48" s="193">
        <f t="shared" ref="W48:W50" si="14">AE41</f>
        <v>13797082</v>
      </c>
      <c r="X48" s="193">
        <f t="shared" ref="X48:X50" si="15">AF41</f>
        <v>14132168</v>
      </c>
      <c r="Y48" s="192">
        <f t="shared" ref="Y48:Y50" si="16">AG41</f>
        <v>14029164</v>
      </c>
      <c r="Z48" s="195">
        <f>$Y$48*'fleet &amp; energy forecasts'!D94</f>
        <v>14031960.232460892</v>
      </c>
      <c r="AA48" s="195">
        <f>$Y$48*'fleet &amp; energy forecasts'!E94</f>
        <v>14034756.464921786</v>
      </c>
      <c r="AB48" s="195">
        <f>$Y$48*'fleet &amp; energy forecasts'!F94</f>
        <v>14021893.671866957</v>
      </c>
      <c r="AC48" s="195">
        <f>$Y$48*'fleet &amp; energy forecasts'!G94</f>
        <v>14009030.878812131</v>
      </c>
      <c r="AD48" s="195">
        <f>$Y$48*'fleet &amp; energy forecasts'!H94</f>
        <v>13996168.085757306</v>
      </c>
      <c r="AE48" s="195">
        <f>$Y$48*'fleet &amp; energy forecasts'!I94</f>
        <v>13983305.292702479</v>
      </c>
      <c r="AF48" s="195">
        <f>$Y$48*'fleet &amp; energy forecasts'!J94</f>
        <v>13970442.499647651</v>
      </c>
      <c r="AG48" s="195">
        <f>$Y$48*'fleet &amp; energy forecasts'!K94</f>
        <v>13964197.515773162</v>
      </c>
      <c r="AH48" s="195">
        <f>$Y$48*'fleet &amp; energy forecasts'!L94</f>
        <v>13957952.531898674</v>
      </c>
      <c r="AI48" s="195">
        <f>$Y$48*'fleet &amp; energy forecasts'!M94</f>
        <v>13951707.548024185</v>
      </c>
      <c r="AJ48" s="195">
        <f>$Y$48*'fleet &amp; energy forecasts'!N94</f>
        <v>13945462.564149696</v>
      </c>
      <c r="AK48" s="195">
        <f>$Y$48*'fleet &amp; energy forecasts'!O94</f>
        <v>13939217.580275211</v>
      </c>
      <c r="AL48" s="195">
        <f>$Y$48*'fleet &amp; energy forecasts'!P94</f>
        <v>13924863.468930179</v>
      </c>
      <c r="AM48" s="195">
        <f>$Y$48*'fleet &amp; energy forecasts'!Q94</f>
        <v>13910509.357585147</v>
      </c>
      <c r="AN48" s="195">
        <f>$Y$48*'fleet &amp; energy forecasts'!R94</f>
        <v>13896155.246240117</v>
      </c>
      <c r="AO48" s="195">
        <f>$Y$48*'fleet &amp; energy forecasts'!S94</f>
        <v>13881801.134895088</v>
      </c>
      <c r="AP48" s="195">
        <f>$Y$48*'fleet &amp; energy forecasts'!T94</f>
        <v>13867447.023550035</v>
      </c>
      <c r="AQ48" s="195">
        <f>$Y$48*'fleet &amp; energy forecasts'!U94</f>
        <v>13804438.644453794</v>
      </c>
      <c r="AR48" s="195">
        <f>$Y$48*'fleet &amp; energy forecasts'!V94</f>
        <v>13741430.265357539</v>
      </c>
      <c r="AS48" s="195">
        <f>$Y$48*'fleet &amp; energy forecasts'!W94</f>
        <v>13678421.886261296</v>
      </c>
      <c r="AT48" s="195">
        <f>$Y$48*'fleet &amp; energy forecasts'!X94</f>
        <v>13615413.507165041</v>
      </c>
      <c r="AU48" s="195">
        <f>$Y$48*'fleet &amp; energy forecasts'!Y94</f>
        <v>13552405.128068786</v>
      </c>
      <c r="AV48" s="195">
        <f>$Y$48*'fleet &amp; energy forecasts'!Z94</f>
        <v>13473551.496405857</v>
      </c>
      <c r="AW48" s="195">
        <f>$Y$48*'fleet &amp; energy forecasts'!AA94</f>
        <v>13394697.864742927</v>
      </c>
      <c r="AX48" s="195">
        <f>$Y$48*'fleet &amp; energy forecasts'!AB94</f>
        <v>13315844.23308</v>
      </c>
      <c r="AY48" s="195">
        <f>$Y$48*'fleet &amp; energy forecasts'!AC94</f>
        <v>13236990.60141707</v>
      </c>
      <c r="AZ48" s="195">
        <f>$Y$48*'fleet &amp; energy forecasts'!AD94</f>
        <v>13158136.969754141</v>
      </c>
    </row>
    <row r="49" spans="1:52">
      <c r="A49" s="4" t="s">
        <v>815</v>
      </c>
      <c r="C49" s="225"/>
      <c r="D49" s="225"/>
      <c r="E49" s="50">
        <f t="shared" ref="E49:N49" si="17">E29</f>
        <v>21.5</v>
      </c>
      <c r="F49" s="50">
        <f t="shared" si="17"/>
        <v>19.8</v>
      </c>
      <c r="G49" s="50">
        <f t="shared" si="17"/>
        <v>19.100000000000001</v>
      </c>
      <c r="H49" s="50">
        <f t="shared" si="17"/>
        <v>19.3</v>
      </c>
      <c r="I49" s="50">
        <f t="shared" si="17"/>
        <v>20.2</v>
      </c>
      <c r="J49" s="50">
        <f t="shared" si="17"/>
        <v>20.9</v>
      </c>
      <c r="K49" s="50">
        <f t="shared" si="17"/>
        <v>19.7</v>
      </c>
      <c r="L49" s="50">
        <f t="shared" si="17"/>
        <v>19.3</v>
      </c>
      <c r="M49" s="50">
        <f t="shared" si="17"/>
        <v>19.7</v>
      </c>
      <c r="N49" s="22">
        <f t="shared" si="17"/>
        <v>7423</v>
      </c>
      <c r="T49" s="4" t="s">
        <v>767</v>
      </c>
      <c r="U49" s="192">
        <f t="shared" si="12"/>
        <v>42047153</v>
      </c>
      <c r="V49" s="194">
        <f>AD42</f>
        <v>41821569</v>
      </c>
      <c r="W49" s="194">
        <f t="shared" si="14"/>
        <v>42388939</v>
      </c>
      <c r="X49" s="194">
        <f t="shared" si="15"/>
        <v>42880883</v>
      </c>
      <c r="Y49" s="192">
        <f t="shared" si="16"/>
        <v>40521374</v>
      </c>
      <c r="Z49" s="195">
        <f>$Y$49*'fleet &amp; energy forecasts'!D118</f>
        <v>40496037.527880833</v>
      </c>
      <c r="AA49" s="195">
        <f>$Y$49*'fleet &amp; energy forecasts'!E118</f>
        <v>40470701.05576168</v>
      </c>
      <c r="AB49" s="195">
        <f>$Y$49*'fleet &amp; energy forecasts'!F118</f>
        <v>40530562.633144043</v>
      </c>
      <c r="AC49" s="195">
        <f>$Y$49*'fleet &amp; energy forecasts'!G118</f>
        <v>40590424.210526429</v>
      </c>
      <c r="AD49" s="195">
        <f>$Y$49*'fleet &amp; energy forecasts'!H118</f>
        <v>40650285.787908815</v>
      </c>
      <c r="AE49" s="195">
        <f>$Y$49*'fleet &amp; energy forecasts'!I118</f>
        <v>40710147.365291193</v>
      </c>
      <c r="AF49" s="195">
        <f>$Y$49*'fleet &amp; energy forecasts'!J118</f>
        <v>40770008.942673564</v>
      </c>
      <c r="AG49" s="195">
        <f>$Y$49*'fleet &amp; energy forecasts'!K118</f>
        <v>40795558.867135234</v>
      </c>
      <c r="AH49" s="195">
        <f>$Y$49*'fleet &amp; energy forecasts'!L118</f>
        <v>40821108.791596897</v>
      </c>
      <c r="AI49" s="195">
        <f>$Y$49*'fleet &amp; energy forecasts'!M118</f>
        <v>40846658.71605856</v>
      </c>
      <c r="AJ49" s="195">
        <f>$Y$49*'fleet &amp; energy forecasts'!N118</f>
        <v>40872208.640520222</v>
      </c>
      <c r="AK49" s="195">
        <f>$Y$49*'fleet &amp; energy forecasts'!O118</f>
        <v>40897758.564981893</v>
      </c>
      <c r="AL49" s="195">
        <f>$Y$49*'fleet &amp; energy forecasts'!P118</f>
        <v>40825442.849044152</v>
      </c>
      <c r="AM49" s="195">
        <f>$Y$49*'fleet &amp; energy forecasts'!Q118</f>
        <v>40753127.133106403</v>
      </c>
      <c r="AN49" s="195">
        <f>$Y$49*'fleet &amp; energy forecasts'!R118</f>
        <v>40680811.417168647</v>
      </c>
      <c r="AO49" s="195">
        <f>$Y$49*'fleet &amp; energy forecasts'!S118</f>
        <v>40608495.701230913</v>
      </c>
      <c r="AP49" s="195">
        <f>$Y$49*'fleet &amp; energy forecasts'!T118</f>
        <v>40536179.985293135</v>
      </c>
      <c r="AQ49" s="195">
        <f>$Y$49*'fleet &amp; energy forecasts'!U118</f>
        <v>40307511.221150808</v>
      </c>
      <c r="AR49" s="195">
        <f>$Y$49*'fleet &amp; energy forecasts'!V118</f>
        <v>40078842.457008541</v>
      </c>
      <c r="AS49" s="195">
        <f>$Y$49*'fleet &amp; energy forecasts'!W118</f>
        <v>39850173.692866221</v>
      </c>
      <c r="AT49" s="195">
        <f>$Y$49*'fleet &amp; energy forecasts'!X118</f>
        <v>39621504.928723894</v>
      </c>
      <c r="AU49" s="195">
        <f>$Y$49*'fleet &amp; energy forecasts'!Y118</f>
        <v>39392836.164581574</v>
      </c>
      <c r="AV49" s="195">
        <f>$Y$49*'fleet &amp; energy forecasts'!Z118</f>
        <v>39100612.400991142</v>
      </c>
      <c r="AW49" s="195">
        <f>$Y$49*'fleet &amp; energy forecasts'!AA118</f>
        <v>38808388.637400709</v>
      </c>
      <c r="AX49" s="195">
        <f>$Y$49*'fleet &amp; energy forecasts'!AB118</f>
        <v>38516164.873810276</v>
      </c>
      <c r="AY49" s="195">
        <f>$Y$49*'fleet &amp; energy forecasts'!AC118</f>
        <v>38223941.110219851</v>
      </c>
      <c r="AZ49" s="195">
        <f>$Y$49*'fleet &amp; energy forecasts'!AD118</f>
        <v>37931717.346629418</v>
      </c>
    </row>
    <row r="50" spans="1:52">
      <c r="A50" s="4" t="s">
        <v>816</v>
      </c>
      <c r="C50" s="225"/>
      <c r="D50" s="225"/>
      <c r="E50" s="50">
        <f t="shared" ref="E50:N50" si="18">E33</f>
        <v>56.7</v>
      </c>
      <c r="F50" s="50">
        <f t="shared" si="18"/>
        <v>57.4</v>
      </c>
      <c r="G50" s="50">
        <f t="shared" si="18"/>
        <v>56.4</v>
      </c>
      <c r="H50" s="50">
        <f t="shared" si="18"/>
        <v>56.1</v>
      </c>
      <c r="I50" s="50">
        <f t="shared" si="18"/>
        <v>57.4</v>
      </c>
      <c r="J50" s="50">
        <f t="shared" si="18"/>
        <v>58.4</v>
      </c>
      <c r="K50" s="50">
        <f t="shared" si="18"/>
        <v>55.2</v>
      </c>
      <c r="L50" s="50">
        <f t="shared" si="18"/>
        <v>65.099999999999994</v>
      </c>
      <c r="M50" s="50">
        <f t="shared" si="18"/>
        <v>64.599999999999994</v>
      </c>
      <c r="N50" s="22">
        <f t="shared" si="18"/>
        <v>595808</v>
      </c>
      <c r="T50" s="4" t="s">
        <v>768</v>
      </c>
      <c r="U50" s="192">
        <f t="shared" si="12"/>
        <v>26906944</v>
      </c>
      <c r="V50" s="194">
        <f t="shared" si="13"/>
        <v>27156380</v>
      </c>
      <c r="W50" s="194">
        <f t="shared" si="14"/>
        <v>26891040</v>
      </c>
      <c r="X50" s="194">
        <f t="shared" si="15"/>
        <v>29567865</v>
      </c>
      <c r="Y50" s="192">
        <f t="shared" si="16"/>
        <v>27984334</v>
      </c>
      <c r="Z50" s="195">
        <f>$Y$50*'fleet &amp; energy forecasts'!D119</f>
        <v>28741222.850391496</v>
      </c>
      <c r="AA50" s="195">
        <f>$Y$50*'fleet &amp; energy forecasts'!E119</f>
        <v>29498111.700782992</v>
      </c>
      <c r="AB50" s="195">
        <f>$Y$50*'fleet &amp; energy forecasts'!F119</f>
        <v>29865546.030274201</v>
      </c>
      <c r="AC50" s="195">
        <f>$Y$50*'fleet &amp; energy forecasts'!G119</f>
        <v>30232980.35976541</v>
      </c>
      <c r="AD50" s="195">
        <f>$Y$50*'fleet &amp; energy forecasts'!H119</f>
        <v>30600414.689256627</v>
      </c>
      <c r="AE50" s="195">
        <f>$Y$50*'fleet &amp; energy forecasts'!I119</f>
        <v>30967849.01874784</v>
      </c>
      <c r="AF50" s="195">
        <f>$Y$50*'fleet &amp; energy forecasts'!J119</f>
        <v>31335283.348238975</v>
      </c>
      <c r="AG50" s="195">
        <f>$Y$50*'fleet &amp; energy forecasts'!K119</f>
        <v>31410744.792914927</v>
      </c>
      <c r="AH50" s="195">
        <f>$Y$50*'fleet &amp; energy forecasts'!L119</f>
        <v>31486206.237590853</v>
      </c>
      <c r="AI50" s="195">
        <f>$Y$50*'fleet &amp; energy forecasts'!M119</f>
        <v>31561667.682266805</v>
      </c>
      <c r="AJ50" s="195">
        <f>$Y$50*'fleet &amp; energy forecasts'!N119</f>
        <v>31637129.126942728</v>
      </c>
      <c r="AK50" s="195">
        <f>$Y$50*'fleet &amp; energy forecasts'!O119</f>
        <v>31712590.571618672</v>
      </c>
      <c r="AL50" s="195">
        <f>$Y$50*'fleet &amp; energy forecasts'!P119</f>
        <v>31744931.190765504</v>
      </c>
      <c r="AM50" s="195">
        <f>$Y$50*'fleet &amp; energy forecasts'!Q119</f>
        <v>31777271.809912328</v>
      </c>
      <c r="AN50" s="195">
        <f>$Y$50*'fleet &amp; energy forecasts'!R119</f>
        <v>31809612.42905917</v>
      </c>
      <c r="AO50" s="195">
        <f>$Y$50*'fleet &amp; energy forecasts'!S119</f>
        <v>31841953.048206002</v>
      </c>
      <c r="AP50" s="195">
        <f>$Y$50*'fleet &amp; energy forecasts'!T119</f>
        <v>31874293.66735287</v>
      </c>
      <c r="AQ50" s="195">
        <f>$Y$50*'fleet &amp; energy forecasts'!U119</f>
        <v>32009501.423944004</v>
      </c>
      <c r="AR50" s="195">
        <f>$Y$50*'fleet &amp; energy forecasts'!V119</f>
        <v>32144709.180535205</v>
      </c>
      <c r="AS50" s="195">
        <f>$Y$50*'fleet &amp; energy forecasts'!W119</f>
        <v>32279916.937126342</v>
      </c>
      <c r="AT50" s="195">
        <f>$Y$50*'fleet &amp; energy forecasts'!X119</f>
        <v>32415124.693717532</v>
      </c>
      <c r="AU50" s="195">
        <f>$Y$50*'fleet &amp; energy forecasts'!Y119</f>
        <v>32550332.450308677</v>
      </c>
      <c r="AV50" s="195">
        <f>$Y$50*'fleet &amp; energy forecasts'!Z119</f>
        <v>32517990.270461883</v>
      </c>
      <c r="AW50" s="195">
        <f>$Y$50*'fleet &amp; energy forecasts'!AA119</f>
        <v>32485648.090615083</v>
      </c>
      <c r="AX50" s="195">
        <f>$Y$50*'fleet &amp; energy forecasts'!AB119</f>
        <v>32453305.910768289</v>
      </c>
      <c r="AY50" s="195">
        <f>$Y$50*'fleet &amp; energy forecasts'!AC119</f>
        <v>32420963.730921492</v>
      </c>
      <c r="AZ50" s="195">
        <f>$Y$50*'fleet &amp; energy forecasts'!AD119</f>
        <v>32388621.551074699</v>
      </c>
    </row>
    <row r="51" spans="1:52">
      <c r="A51" s="4" t="s">
        <v>817</v>
      </c>
      <c r="C51" s="225"/>
      <c r="D51" s="225"/>
      <c r="E51" s="50">
        <f t="shared" ref="E51:N51" si="19">E35</f>
        <v>215.1</v>
      </c>
      <c r="F51" s="50">
        <f t="shared" si="19"/>
        <v>210.9</v>
      </c>
      <c r="G51" s="50">
        <f t="shared" si="19"/>
        <v>212.3</v>
      </c>
      <c r="H51" s="50">
        <f t="shared" si="19"/>
        <v>216.7</v>
      </c>
      <c r="I51" s="50">
        <f t="shared" si="19"/>
        <v>221.7</v>
      </c>
      <c r="J51" s="50">
        <f t="shared" si="19"/>
        <v>228.4</v>
      </c>
      <c r="K51" s="50">
        <f t="shared" si="19"/>
        <v>224.2</v>
      </c>
      <c r="L51" s="50">
        <f t="shared" si="19"/>
        <v>225.3</v>
      </c>
      <c r="M51" s="50">
        <f t="shared" si="19"/>
        <v>220.7</v>
      </c>
      <c r="N51" s="22">
        <f t="shared" si="19"/>
        <v>39781</v>
      </c>
      <c r="Z51" s="196" t="s">
        <v>1010</v>
      </c>
    </row>
    <row r="52" spans="1:52">
      <c r="A52" s="4" t="s">
        <v>818</v>
      </c>
      <c r="C52" s="225"/>
      <c r="D52" s="225"/>
      <c r="E52" s="50">
        <f t="shared" ref="E52:N52" si="20">E37</f>
        <v>28.7</v>
      </c>
      <c r="F52" s="50">
        <f t="shared" si="20"/>
        <v>29</v>
      </c>
      <c r="G52" s="50">
        <f t="shared" si="20"/>
        <v>30.2</v>
      </c>
      <c r="H52" s="50">
        <f t="shared" si="20"/>
        <v>30.4</v>
      </c>
      <c r="I52" s="50">
        <f t="shared" si="20"/>
        <v>32</v>
      </c>
      <c r="J52" s="50">
        <f t="shared" si="20"/>
        <v>31.6</v>
      </c>
      <c r="K52" s="50">
        <f t="shared" si="20"/>
        <v>31.1</v>
      </c>
      <c r="L52" s="50">
        <f t="shared" si="20"/>
        <v>30.3</v>
      </c>
      <c r="M52" s="50">
        <f t="shared" si="20"/>
        <v>28.7</v>
      </c>
      <c r="N52" s="22">
        <f t="shared" si="20"/>
        <v>54356</v>
      </c>
    </row>
    <row r="54" spans="1:52">
      <c r="V54" s="4" t="s">
        <v>771</v>
      </c>
      <c r="W54" s="4">
        <v>2021</v>
      </c>
    </row>
    <row r="55" spans="1:52">
      <c r="V55" s="4" t="s">
        <v>772</v>
      </c>
      <c r="W55" s="144">
        <v>4076090000</v>
      </c>
      <c r="Y55" s="4">
        <f>W47/V47</f>
        <v>1.1020819784226348</v>
      </c>
    </row>
    <row r="56" spans="1:52">
      <c r="V56" s="4" t="s">
        <v>773</v>
      </c>
      <c r="W56" s="144">
        <v>195263000</v>
      </c>
      <c r="Y56" s="4">
        <f>W48/V48</f>
        <v>0.8587945812543879</v>
      </c>
    </row>
    <row r="57" spans="1:52">
      <c r="V57" s="4" t="s">
        <v>774</v>
      </c>
      <c r="W57" s="144">
        <v>93549000000</v>
      </c>
    </row>
    <row r="58" spans="1:52">
      <c r="E58" s="50"/>
      <c r="V58" s="4" t="s">
        <v>775</v>
      </c>
      <c r="W58" s="144">
        <v>43617500000</v>
      </c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V59" s="4" t="s">
        <v>776</v>
      </c>
      <c r="W59" s="144">
        <v>15287300000</v>
      </c>
    </row>
    <row r="60" spans="1:52">
      <c r="A60" s="225" t="s">
        <v>248</v>
      </c>
      <c r="B60" s="54" t="s">
        <v>819</v>
      </c>
      <c r="C60" s="55" t="s">
        <v>820</v>
      </c>
      <c r="D60" s="55"/>
      <c r="E60" s="55">
        <f t="shared" ref="E60:M60" si="21">SUMPRODUCT(E7:E9,$N$7:$N$9)/SUM($N$7:$N$9)</f>
        <v>34.510877611137104</v>
      </c>
      <c r="F60" s="55">
        <f t="shared" si="21"/>
        <v>32.994240789862069</v>
      </c>
      <c r="G60" s="55">
        <f t="shared" si="21"/>
        <v>33.550552397437002</v>
      </c>
      <c r="H60" s="55">
        <f t="shared" si="21"/>
        <v>33.2898364493957</v>
      </c>
      <c r="I60" s="55">
        <f t="shared" si="21"/>
        <v>32.773243442413921</v>
      </c>
      <c r="J60" s="55">
        <f t="shared" si="21"/>
        <v>32.350161663095797</v>
      </c>
      <c r="K60" s="55">
        <f t="shared" si="21"/>
        <v>32.17561907267109</v>
      </c>
      <c r="L60" s="55">
        <f t="shared" si="21"/>
        <v>31.768894823608317</v>
      </c>
      <c r="M60" s="55">
        <f t="shared" si="21"/>
        <v>30.632141659521576</v>
      </c>
      <c r="N60" s="56">
        <f>O7</f>
        <v>9960220</v>
      </c>
      <c r="V60" s="4" t="s">
        <v>777</v>
      </c>
      <c r="W60" s="144">
        <v>12322500000</v>
      </c>
    </row>
    <row r="61" spans="1:52">
      <c r="A61" s="225"/>
      <c r="B61" s="57" t="s">
        <v>819</v>
      </c>
      <c r="C61" s="4" t="s">
        <v>821</v>
      </c>
      <c r="E61" s="50">
        <f t="shared" ref="E61:M61" si="22">E12</f>
        <v>42.4</v>
      </c>
      <c r="F61" s="50">
        <f t="shared" si="22"/>
        <v>40.4</v>
      </c>
      <c r="G61" s="50">
        <f t="shared" si="22"/>
        <v>40.700000000000003</v>
      </c>
      <c r="H61" s="50">
        <f t="shared" si="22"/>
        <v>39.6</v>
      </c>
      <c r="I61" s="50">
        <f t="shared" si="22"/>
        <v>40.6</v>
      </c>
      <c r="J61" s="50">
        <f t="shared" si="22"/>
        <v>40.200000000000003</v>
      </c>
      <c r="K61" s="50">
        <f t="shared" si="22"/>
        <v>40.299999999999997</v>
      </c>
      <c r="L61" s="50">
        <f t="shared" si="22"/>
        <v>39.200000000000003</v>
      </c>
      <c r="M61" s="50">
        <f t="shared" si="22"/>
        <v>39.799999999999997</v>
      </c>
      <c r="N61" s="58">
        <f>O12</f>
        <v>3347573</v>
      </c>
      <c r="V61" s="4" t="s">
        <v>778</v>
      </c>
      <c r="W61" s="144">
        <v>283605000</v>
      </c>
    </row>
    <row r="62" spans="1:52" ht="15.75" thickBot="1">
      <c r="A62" s="225"/>
      <c r="B62" s="59" t="s">
        <v>249</v>
      </c>
      <c r="C62" s="60" t="s">
        <v>822</v>
      </c>
      <c r="D62" s="60"/>
      <c r="E62" s="60">
        <f t="shared" ref="E62:M62" si="23">SUMPRODUCT(E17:E18,$N$17:$N$18)/SUM($N$17:$N$18)</f>
        <v>40.552208726641176</v>
      </c>
      <c r="F62" s="60">
        <f t="shared" si="23"/>
        <v>35.578324528715299</v>
      </c>
      <c r="G62" s="60">
        <f t="shared" si="23"/>
        <v>39.595719811760006</v>
      </c>
      <c r="H62" s="60">
        <f t="shared" si="23"/>
        <v>36.347905660894121</v>
      </c>
      <c r="I62" s="60">
        <f t="shared" si="23"/>
        <v>38.591370990998826</v>
      </c>
      <c r="J62" s="60">
        <f t="shared" si="23"/>
        <v>36.082696226983536</v>
      </c>
      <c r="K62" s="60">
        <f t="shared" si="23"/>
        <v>36.72616155708824</v>
      </c>
      <c r="L62" s="60">
        <f t="shared" si="23"/>
        <v>34.408789151550593</v>
      </c>
      <c r="M62" s="60">
        <f t="shared" si="23"/>
        <v>35.226138679581183</v>
      </c>
      <c r="N62" s="61">
        <f>O17</f>
        <v>620697</v>
      </c>
    </row>
    <row r="63" spans="1:52">
      <c r="A63" s="225" t="s">
        <v>250</v>
      </c>
      <c r="B63" s="54" t="s">
        <v>819</v>
      </c>
      <c r="C63" s="55" t="s">
        <v>823</v>
      </c>
      <c r="D63" s="55"/>
      <c r="E63" s="62">
        <f t="shared" ref="E63:M63" si="24">E10</f>
        <v>42.7</v>
      </c>
      <c r="F63" s="62">
        <f t="shared" si="24"/>
        <v>40.299999999999997</v>
      </c>
      <c r="G63" s="62">
        <f t="shared" si="24"/>
        <v>40.6</v>
      </c>
      <c r="H63" s="62">
        <f t="shared" si="24"/>
        <v>39.5</v>
      </c>
      <c r="I63" s="62">
        <f t="shared" si="24"/>
        <v>39.700000000000003</v>
      </c>
      <c r="J63" s="62">
        <f t="shared" si="24"/>
        <v>38.9</v>
      </c>
      <c r="K63" s="62">
        <f t="shared" si="24"/>
        <v>38.700000000000003</v>
      </c>
      <c r="L63" s="62">
        <f t="shared" si="24"/>
        <v>36.6</v>
      </c>
      <c r="M63" s="62">
        <f t="shared" si="24"/>
        <v>36.200000000000003</v>
      </c>
      <c r="N63" s="56">
        <f>O10</f>
        <v>3744237</v>
      </c>
    </row>
    <row r="64" spans="1:52">
      <c r="A64" s="225"/>
      <c r="B64" s="57" t="s">
        <v>819</v>
      </c>
      <c r="C64" s="4" t="s">
        <v>824</v>
      </c>
      <c r="E64" s="50">
        <f t="shared" ref="E64:M65" si="25">E13</f>
        <v>42.7</v>
      </c>
      <c r="F64" s="50">
        <f t="shared" si="25"/>
        <v>41.6</v>
      </c>
      <c r="G64" s="50">
        <f t="shared" si="25"/>
        <v>40.799999999999997</v>
      </c>
      <c r="H64" s="50">
        <f t="shared" si="25"/>
        <v>40.4</v>
      </c>
      <c r="I64" s="50">
        <f t="shared" si="25"/>
        <v>39.9</v>
      </c>
      <c r="J64" s="50">
        <f t="shared" si="25"/>
        <v>39.700000000000003</v>
      </c>
      <c r="K64" s="50">
        <f t="shared" si="25"/>
        <v>39</v>
      </c>
      <c r="L64" s="50">
        <f t="shared" si="25"/>
        <v>38.9</v>
      </c>
      <c r="M64" s="50">
        <f t="shared" si="25"/>
        <v>38.1</v>
      </c>
      <c r="N64" s="58">
        <f>N13</f>
        <v>1579643</v>
      </c>
    </row>
    <row r="65" spans="1:15">
      <c r="A65" s="225"/>
      <c r="B65" s="57" t="s">
        <v>819</v>
      </c>
      <c r="C65" s="4" t="s">
        <v>825</v>
      </c>
      <c r="E65" s="50">
        <f t="shared" si="25"/>
        <v>39.799999999999997</v>
      </c>
      <c r="F65" s="50">
        <f t="shared" si="25"/>
        <v>38.1</v>
      </c>
      <c r="G65" s="50">
        <f t="shared" si="25"/>
        <v>36.9</v>
      </c>
      <c r="H65" s="50">
        <f t="shared" si="25"/>
        <v>36.299999999999997</v>
      </c>
      <c r="I65" s="50">
        <f t="shared" si="25"/>
        <v>36.6</v>
      </c>
      <c r="J65" s="50">
        <f t="shared" si="25"/>
        <v>36.6</v>
      </c>
      <c r="K65" s="50">
        <f t="shared" si="25"/>
        <v>37.200000000000003</v>
      </c>
      <c r="L65" s="50">
        <f t="shared" si="25"/>
        <v>37.700000000000003</v>
      </c>
      <c r="M65" s="50">
        <f t="shared" si="25"/>
        <v>38.6</v>
      </c>
      <c r="N65" s="58">
        <f>N14</f>
        <v>1229282</v>
      </c>
    </row>
    <row r="66" spans="1:15">
      <c r="A66" s="225"/>
      <c r="B66" s="57" t="s">
        <v>249</v>
      </c>
      <c r="C66" s="4" t="s">
        <v>823</v>
      </c>
      <c r="E66" s="50">
        <f>E19</f>
        <v>201</v>
      </c>
      <c r="F66" s="50">
        <f t="shared" ref="F66:M67" si="26">F19</f>
        <v>194.8</v>
      </c>
      <c r="G66" s="50">
        <f t="shared" si="26"/>
        <v>193.1</v>
      </c>
      <c r="H66" s="50">
        <f t="shared" si="26"/>
        <v>191.1</v>
      </c>
      <c r="I66" s="50">
        <f t="shared" si="26"/>
        <v>193.1</v>
      </c>
      <c r="J66" s="50">
        <f t="shared" si="26"/>
        <v>195</v>
      </c>
      <c r="K66" s="50">
        <f t="shared" si="26"/>
        <v>193.3</v>
      </c>
      <c r="L66" s="50">
        <f t="shared" si="26"/>
        <v>191.4</v>
      </c>
      <c r="M66" s="50">
        <f t="shared" si="26"/>
        <v>173.9</v>
      </c>
      <c r="N66" s="58">
        <f>N19</f>
        <v>126173</v>
      </c>
    </row>
    <row r="67" spans="1:15" ht="15.75" thickBot="1">
      <c r="A67" s="225"/>
      <c r="B67" s="59" t="s">
        <v>249</v>
      </c>
      <c r="C67" s="60" t="s">
        <v>826</v>
      </c>
      <c r="D67" s="60"/>
      <c r="E67" s="63">
        <f>E20</f>
        <v>42.4</v>
      </c>
      <c r="F67" s="63">
        <f t="shared" si="26"/>
        <v>42.3</v>
      </c>
      <c r="G67" s="63">
        <f t="shared" si="26"/>
        <v>43.1</v>
      </c>
      <c r="H67" s="63">
        <f t="shared" si="26"/>
        <v>43.3</v>
      </c>
      <c r="I67" s="63">
        <f t="shared" si="26"/>
        <v>42.7</v>
      </c>
      <c r="J67" s="63">
        <f t="shared" si="26"/>
        <v>39.1</v>
      </c>
      <c r="K67" s="63">
        <f t="shared" si="26"/>
        <v>33.1</v>
      </c>
      <c r="L67" s="63">
        <f t="shared" si="26"/>
        <v>28.2</v>
      </c>
      <c r="M67" s="63">
        <f t="shared" si="26"/>
        <v>25.2</v>
      </c>
      <c r="N67" s="61">
        <f>N20</f>
        <v>36972</v>
      </c>
    </row>
    <row r="70" spans="1:15">
      <c r="B70" s="82" t="s">
        <v>251</v>
      </c>
    </row>
    <row r="71" spans="1:15" ht="15.75" thickBot="1"/>
    <row r="72" spans="1:15" ht="15.75" thickBot="1">
      <c r="B72" s="229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27">SUMPRODUCT(F60:F62,$N$60:$N$62)/SUM($N$60:$N$62)</f>
        <v>34.889295645113002</v>
      </c>
      <c r="G72" s="55">
        <f t="shared" si="27"/>
        <v>35.538242020491815</v>
      </c>
      <c r="H72" s="55">
        <f t="shared" si="27"/>
        <v>34.942698138850666</v>
      </c>
      <c r="I72" s="55">
        <f t="shared" si="27"/>
        <v>34.913599880532637</v>
      </c>
      <c r="J72" s="55">
        <f t="shared" si="27"/>
        <v>34.403125040833579</v>
      </c>
      <c r="K72" s="55">
        <f t="shared" si="27"/>
        <v>34.331018997752089</v>
      </c>
      <c r="L72" s="55">
        <f t="shared" si="27"/>
        <v>33.672528421961033</v>
      </c>
      <c r="M72" s="55">
        <f t="shared" si="27"/>
        <v>33.04026739438374</v>
      </c>
      <c r="N72" s="78">
        <f>(M72/E72)^(1/8)-1</f>
        <v>-1.2965239605864154E-2</v>
      </c>
    </row>
    <row r="73" spans="1:15" ht="15.75" thickBot="1">
      <c r="B73" s="228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28">SUMPRODUCT(F63:F67,$N$63:$N$67)/SUM($N$63:$N$67)</f>
        <v>43.116546057230565</v>
      </c>
      <c r="G73" s="60">
        <f t="shared" si="28"/>
        <v>42.848467453914786</v>
      </c>
      <c r="H73" s="60">
        <f t="shared" si="28"/>
        <v>41.994867596135791</v>
      </c>
      <c r="I73" s="60">
        <f t="shared" si="28"/>
        <v>42.0779449926872</v>
      </c>
      <c r="J73" s="60">
        <f t="shared" si="28"/>
        <v>41.600794573565494</v>
      </c>
      <c r="K73" s="60">
        <f t="shared" si="28"/>
        <v>41.369513543678089</v>
      </c>
      <c r="L73" s="60">
        <f t="shared" si="28"/>
        <v>40.204124215882324</v>
      </c>
      <c r="M73" s="60">
        <f t="shared" si="28"/>
        <v>39.612430164374565</v>
      </c>
      <c r="N73" s="78">
        <f>(M73/E73)^(1/8)-1</f>
        <v>-1.61994510012895E-2</v>
      </c>
    </row>
    <row r="74" spans="1:15" ht="15.75" thickBot="1">
      <c r="B74" s="227" t="s">
        <v>255</v>
      </c>
      <c r="C74" s="4" t="s">
        <v>253</v>
      </c>
      <c r="E74" s="4">
        <f t="shared" ref="E74:M74" si="29">SUMPRODUCT(E40:E46,$N$40:$N$46)/SUM($N$40:$N$46)</f>
        <v>43.787516887054785</v>
      </c>
      <c r="F74" s="4">
        <f t="shared" si="29"/>
        <v>43.498841542816649</v>
      </c>
      <c r="G74" s="4">
        <f t="shared" si="29"/>
        <v>43.244383778394464</v>
      </c>
      <c r="H74" s="4">
        <f t="shared" si="29"/>
        <v>43.778818285884682</v>
      </c>
      <c r="I74" s="4">
        <f t="shared" si="29"/>
        <v>43.314622221169387</v>
      </c>
      <c r="J74" s="4">
        <f t="shared" si="29"/>
        <v>43.668210428553216</v>
      </c>
      <c r="K74" s="4">
        <f t="shared" si="29"/>
        <v>42.75769283292145</v>
      </c>
      <c r="L74" s="4">
        <f t="shared" si="29"/>
        <v>40.397778259297375</v>
      </c>
      <c r="M74" s="4">
        <f t="shared" si="29"/>
        <v>40.471003629279771</v>
      </c>
      <c r="N74" s="78">
        <f>(M74/E74)^(1/8)-1</f>
        <v>-9.7970699721111609E-3</v>
      </c>
    </row>
    <row r="75" spans="1:15" ht="15.75" thickBot="1">
      <c r="B75" s="228"/>
      <c r="C75" s="60" t="s">
        <v>254</v>
      </c>
      <c r="D75" s="60"/>
      <c r="E75" s="60">
        <f t="shared" ref="E75:M75" si="30">SUMPRODUCT(E48:E52,$N$48:$N$52)/SUM($N$48:$N$52)</f>
        <v>75.381034515188574</v>
      </c>
      <c r="F75" s="60">
        <f t="shared" si="30"/>
        <v>75.697267351641102</v>
      </c>
      <c r="G75" s="60">
        <f t="shared" si="30"/>
        <v>75.493256841907268</v>
      </c>
      <c r="H75" s="60">
        <f t="shared" si="30"/>
        <v>75.755683485375712</v>
      </c>
      <c r="I75" s="60">
        <f t="shared" si="30"/>
        <v>77.028175844070347</v>
      </c>
      <c r="J75" s="60">
        <f t="shared" si="30"/>
        <v>78.635106155365364</v>
      </c>
      <c r="K75" s="60">
        <f t="shared" si="30"/>
        <v>75.758507594281951</v>
      </c>
      <c r="L75" s="60">
        <f t="shared" si="30"/>
        <v>82.52736339697168</v>
      </c>
      <c r="M75" s="60">
        <f t="shared" si="30"/>
        <v>81.556965343741183</v>
      </c>
      <c r="N75" s="79">
        <f>(M75/E75)^(1/8)-1</f>
        <v>9.8918573620419004E-3</v>
      </c>
    </row>
    <row r="76" spans="1:15" ht="15.75" thickBot="1"/>
    <row r="77" spans="1:15" ht="16.5" thickTop="1" thickBot="1">
      <c r="B77" s="229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15" ht="16.5" thickTop="1" thickBot="1">
      <c r="B78" s="228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15" ht="16.5" thickTop="1" thickBot="1">
      <c r="B79" s="227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15" ht="16.5" thickTop="1" thickBot="1">
      <c r="B80" s="228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2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2:36" ht="16.5" thickTop="1" thickBot="1">
      <c r="B82" s="229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1">F72*F77</f>
        <v>52613.057832830404</v>
      </c>
      <c r="G82" s="80">
        <f t="shared" si="31"/>
        <v>55972.731182274605</v>
      </c>
      <c r="H82" s="80">
        <f t="shared" si="31"/>
        <v>57865.108117936703</v>
      </c>
      <c r="I82" s="80">
        <f t="shared" si="31"/>
        <v>60540.182192843589</v>
      </c>
      <c r="J82" s="80">
        <f t="shared" si="31"/>
        <v>62063.237573663777</v>
      </c>
      <c r="K82" s="80">
        <f t="shared" si="31"/>
        <v>64130.343487800899</v>
      </c>
      <c r="L82" s="80">
        <f t="shared" si="31"/>
        <v>64583.909513321261</v>
      </c>
      <c r="M82" s="80">
        <f t="shared" si="31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2:36" ht="16.5" thickTop="1" thickBot="1">
      <c r="B83" s="228"/>
      <c r="C83" s="60" t="s">
        <v>254</v>
      </c>
      <c r="D83" s="55"/>
      <c r="E83" s="80">
        <f t="shared" ref="E83:M85" si="32">E73*E78</f>
        <v>4468.9983728557972</v>
      </c>
      <c r="F83" s="80">
        <f t="shared" si="32"/>
        <v>4182.3049675513648</v>
      </c>
      <c r="G83" s="80">
        <f t="shared" si="32"/>
        <v>4070.6044081219047</v>
      </c>
      <c r="H83" s="80">
        <f t="shared" si="32"/>
        <v>3863.5278188444927</v>
      </c>
      <c r="I83" s="80">
        <f t="shared" si="32"/>
        <v>3744.937104349161</v>
      </c>
      <c r="J83" s="80">
        <f t="shared" si="32"/>
        <v>3619.2691279001979</v>
      </c>
      <c r="K83" s="80">
        <f t="shared" si="32"/>
        <v>3475.0391376689595</v>
      </c>
      <c r="L83" s="80">
        <f t="shared" si="32"/>
        <v>3256.5340614864681</v>
      </c>
      <c r="M83" s="80">
        <f t="shared" si="32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2:36" ht="16.5" thickTop="1" thickBot="1">
      <c r="B84" s="227" t="s">
        <v>255</v>
      </c>
      <c r="C84" s="4" t="s">
        <v>253</v>
      </c>
      <c r="D84" s="55"/>
      <c r="E84" s="80">
        <f t="shared" si="32"/>
        <v>14187.155471405751</v>
      </c>
      <c r="F84" s="80">
        <f t="shared" si="32"/>
        <v>14311.118867586678</v>
      </c>
      <c r="G84" s="80">
        <f t="shared" si="32"/>
        <v>14486.868565762146</v>
      </c>
      <c r="H84" s="80">
        <f t="shared" si="32"/>
        <v>15016.134672058446</v>
      </c>
      <c r="I84" s="80">
        <f t="shared" si="32"/>
        <v>15116.803155188116</v>
      </c>
      <c r="J84" s="80">
        <f t="shared" si="32"/>
        <v>15458.546491707839</v>
      </c>
      <c r="K84" s="80">
        <f t="shared" si="32"/>
        <v>15350.0117270188</v>
      </c>
      <c r="L84" s="80">
        <f t="shared" si="32"/>
        <v>14502.802395087758</v>
      </c>
      <c r="M84" s="80">
        <f t="shared" si="32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2:36" ht="16.5" thickTop="1" thickBot="1">
      <c r="B85" s="228"/>
      <c r="C85" s="60" t="s">
        <v>254</v>
      </c>
      <c r="D85" s="55"/>
      <c r="E85" s="80">
        <f t="shared" si="32"/>
        <v>24423.455182921098</v>
      </c>
      <c r="F85" s="80">
        <f t="shared" si="32"/>
        <v>24904.400958689923</v>
      </c>
      <c r="G85" s="80">
        <f t="shared" si="32"/>
        <v>25290.241042038935</v>
      </c>
      <c r="H85" s="80">
        <f t="shared" si="32"/>
        <v>25984.199435483868</v>
      </c>
      <c r="I85" s="80">
        <f t="shared" si="32"/>
        <v>26882.833369580552</v>
      </c>
      <c r="J85" s="80">
        <f t="shared" si="32"/>
        <v>27836.827578999339</v>
      </c>
      <c r="K85" s="80">
        <f t="shared" si="32"/>
        <v>27197.30422634722</v>
      </c>
      <c r="L85" s="80">
        <f t="shared" si="32"/>
        <v>29627.323459512834</v>
      </c>
      <c r="M85" s="80">
        <f t="shared" si="32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2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.75" thickBot="1">
      <c r="B89" s="229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AJ92" si="33">F89+$O82</f>
        <v>67619.938419107173</v>
      </c>
      <c r="H89" s="45">
        <f t="shared" si="33"/>
        <v>69137.952872000125</v>
      </c>
      <c r="I89" s="45">
        <f t="shared" si="33"/>
        <v>70655.967324893078</v>
      </c>
      <c r="J89" s="45">
        <f t="shared" si="33"/>
        <v>72173.98177778603</v>
      </c>
      <c r="K89" s="45">
        <f t="shared" si="33"/>
        <v>73691.996230678982</v>
      </c>
      <c r="L89" s="45">
        <f t="shared" si="33"/>
        <v>75210.010683571934</v>
      </c>
      <c r="M89" s="45">
        <f t="shared" si="33"/>
        <v>76728.025136464887</v>
      </c>
      <c r="N89" s="45">
        <f t="shared" si="33"/>
        <v>78246.039589357839</v>
      </c>
      <c r="O89" s="45">
        <f t="shared" si="33"/>
        <v>79764.054042250791</v>
      </c>
      <c r="P89" s="45">
        <f t="shared" si="33"/>
        <v>81282.068495143743</v>
      </c>
      <c r="Q89" s="45">
        <f t="shared" si="33"/>
        <v>82800.082948036696</v>
      </c>
      <c r="R89" s="45">
        <f t="shared" si="33"/>
        <v>84318.097400929648</v>
      </c>
      <c r="S89" s="45">
        <f t="shared" si="33"/>
        <v>85836.1118538226</v>
      </c>
      <c r="T89" s="45">
        <f t="shared" si="33"/>
        <v>87354.126306715552</v>
      </c>
      <c r="U89" s="45">
        <f t="shared" si="33"/>
        <v>88872.140759608505</v>
      </c>
      <c r="V89" s="45">
        <f t="shared" si="33"/>
        <v>90390.155212501457</v>
      </c>
      <c r="W89" s="45">
        <f t="shared" si="33"/>
        <v>91908.169665394409</v>
      </c>
      <c r="X89" s="45">
        <f t="shared" si="33"/>
        <v>93426.184118287361</v>
      </c>
      <c r="Y89" s="45">
        <f t="shared" si="33"/>
        <v>94944.198571180314</v>
      </c>
      <c r="Z89" s="45">
        <f t="shared" si="33"/>
        <v>96462.213024073266</v>
      </c>
      <c r="AA89" s="45">
        <f t="shared" si="33"/>
        <v>97980.227476966218</v>
      </c>
      <c r="AB89" s="45">
        <f t="shared" si="33"/>
        <v>99498.24192985917</v>
      </c>
      <c r="AC89" s="45">
        <f t="shared" si="33"/>
        <v>101016.25638275212</v>
      </c>
      <c r="AD89" s="45">
        <f t="shared" si="33"/>
        <v>102534.27083564507</v>
      </c>
      <c r="AE89" s="45">
        <f t="shared" si="33"/>
        <v>104052.28528853803</v>
      </c>
      <c r="AF89" s="45">
        <f t="shared" si="33"/>
        <v>105570.29974143098</v>
      </c>
      <c r="AG89" s="45">
        <f t="shared" si="33"/>
        <v>107088.31419432393</v>
      </c>
      <c r="AH89" s="45">
        <f t="shared" si="33"/>
        <v>108606.32864721688</v>
      </c>
      <c r="AI89" s="45">
        <f t="shared" si="33"/>
        <v>110124.34310010984</v>
      </c>
      <c r="AJ89" s="45">
        <f t="shared" si="33"/>
        <v>111642.35755300279</v>
      </c>
    </row>
    <row r="90" spans="2:36" ht="15.75" thickBot="1">
      <c r="B90" s="228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U90" si="34">F90+$O83</f>
        <v>2911.7268564778233</v>
      </c>
      <c r="H90" s="45">
        <f t="shared" si="34"/>
        <v>2739.3232539735009</v>
      </c>
      <c r="I90" s="45">
        <f t="shared" si="34"/>
        <v>2566.9196514691785</v>
      </c>
      <c r="J90" s="45">
        <f t="shared" si="34"/>
        <v>2394.5160489648561</v>
      </c>
      <c r="K90" s="45">
        <f t="shared" si="34"/>
        <v>2222.1124464605336</v>
      </c>
      <c r="L90" s="45">
        <f t="shared" si="34"/>
        <v>2049.7088439562112</v>
      </c>
      <c r="M90" s="45">
        <f t="shared" si="34"/>
        <v>1877.3052414518886</v>
      </c>
      <c r="N90" s="45">
        <f t="shared" si="34"/>
        <v>1704.901638947566</v>
      </c>
      <c r="O90" s="45">
        <f t="shared" si="34"/>
        <v>1532.4980364432433</v>
      </c>
      <c r="P90" s="45">
        <f t="shared" si="34"/>
        <v>1360.0944339389207</v>
      </c>
      <c r="Q90" s="45">
        <f t="shared" si="34"/>
        <v>1187.6908314345981</v>
      </c>
      <c r="R90" s="45">
        <f t="shared" si="34"/>
        <v>1015.2872289302754</v>
      </c>
      <c r="S90" s="45">
        <f t="shared" si="34"/>
        <v>842.8836264259528</v>
      </c>
      <c r="T90" s="45">
        <f t="shared" si="34"/>
        <v>670.48002392163016</v>
      </c>
      <c r="U90" s="45">
        <f t="shared" si="34"/>
        <v>498.07642141730753</v>
      </c>
      <c r="V90" s="45">
        <f t="shared" si="33"/>
        <v>325.67281891298489</v>
      </c>
      <c r="W90" s="45">
        <f t="shared" si="33"/>
        <v>153.26921640866226</v>
      </c>
      <c r="X90" s="45">
        <f t="shared" si="33"/>
        <v>-19.134386095660375</v>
      </c>
      <c r="Y90" s="45">
        <f t="shared" si="33"/>
        <v>-191.53798859998301</v>
      </c>
      <c r="Z90" s="45">
        <f t="shared" si="33"/>
        <v>-363.94159110430564</v>
      </c>
      <c r="AA90" s="45">
        <f t="shared" si="33"/>
        <v>-536.34519360862828</v>
      </c>
      <c r="AB90" s="45">
        <f t="shared" si="33"/>
        <v>-708.74879611295091</v>
      </c>
      <c r="AC90" s="45">
        <f t="shared" si="33"/>
        <v>-881.15239861727355</v>
      </c>
      <c r="AD90" s="45">
        <f t="shared" si="33"/>
        <v>-1053.5560011215962</v>
      </c>
      <c r="AE90" s="45">
        <f t="shared" si="33"/>
        <v>-1225.9596036259188</v>
      </c>
      <c r="AF90" s="45">
        <f t="shared" si="33"/>
        <v>-1398.3632061302415</v>
      </c>
      <c r="AG90" s="45">
        <f t="shared" si="33"/>
        <v>-1570.7668086345641</v>
      </c>
      <c r="AH90" s="45">
        <f t="shared" si="33"/>
        <v>-1743.1704111388867</v>
      </c>
      <c r="AI90" s="45">
        <f t="shared" si="33"/>
        <v>-1915.5740136432094</v>
      </c>
      <c r="AJ90" s="45">
        <f t="shared" si="33"/>
        <v>-2087.977616147532</v>
      </c>
    </row>
    <row r="91" spans="2:36" ht="15.75" thickBot="1">
      <c r="B91" s="227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3"/>
        <v>14618.63935568614</v>
      </c>
      <c r="H91" s="45">
        <f t="shared" si="33"/>
        <v>14676.557835985332</v>
      </c>
      <c r="I91" s="45">
        <f t="shared" si="33"/>
        <v>14734.476316284523</v>
      </c>
      <c r="J91" s="45">
        <f t="shared" si="33"/>
        <v>14792.394796583714</v>
      </c>
      <c r="K91" s="45">
        <f t="shared" si="33"/>
        <v>14850.313276882905</v>
      </c>
      <c r="L91" s="45">
        <f t="shared" si="33"/>
        <v>14908.231757182097</v>
      </c>
      <c r="M91" s="45">
        <f t="shared" si="33"/>
        <v>14966.150237481288</v>
      </c>
      <c r="N91" s="45">
        <f t="shared" si="33"/>
        <v>15024.068717780479</v>
      </c>
      <c r="O91" s="45">
        <f t="shared" si="33"/>
        <v>15081.987198079671</v>
      </c>
      <c r="P91" s="45">
        <f t="shared" si="33"/>
        <v>15139.905678378862</v>
      </c>
      <c r="Q91" s="45">
        <f t="shared" si="33"/>
        <v>15197.824158678053</v>
      </c>
      <c r="R91" s="45">
        <f t="shared" si="33"/>
        <v>15255.742638977244</v>
      </c>
      <c r="S91" s="45">
        <f t="shared" si="33"/>
        <v>15313.661119276436</v>
      </c>
      <c r="T91" s="45">
        <f t="shared" si="33"/>
        <v>15371.579599575627</v>
      </c>
      <c r="U91" s="45">
        <f t="shared" si="33"/>
        <v>15429.498079874818</v>
      </c>
      <c r="V91" s="45">
        <f t="shared" si="33"/>
        <v>15487.41656017401</v>
      </c>
      <c r="W91" s="45">
        <f t="shared" si="33"/>
        <v>15545.335040473201</v>
      </c>
      <c r="X91" s="45">
        <f t="shared" si="33"/>
        <v>15603.253520772392</v>
      </c>
      <c r="Y91" s="45">
        <f t="shared" si="33"/>
        <v>15661.172001071584</v>
      </c>
      <c r="Z91" s="45">
        <f t="shared" si="33"/>
        <v>15719.090481370775</v>
      </c>
      <c r="AA91" s="45">
        <f t="shared" si="33"/>
        <v>15777.008961669966</v>
      </c>
      <c r="AB91" s="45">
        <f t="shared" si="33"/>
        <v>15834.927441969157</v>
      </c>
      <c r="AC91" s="45">
        <f t="shared" si="33"/>
        <v>15892.845922268349</v>
      </c>
      <c r="AD91" s="45">
        <f t="shared" si="33"/>
        <v>15950.76440256754</v>
      </c>
      <c r="AE91" s="45">
        <f t="shared" si="33"/>
        <v>16008.682882866731</v>
      </c>
      <c r="AF91" s="45">
        <f t="shared" si="33"/>
        <v>16066.601363165923</v>
      </c>
      <c r="AG91" s="45">
        <f t="shared" si="33"/>
        <v>16124.519843465114</v>
      </c>
      <c r="AH91" s="45">
        <f t="shared" si="33"/>
        <v>16182.438323764305</v>
      </c>
      <c r="AI91" s="45">
        <f t="shared" si="33"/>
        <v>16240.356804063496</v>
      </c>
      <c r="AJ91" s="45">
        <f t="shared" si="33"/>
        <v>16298.275284362688</v>
      </c>
    </row>
    <row r="92" spans="2:36" ht="15.75" thickBot="1">
      <c r="B92" s="228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3"/>
        <v>30902.365027391137</v>
      </c>
      <c r="H92" s="45">
        <f t="shared" si="33"/>
        <v>31539.885811330289</v>
      </c>
      <c r="I92" s="45">
        <f t="shared" si="33"/>
        <v>32177.40659526944</v>
      </c>
      <c r="J92" s="45">
        <f t="shared" si="33"/>
        <v>32814.927379208588</v>
      </c>
      <c r="K92" s="45">
        <f t="shared" si="33"/>
        <v>33452.448163147739</v>
      </c>
      <c r="L92" s="45">
        <f t="shared" si="33"/>
        <v>34089.968947086891</v>
      </c>
      <c r="M92" s="45">
        <f t="shared" si="33"/>
        <v>34727.489731026042</v>
      </c>
      <c r="N92" s="45">
        <f t="shared" si="33"/>
        <v>35365.010514965194</v>
      </c>
      <c r="O92" s="45">
        <f t="shared" si="33"/>
        <v>36002.531298904345</v>
      </c>
      <c r="P92" s="45">
        <f t="shared" si="33"/>
        <v>36640.052082843496</v>
      </c>
      <c r="Q92" s="45">
        <f t="shared" si="33"/>
        <v>37277.572866782648</v>
      </c>
      <c r="R92" s="45">
        <f t="shared" si="33"/>
        <v>37915.093650721799</v>
      </c>
      <c r="S92" s="45">
        <f t="shared" si="33"/>
        <v>38552.614434660951</v>
      </c>
      <c r="T92" s="45">
        <f t="shared" si="33"/>
        <v>39190.135218600102</v>
      </c>
      <c r="U92" s="45">
        <f t="shared" si="33"/>
        <v>39827.656002539254</v>
      </c>
      <c r="V92" s="45">
        <f t="shared" si="33"/>
        <v>40465.176786478405</v>
      </c>
      <c r="W92" s="45">
        <f t="shared" si="33"/>
        <v>41102.697570417557</v>
      </c>
      <c r="X92" s="45">
        <f t="shared" si="33"/>
        <v>41740.218354356708</v>
      </c>
      <c r="Y92" s="45">
        <f t="shared" si="33"/>
        <v>42377.739138295859</v>
      </c>
      <c r="Z92" s="45">
        <f t="shared" si="33"/>
        <v>43015.259922235011</v>
      </c>
      <c r="AA92" s="45">
        <f t="shared" si="33"/>
        <v>43652.780706174162</v>
      </c>
      <c r="AB92" s="45">
        <f t="shared" si="33"/>
        <v>44290.301490113314</v>
      </c>
      <c r="AC92" s="45">
        <f t="shared" si="33"/>
        <v>44927.822274052465</v>
      </c>
      <c r="AD92" s="45">
        <f t="shared" si="33"/>
        <v>45565.343057991617</v>
      </c>
      <c r="AE92" s="45">
        <f t="shared" si="33"/>
        <v>46202.863841930768</v>
      </c>
      <c r="AF92" s="45">
        <f t="shared" si="33"/>
        <v>46840.38462586992</v>
      </c>
      <c r="AG92" s="45">
        <f t="shared" si="33"/>
        <v>47477.905409809071</v>
      </c>
      <c r="AH92" s="45">
        <f t="shared" si="33"/>
        <v>48115.426193748222</v>
      </c>
      <c r="AI92" s="45">
        <f t="shared" si="33"/>
        <v>48752.946977687374</v>
      </c>
      <c r="AJ92" s="45">
        <f t="shared" si="33"/>
        <v>49390.467761626525</v>
      </c>
    </row>
    <row r="95" spans="2:36">
      <c r="P95" s="246" t="s">
        <v>1035</v>
      </c>
    </row>
    <row r="96" spans="2:36">
      <c r="M96" s="4" t="s">
        <v>1026</v>
      </c>
      <c r="N96" s="4" t="s">
        <v>1027</v>
      </c>
      <c r="O96" s="4" t="s">
        <v>1029</v>
      </c>
      <c r="P96" s="4" t="s">
        <v>1028</v>
      </c>
    </row>
    <row r="97" spans="12:20">
      <c r="L97" s="4">
        <v>2019</v>
      </c>
      <c r="M97" s="4">
        <v>271789</v>
      </c>
      <c r="N97" s="4">
        <v>14251</v>
      </c>
      <c r="O97" s="4">
        <f>SUM(M97:N97)*10^6</f>
        <v>286040000000</v>
      </c>
      <c r="P97" s="4">
        <v>115534</v>
      </c>
      <c r="R97" s="4">
        <f>O97/O$97</f>
        <v>1</v>
      </c>
      <c r="S97" s="4">
        <f t="shared" ref="S97:S101" si="35">P97/P$97</f>
        <v>1</v>
      </c>
    </row>
    <row r="98" spans="12:20">
      <c r="L98" s="4">
        <v>2020</v>
      </c>
      <c r="M98" s="4">
        <v>263831</v>
      </c>
      <c r="N98" s="4">
        <v>10172</v>
      </c>
      <c r="O98" s="4">
        <f t="shared" ref="O98:O101" si="36">SUM(M98:N98)*10^6</f>
        <v>274003000000</v>
      </c>
      <c r="P98" s="4">
        <v>56988</v>
      </c>
      <c r="R98" s="4">
        <f t="shared" ref="R98:R101" si="37">O98/O$97</f>
        <v>0.95791847294084742</v>
      </c>
      <c r="S98" s="4">
        <f t="shared" si="35"/>
        <v>0.49325739609119396</v>
      </c>
    </row>
    <row r="99" spans="12:20">
      <c r="L99" s="4">
        <v>2021</v>
      </c>
      <c r="M99" s="4">
        <v>298763</v>
      </c>
      <c r="N99" s="4">
        <v>10247</v>
      </c>
      <c r="O99" s="4">
        <f t="shared" si="36"/>
        <v>309010000000</v>
      </c>
      <c r="P99" s="4">
        <v>53379</v>
      </c>
      <c r="R99" s="4">
        <f t="shared" si="37"/>
        <v>1.0803034540623688</v>
      </c>
      <c r="S99" s="4">
        <f t="shared" si="35"/>
        <v>0.46201983831599358</v>
      </c>
    </row>
    <row r="100" spans="12:20">
      <c r="L100" s="4">
        <v>2022</v>
      </c>
      <c r="M100" s="4">
        <v>304518</v>
      </c>
      <c r="N100" s="4">
        <v>11029</v>
      </c>
      <c r="O100" s="4">
        <f t="shared" si="36"/>
        <v>315547000000</v>
      </c>
      <c r="P100" s="4">
        <v>70241</v>
      </c>
      <c r="R100" s="4">
        <f t="shared" si="37"/>
        <v>1.1031569011327087</v>
      </c>
      <c r="S100" s="4">
        <f t="shared" si="35"/>
        <v>0.60796821714819882</v>
      </c>
    </row>
    <row r="101" spans="12:20">
      <c r="L101" s="4">
        <v>2023</v>
      </c>
      <c r="M101" s="4">
        <v>310075</v>
      </c>
      <c r="N101" s="4">
        <v>11097</v>
      </c>
      <c r="O101" s="4">
        <f t="shared" si="36"/>
        <v>321172000000</v>
      </c>
      <c r="P101" s="4">
        <v>100137</v>
      </c>
      <c r="R101" s="4">
        <f t="shared" si="37"/>
        <v>1.122821982939449</v>
      </c>
      <c r="S101" s="4">
        <f t="shared" si="35"/>
        <v>0.86673187113750061</v>
      </c>
    </row>
    <row r="103" spans="12:20">
      <c r="M103" s="4" t="s">
        <v>1030</v>
      </c>
      <c r="N103" s="4" t="s">
        <v>1032</v>
      </c>
      <c r="P103" s="4" t="s">
        <v>1033</v>
      </c>
      <c r="Q103" s="4" t="s">
        <v>1034</v>
      </c>
      <c r="S103" s="4" t="s">
        <v>1033</v>
      </c>
      <c r="T103" s="4" t="s">
        <v>1034</v>
      </c>
    </row>
    <row r="104" spans="12:20">
      <c r="L104" s="4">
        <v>2019</v>
      </c>
      <c r="M104" s="4">
        <v>139862</v>
      </c>
      <c r="N104" s="144">
        <f>M104*About!$B$79*10^6</f>
        <v>86906190802</v>
      </c>
      <c r="P104" s="245" cm="1">
        <f t="array" ref="P104:P108">N104:N108*TRANSPOSE(AC44:AG44)</f>
        <v>52994065041.543312</v>
      </c>
      <c r="Q104" s="144" cm="1">
        <f t="array" ref="Q104:Q108">N104:N108-_xlfn.ANCHORARRAY(P104)</f>
        <v>33912125760.456688</v>
      </c>
      <c r="S104" s="245">
        <f>P104/P$104</f>
        <v>1</v>
      </c>
      <c r="T104" s="245">
        <f t="shared" ref="T104:T108" si="38">Q104/Q$104</f>
        <v>1</v>
      </c>
    </row>
    <row r="105" spans="12:20">
      <c r="L105" s="4">
        <v>2020</v>
      </c>
      <c r="M105" s="4">
        <v>135446</v>
      </c>
      <c r="N105" s="144">
        <f>M105*About!$B$79*10^6</f>
        <v>84162216466</v>
      </c>
      <c r="P105" s="245">
        <v>51027842870.853622</v>
      </c>
      <c r="Q105" s="4">
        <v>33134373595.146378</v>
      </c>
      <c r="S105" s="245">
        <f t="shared" ref="S105:S108" si="39">P105/P$104</f>
        <v>0.96289731370582121</v>
      </c>
      <c r="T105" s="245">
        <f t="shared" si="38"/>
        <v>0.97706566168089615</v>
      </c>
    </row>
    <row r="106" spans="12:20">
      <c r="L106" s="4">
        <v>2021</v>
      </c>
      <c r="M106" s="4">
        <v>139933</v>
      </c>
      <c r="N106" s="144">
        <f>M106*About!$B$79*10^6</f>
        <v>86950308143</v>
      </c>
      <c r="P106" s="245">
        <v>53200525766.684052</v>
      </c>
      <c r="Q106" s="4">
        <v>33749782376.315948</v>
      </c>
      <c r="S106" s="245">
        <f t="shared" si="39"/>
        <v>1.0038959216466767</v>
      </c>
      <c r="T106" s="245">
        <f t="shared" si="38"/>
        <v>0.99521282194789329</v>
      </c>
    </row>
    <row r="107" spans="12:20">
      <c r="L107" s="4">
        <v>2022</v>
      </c>
      <c r="M107" s="4">
        <v>135192</v>
      </c>
      <c r="N107" s="144">
        <f>M107*About!$B$79*10^6</f>
        <v>84004388232</v>
      </c>
      <c r="P107" s="245">
        <v>49720422266.827423</v>
      </c>
      <c r="Q107" s="4">
        <v>34283965965.172577</v>
      </c>
      <c r="S107" s="245">
        <f t="shared" si="39"/>
        <v>0.93822623774663061</v>
      </c>
      <c r="T107" s="245">
        <f t="shared" si="38"/>
        <v>1.01096481557489</v>
      </c>
    </row>
    <row r="108" spans="12:20">
      <c r="L108" s="4">
        <v>2023</v>
      </c>
      <c r="M108" s="4">
        <v>135610</v>
      </c>
      <c r="N108" s="144">
        <f>M108*About!$B$79*10^6</f>
        <v>84264121310</v>
      </c>
      <c r="P108" s="245">
        <v>49842532455.600342</v>
      </c>
      <c r="Q108" s="4">
        <v>34421588854.399658</v>
      </c>
      <c r="S108" s="245">
        <f t="shared" si="39"/>
        <v>0.94053046160032427</v>
      </c>
      <c r="T108" s="245">
        <f t="shared" si="38"/>
        <v>1.0150230362302157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6"/>
  <sheetViews>
    <sheetView workbookViewId="0">
      <selection activeCell="C3" sqref="C3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98">
        <f>'DV-CAGR_mod'!U47/'DV-CAGR_mod'!$U47</f>
        <v>1</v>
      </c>
      <c r="C2" s="198">
        <f>'DV-CAGR_mod'!V47/'DV-CAGR_mod'!$U47</f>
        <v>1.0077595136573623</v>
      </c>
      <c r="D2" s="198">
        <f>'DV-CAGR_mod'!W47/'DV-CAGR_mod'!$U47</f>
        <v>1.1106335985857381</v>
      </c>
      <c r="E2" s="198">
        <f>'DV-CAGR_mod'!X47/'DV-CAGR_mod'!$U47</f>
        <v>1.0071516358495078</v>
      </c>
      <c r="F2" s="198">
        <f>'DV-CAGR_mod'!Y47/'DV-CAGR_mod'!$U47</f>
        <v>1.0172652979841319</v>
      </c>
      <c r="G2" s="198">
        <f>'DV-CAGR_mod'!Z47/'DV-CAGR_mod'!$U47</f>
        <v>1.0375666863431958</v>
      </c>
      <c r="H2" s="198">
        <f>'DV-CAGR_mod'!AA47/'DV-CAGR_mod'!$U47</f>
        <v>1.0578680747022629</v>
      </c>
      <c r="I2" s="198">
        <f>'DV-CAGR_mod'!AB47/'DV-CAGR_mod'!$U47</f>
        <v>1.0694781048358424</v>
      </c>
      <c r="J2" s="198">
        <f>'DV-CAGR_mod'!AC47/'DV-CAGR_mod'!$U47</f>
        <v>1.0810881349694221</v>
      </c>
      <c r="K2" s="198">
        <f>'DV-CAGR_mod'!AD47/'DV-CAGR_mod'!$U47</f>
        <v>1.0926981651030019</v>
      </c>
      <c r="L2" s="198">
        <f>'DV-CAGR_mod'!AE47/'DV-CAGR_mod'!$U47</f>
        <v>1.1043081952365814</v>
      </c>
      <c r="M2" s="198">
        <f>'DV-CAGR_mod'!AF47/'DV-CAGR_mod'!$U47</f>
        <v>1.1159182253701583</v>
      </c>
      <c r="N2" s="198">
        <f>'DV-CAGR_mod'!AG47/'DV-CAGR_mod'!$U47</f>
        <v>1.1231409560450314</v>
      </c>
      <c r="O2" s="198">
        <f>'DV-CAGR_mod'!AH47/'DV-CAGR_mod'!$U47</f>
        <v>1.1303636867199072</v>
      </c>
      <c r="P2" s="198">
        <f>'DV-CAGR_mod'!AI47/'DV-CAGR_mod'!$U47</f>
        <v>1.1375864173947801</v>
      </c>
      <c r="Q2" s="198">
        <f>'DV-CAGR_mod'!AJ47/'DV-CAGR_mod'!$U47</f>
        <v>1.1448091480696532</v>
      </c>
      <c r="R2" s="198">
        <f>'DV-CAGR_mod'!AK47/'DV-CAGR_mod'!$U47</f>
        <v>1.1520318787445272</v>
      </c>
      <c r="S2" s="198">
        <f>'DV-CAGR_mod'!AL47/'DV-CAGR_mod'!$U47</f>
        <v>1.153740561449738</v>
      </c>
      <c r="T2" s="198">
        <f>'DV-CAGR_mod'!AM47/'DV-CAGR_mod'!$U47</f>
        <v>1.1554492441549487</v>
      </c>
      <c r="U2" s="198">
        <f>'DV-CAGR_mod'!AN47/'DV-CAGR_mod'!$U47</f>
        <v>1.1571579268601597</v>
      </c>
      <c r="V2" s="198">
        <f>'DV-CAGR_mod'!AO47/'DV-CAGR_mod'!$U47</f>
        <v>1.1588666095653706</v>
      </c>
      <c r="W2" s="198">
        <f>'DV-CAGR_mod'!AP47/'DV-CAGR_mod'!$U47</f>
        <v>1.1605752922705816</v>
      </c>
      <c r="X2" s="198">
        <f>'DV-CAGR_mod'!AQ47/'DV-CAGR_mod'!$U47</f>
        <v>1.1593653124749075</v>
      </c>
      <c r="Y2" s="198">
        <f>'DV-CAGR_mod'!AR47/'DV-CAGR_mod'!$U47</f>
        <v>1.1581553326792331</v>
      </c>
      <c r="Z2" s="198">
        <f>'DV-CAGR_mod'!AS47/'DV-CAGR_mod'!$U47</f>
        <v>1.1569453528835589</v>
      </c>
      <c r="AA2" s="198">
        <f>'DV-CAGR_mod'!AT47/'DV-CAGR_mod'!$U47</f>
        <v>1.1557353730878843</v>
      </c>
      <c r="AB2" s="198">
        <f>'DV-CAGR_mod'!AU47/'DV-CAGR_mod'!$U47</f>
        <v>1.1545253932922108</v>
      </c>
      <c r="AC2" s="198">
        <f>'DV-CAGR_mod'!AV47/'DV-CAGR_mod'!$U47</f>
        <v>1.1491406786072245</v>
      </c>
      <c r="AD2" s="198">
        <f>'DV-CAGR_mod'!AW47/'DV-CAGR_mod'!$U47</f>
        <v>1.1437559639222392</v>
      </c>
      <c r="AE2" s="198">
        <f>'DV-CAGR_mod'!AX47/'DV-CAGR_mod'!$U47</f>
        <v>1.1383712492372529</v>
      </c>
      <c r="AF2" s="198">
        <f>'DV-CAGR_mod'!AY47/'DV-CAGR_mod'!$U47</f>
        <v>1.1329865345522661</v>
      </c>
      <c r="AG2" s="198">
        <f>'DV-CAGR_mod'!AZ47/'DV-CAGR_mod'!$U47</f>
        <v>1.127601819867281</v>
      </c>
    </row>
    <row r="3" spans="1:33" s="46" customFormat="1">
      <c r="A3" t="s">
        <v>762</v>
      </c>
      <c r="B3" s="198">
        <f>'DV-CAGR_mod'!U48/'DV-CAGR_mod'!$U48</f>
        <v>1</v>
      </c>
      <c r="C3" s="198">
        <f>'DV-CAGR_mod'!V48/'DV-CAGR_mod'!$U48</f>
        <v>0.89730245774607453</v>
      </c>
      <c r="D3" s="198">
        <f>'DV-CAGR_mod'!W48/'DV-CAGR_mod'!$U48</f>
        <v>0.77059848845857315</v>
      </c>
      <c r="E3" s="198">
        <f>'DV-CAGR_mod'!X48/'DV-CAGR_mod'!$U48</f>
        <v>0.7893138055889366</v>
      </c>
      <c r="F3" s="198">
        <f>'DV-CAGR_mod'!Y48/'DV-CAGR_mod'!$U48</f>
        <v>0.78356079732927797</v>
      </c>
      <c r="G3" s="198">
        <f>'DV-CAGR_mod'!Z48/'DV-CAGR_mod'!$U48</f>
        <v>0.7837169732879149</v>
      </c>
      <c r="H3" s="198">
        <f>'DV-CAGR_mod'!AA48/'DV-CAGR_mod'!$U48</f>
        <v>0.78387314924655194</v>
      </c>
      <c r="I3" s="198">
        <f>'DV-CAGR_mod'!AB48/'DV-CAGR_mod'!$U48</f>
        <v>0.78315473292595561</v>
      </c>
      <c r="J3" s="198">
        <f>'DV-CAGR_mod'!AC48/'DV-CAGR_mod'!$U48</f>
        <v>0.78243631660535928</v>
      </c>
      <c r="K3" s="198">
        <f>'DV-CAGR_mod'!AD48/'DV-CAGR_mod'!$U48</f>
        <v>0.78171790028476318</v>
      </c>
      <c r="L3" s="198">
        <f>'DV-CAGR_mod'!AE48/'DV-CAGR_mod'!$U48</f>
        <v>0.78099948396416696</v>
      </c>
      <c r="M3" s="198">
        <f>'DV-CAGR_mod'!AF48/'DV-CAGR_mod'!$U48</f>
        <v>0.78028106764357053</v>
      </c>
      <c r="N3" s="198">
        <f>'DV-CAGR_mod'!AG48/'DV-CAGR_mod'!$U48</f>
        <v>0.7799322710549782</v>
      </c>
      <c r="O3" s="198">
        <f>'DV-CAGR_mod'!AH48/'DV-CAGR_mod'!$U48</f>
        <v>0.77958347446638587</v>
      </c>
      <c r="P3" s="198">
        <f>'DV-CAGR_mod'!AI48/'DV-CAGR_mod'!$U48</f>
        <v>0.77923467787779344</v>
      </c>
      <c r="Q3" s="198">
        <f>'DV-CAGR_mod'!AJ48/'DV-CAGR_mod'!$U48</f>
        <v>0.77888588128920111</v>
      </c>
      <c r="R3" s="198">
        <f>'DV-CAGR_mod'!AK48/'DV-CAGR_mod'!$U48</f>
        <v>0.77853708470060901</v>
      </c>
      <c r="S3" s="198">
        <f>'DV-CAGR_mod'!AL48/'DV-CAGR_mod'!$U48</f>
        <v>0.77773537485314648</v>
      </c>
      <c r="T3" s="198">
        <f>'DV-CAGR_mod'!AM48/'DV-CAGR_mod'!$U48</f>
        <v>0.77693366500568395</v>
      </c>
      <c r="U3" s="198">
        <f>'DV-CAGR_mod'!AN48/'DV-CAGR_mod'!$U48</f>
        <v>0.77613195515822153</v>
      </c>
      <c r="V3" s="198">
        <f>'DV-CAGR_mod'!AO48/'DV-CAGR_mod'!$U48</f>
        <v>0.77533024531075923</v>
      </c>
      <c r="W3" s="198">
        <f>'DV-CAGR_mod'!AP48/'DV-CAGR_mod'!$U48</f>
        <v>0.77452853546329548</v>
      </c>
      <c r="X3" s="198">
        <f>'DV-CAGR_mod'!AQ48/'DV-CAGR_mod'!$U48</f>
        <v>0.7710093738252195</v>
      </c>
      <c r="Y3" s="198">
        <f>'DV-CAGR_mod'!AR48/'DV-CAGR_mod'!$U48</f>
        <v>0.76749021218714286</v>
      </c>
      <c r="Z3" s="198">
        <f>'DV-CAGR_mod'!AS48/'DV-CAGR_mod'!$U48</f>
        <v>0.76397105054906678</v>
      </c>
      <c r="AA3" s="198">
        <f>'DV-CAGR_mod'!AT48/'DV-CAGR_mod'!$U48</f>
        <v>0.76045188891099003</v>
      </c>
      <c r="AB3" s="198">
        <f>'DV-CAGR_mod'!AU48/'DV-CAGR_mod'!$U48</f>
        <v>0.75693272727291339</v>
      </c>
      <c r="AC3" s="198">
        <f>'DV-CAGR_mod'!AV48/'DV-CAGR_mod'!$U48</f>
        <v>0.75252857215019087</v>
      </c>
      <c r="AD3" s="198">
        <f>'DV-CAGR_mod'!AW48/'DV-CAGR_mod'!$U48</f>
        <v>0.74812441702746835</v>
      </c>
      <c r="AE3" s="198">
        <f>'DV-CAGR_mod'!AX48/'DV-CAGR_mod'!$U48</f>
        <v>0.74372026190474594</v>
      </c>
      <c r="AF3" s="198">
        <f>'DV-CAGR_mod'!AY48/'DV-CAGR_mod'!$U48</f>
        <v>0.73931610678202342</v>
      </c>
      <c r="AG3" s="198">
        <f>'DV-CAGR_mod'!AZ48/'DV-CAGR_mod'!$U48</f>
        <v>0.7349119516593009</v>
      </c>
    </row>
    <row r="4" spans="1:33" s="46" customFormat="1">
      <c r="A4" t="s">
        <v>763</v>
      </c>
      <c r="B4" s="199">
        <f>'AIR-Cal'!B43</f>
        <v>1</v>
      </c>
      <c r="C4" s="200">
        <f>'AIR-Cal'!C43</f>
        <v>0.76314650429922393</v>
      </c>
      <c r="D4" s="200">
        <f>'AIR-Cal'!D43</f>
        <v>0.99350564668257524</v>
      </c>
      <c r="E4" s="200">
        <f>'AIR-Cal'!E43</f>
        <v>1.1008784533371936</v>
      </c>
      <c r="F4" s="200">
        <f>'AIR-Cal'!F43</f>
        <v>0.97882075855664841</v>
      </c>
      <c r="G4" s="200">
        <f>'AIR-Cal'!G43</f>
        <v>0.94158223103813266</v>
      </c>
      <c r="H4" s="201">
        <f>$G$4*'fleet &amp; energy forecasts'!E58/'fleet &amp; energy forecasts'!$D$58</f>
        <v>0.96395559357095462</v>
      </c>
      <c r="I4" s="201">
        <f>$G$4*'fleet &amp; energy forecasts'!F58/'fleet &amp; energy forecasts'!$D$58</f>
        <v>0.98632895610377658</v>
      </c>
      <c r="J4" s="201">
        <f>$G$4*'fleet &amp; energy forecasts'!G58/'fleet &amp; energy forecasts'!$D$58</f>
        <v>1.0087023186365984</v>
      </c>
      <c r="K4" s="201">
        <f>$G$4*'fleet &amp; energy forecasts'!H58/'fleet &amp; energy forecasts'!$D$58</f>
        <v>1.0310756811694128</v>
      </c>
      <c r="L4" s="201">
        <f>$G$4*'fleet &amp; energy forecasts'!I58/'fleet &amp; energy forecasts'!$D$58</f>
        <v>1.0534490437022348</v>
      </c>
      <c r="M4" s="201">
        <f>$G$4*'fleet &amp; energy forecasts'!J58/'fleet &amp; energy forecasts'!$D$58</f>
        <v>1.0758224062350623</v>
      </c>
      <c r="N4" s="201">
        <f>$G$4*'fleet &amp; energy forecasts'!K58/'fleet &amp; energy forecasts'!$D$58</f>
        <v>1.0723421053966233</v>
      </c>
      <c r="O4" s="201">
        <f>$G$4*'fleet &amp; energy forecasts'!L58/'fleet &amp; energy forecasts'!$D$58</f>
        <v>1.0688618045581846</v>
      </c>
      <c r="P4" s="201">
        <f>$G$4*'fleet &amp; energy forecasts'!M58/'fleet &amp; energy forecasts'!$D$58</f>
        <v>1.0653815037197456</v>
      </c>
      <c r="Q4" s="201">
        <f>$G$4*'fleet &amp; energy forecasts'!N58/'fleet &amp; energy forecasts'!$D$58</f>
        <v>1.0619012028813066</v>
      </c>
      <c r="R4" s="201">
        <f>$G$4*'fleet &amp; energy forecasts'!O58/'fleet &amp; energy forecasts'!$D$58</f>
        <v>1.0584209020428677</v>
      </c>
      <c r="S4" s="201">
        <f>$G$4*'fleet &amp; energy forecasts'!P58/'fleet &amp; energy forecasts'!$D$58</f>
        <v>1.0549406012044289</v>
      </c>
      <c r="T4" s="201">
        <f>$G$4*'fleet &amp; energy forecasts'!Q58/'fleet &amp; energy forecasts'!$D$58</f>
        <v>1.0514603003659899</v>
      </c>
      <c r="U4" s="201">
        <f>$G$4*'fleet &amp; energy forecasts'!R58/'fleet &amp; energy forecasts'!$D$58</f>
        <v>1.0479799995275509</v>
      </c>
      <c r="V4" s="201">
        <f>$G$4*'fleet &amp; energy forecasts'!S58/'fleet &amp; energy forecasts'!$D$58</f>
        <v>1.0444996986891122</v>
      </c>
      <c r="W4" s="201">
        <f>$G$4*'fleet &amp; energy forecasts'!T58/'fleet &amp; energy forecasts'!$D$58</f>
        <v>1.0410193978506741</v>
      </c>
      <c r="X4" s="201">
        <f>$G$4*'fleet &amp; energy forecasts'!U58/'fleet &amp; energy forecasts'!$D$58</f>
        <v>1.042554824691162</v>
      </c>
      <c r="Y4" s="201">
        <f>$G$4*'fleet &amp; energy forecasts'!V58/'fleet &amp; energy forecasts'!$D$58</f>
        <v>1.0440902515316497</v>
      </c>
      <c r="Z4" s="201">
        <f>$G$4*'fleet &amp; energy forecasts'!W58/'fleet &amp; energy forecasts'!$D$58</f>
        <v>1.0456256783721374</v>
      </c>
      <c r="AA4" s="201">
        <f>$G$4*'fleet &amp; energy forecasts'!X58/'fleet &amp; energy forecasts'!$D$58</f>
        <v>1.0471611052126248</v>
      </c>
      <c r="AB4" s="201">
        <f>$G$4*'fleet &amp; energy forecasts'!Y58/'fleet &amp; energy forecasts'!$D$58</f>
        <v>1.0486965320531125</v>
      </c>
      <c r="AC4" s="201">
        <f>$G$4*'fleet &amp; energy forecasts'!Z58/'fleet &amp; energy forecasts'!$D$58</f>
        <v>1.0502319588936004</v>
      </c>
      <c r="AD4" s="201">
        <f>$G$4*'fleet &amp; energy forecasts'!AA58/'fleet &amp; energy forecasts'!$D$58</f>
        <v>1.0517673857340881</v>
      </c>
      <c r="AE4" s="201">
        <f>$G$4*'fleet &amp; energy forecasts'!AB58/'fleet &amp; energy forecasts'!$D$58</f>
        <v>1.0533028125745758</v>
      </c>
      <c r="AF4" s="201">
        <f>$G$4*'fleet &amp; energy forecasts'!AC58/'fleet &amp; energy forecasts'!$D$58</f>
        <v>1.0548382394150637</v>
      </c>
      <c r="AG4" s="201">
        <f>$G$4*'fleet &amp; energy forecasts'!AD58/'fleet &amp; energy forecasts'!$D$58</f>
        <v>1.0563736662555514</v>
      </c>
    </row>
    <row r="5" spans="1:33" s="46" customFormat="1">
      <c r="A5" t="s">
        <v>764</v>
      </c>
      <c r="B5" s="203">
        <f>'Rail-Cal'!A41</f>
        <v>1</v>
      </c>
      <c r="C5" s="203">
        <f>'Rail-Cal'!B41</f>
        <v>0.60798038022269163</v>
      </c>
      <c r="D5" s="203">
        <f>'Rail-Cal'!C41</f>
        <v>0.65380759729333005</v>
      </c>
      <c r="E5" s="203">
        <f>'Rail-Cal'!D41</f>
        <v>0.78829973864165259</v>
      </c>
      <c r="F5" s="203">
        <f>'Rail-Cal'!E41</f>
        <v>0.91056532168558235</v>
      </c>
      <c r="G5" s="201">
        <f>$F$5*'fleet &amp; energy forecasts'!D57</f>
        <v>0.95025097735226816</v>
      </c>
      <c r="H5" s="201">
        <f>$F$5*'fleet &amp; energy forecasts'!E57</f>
        <v>0.98993663301895396</v>
      </c>
      <c r="I5" s="201">
        <f>$F$5*'fleet &amp; energy forecasts'!F57</f>
        <v>1.0296222886856397</v>
      </c>
      <c r="J5" s="201">
        <f>$F$5*'fleet &amp; energy forecasts'!G57</f>
        <v>1.0693079443523255</v>
      </c>
      <c r="K5" s="201">
        <f>$F$5*'fleet &amp; energy forecasts'!H57</f>
        <v>1.1089936000190113</v>
      </c>
      <c r="L5" s="201">
        <f>$F$5*'fleet &amp; energy forecasts'!I57</f>
        <v>1.1486792556856968</v>
      </c>
      <c r="M5" s="201">
        <f>$F$5*'fleet &amp; energy forecasts'!J57</f>
        <v>1.1883649113523784</v>
      </c>
      <c r="N5" s="201">
        <f>$F$5*'fleet &amp; energy forecasts'!K57</f>
        <v>1.19237757209201</v>
      </c>
      <c r="O5" s="201">
        <f>$F$5*'fleet &amp; energy forecasts'!L57</f>
        <v>1.1963902328316418</v>
      </c>
      <c r="P5" s="201">
        <f>$F$5*'fleet &amp; energy forecasts'!M57</f>
        <v>1.2004028935712734</v>
      </c>
      <c r="Q5" s="201">
        <f>$F$5*'fleet &amp; energy forecasts'!N57</f>
        <v>1.2044155543109036</v>
      </c>
      <c r="R5" s="201">
        <f>$F$5*'fleet &amp; energy forecasts'!O57</f>
        <v>1.2084282150505352</v>
      </c>
      <c r="S5" s="201">
        <f>$F$5*'fleet &amp; energy forecasts'!P57</f>
        <v>1.2124408757901668</v>
      </c>
      <c r="T5" s="201">
        <f>$F$5*'fleet &amp; energy forecasts'!Q57</f>
        <v>1.2164535365297986</v>
      </c>
      <c r="U5" s="201">
        <f>$F$5*'fleet &amp; energy forecasts'!R57</f>
        <v>1.2204661972694302</v>
      </c>
      <c r="V5" s="201">
        <f>$F$5*'fleet &amp; energy forecasts'!S57</f>
        <v>1.224478858009062</v>
      </c>
      <c r="W5" s="201">
        <f>$F$5*'fleet &amp; energy forecasts'!T57</f>
        <v>1.2284915187486909</v>
      </c>
      <c r="X5" s="201">
        <f>$F$5*'fleet &amp; energy forecasts'!U57</f>
        <v>1.2238615255875775</v>
      </c>
      <c r="Y5" s="201">
        <f>$F$5*'fleet &amp; energy forecasts'!V57</f>
        <v>1.2192315324264642</v>
      </c>
      <c r="Z5" s="201">
        <f>$F$5*'fleet &amp; energy forecasts'!W57</f>
        <v>1.2146015392653509</v>
      </c>
      <c r="AA5" s="201">
        <f>$F$5*'fleet &amp; energy forecasts'!X57</f>
        <v>1.2099715461042375</v>
      </c>
      <c r="AB5" s="201">
        <f>$F$5*'fleet &amp; energy forecasts'!Y57</f>
        <v>1.2053415529431253</v>
      </c>
      <c r="AC5" s="201">
        <f>$F$5*'fleet &amp; energy forecasts'!Z57</f>
        <v>1.2007115597820122</v>
      </c>
      <c r="AD5" s="201">
        <f>$F$5*'fleet &amp; energy forecasts'!AA57</f>
        <v>1.1960815666208988</v>
      </c>
      <c r="AE5" s="201">
        <f>$F$5*'fleet &amp; energy forecasts'!AB57</f>
        <v>1.1914515734597855</v>
      </c>
      <c r="AF5" s="201">
        <f>$F$5*'fleet &amp; energy forecasts'!AC57</f>
        <v>1.1868215802986721</v>
      </c>
      <c r="AG5" s="201">
        <f>$F$5*'fleet &amp; energy forecasts'!AD57</f>
        <v>1.1821915871375588</v>
      </c>
    </row>
    <row r="6" spans="1:33" s="46" customFormat="1">
      <c r="A6" t="s">
        <v>765</v>
      </c>
      <c r="B6" s="199">
        <v>1</v>
      </c>
      <c r="C6" s="204">
        <f>B6*(1+'BAADTbVT_Ships-Cal psgr CAGR'!$C$66)</f>
        <v>0.98896712459176861</v>
      </c>
      <c r="D6" s="204">
        <f>C6*(1+'BAADTbVT_Ships-Cal psgr CAGR'!$C$66)</f>
        <v>0.97805597352331075</v>
      </c>
      <c r="E6" s="204">
        <f>D6*(1+'BAADTbVT_Ships-Cal psgr CAGR'!$C$66)</f>
        <v>0.96726520382515158</v>
      </c>
      <c r="F6" s="204">
        <f>E6*(1+'BAADTbVT_Ships-Cal psgr CAGR'!$C$66)</f>
        <v>0.95659348734463112</v>
      </c>
      <c r="G6" s="201">
        <f>$F$6*'fleet &amp; energy forecasts'!D59</f>
        <v>0.94441325971073808</v>
      </c>
      <c r="H6" s="201">
        <f>$F$6*'fleet &amp; energy forecasts'!E59</f>
        <v>0.93223303207684893</v>
      </c>
      <c r="I6" s="201">
        <f>$F$6*'fleet &amp; energy forecasts'!F59</f>
        <v>0.9200528044429559</v>
      </c>
      <c r="J6" s="201">
        <f>$F$6*'fleet &amp; energy forecasts'!G59</f>
        <v>0.90787257680906297</v>
      </c>
      <c r="K6" s="201">
        <f>$F$6*'fleet &amp; energy forecasts'!H59</f>
        <v>0.89569234917517371</v>
      </c>
      <c r="L6" s="201">
        <f>$F$6*'fleet &amp; energy forecasts'!I59</f>
        <v>0.88351212154128078</v>
      </c>
      <c r="M6" s="201">
        <f>$F$6*'fleet &amp; energy forecasts'!J59</f>
        <v>0.87133189390738974</v>
      </c>
      <c r="N6" s="201">
        <f>$F$6*'fleet &amp; energy forecasts'!K59</f>
        <v>0.86634097136472277</v>
      </c>
      <c r="O6" s="201">
        <f>$F$6*'fleet &amp; energy forecasts'!L59</f>
        <v>0.86135004882205568</v>
      </c>
      <c r="P6" s="201">
        <f>$F$6*'fleet &amp; energy forecasts'!M59</f>
        <v>0.8563591262793866</v>
      </c>
      <c r="Q6" s="201">
        <f>$F$6*'fleet &amp; energy forecasts'!N59</f>
        <v>0.85136820373671962</v>
      </c>
      <c r="R6" s="201">
        <f>$F$6*'fleet &amp; energy forecasts'!O59</f>
        <v>0.84637728119405242</v>
      </c>
      <c r="S6" s="201">
        <f>$F$6*'fleet &amp; energy forecasts'!P59</f>
        <v>0.84138635865138545</v>
      </c>
      <c r="T6" s="201">
        <f>$F$6*'fleet &amp; energy forecasts'!Q59</f>
        <v>0.83639543610871636</v>
      </c>
      <c r="U6" s="201">
        <f>$F$6*'fleet &amp; energy forecasts'!R59</f>
        <v>0.83140451356604939</v>
      </c>
      <c r="V6" s="201">
        <f>$F$6*'fleet &amp; energy forecasts'!S59</f>
        <v>0.8264135910233823</v>
      </c>
      <c r="W6" s="201">
        <f>$F$6*'fleet &amp; energy forecasts'!T59</f>
        <v>0.82142266848071344</v>
      </c>
      <c r="X6" s="201">
        <f>$F$6*'fleet &amp; energy forecasts'!U59</f>
        <v>0.81518401530237861</v>
      </c>
      <c r="Y6" s="201">
        <f>$F$6*'fleet &amp; energy forecasts'!V59</f>
        <v>0.80894536212404389</v>
      </c>
      <c r="Z6" s="201">
        <f>$F$6*'fleet &amp; energy forecasts'!W59</f>
        <v>0.80270670894570906</v>
      </c>
      <c r="AA6" s="201">
        <f>$F$6*'fleet &amp; energy forecasts'!X59</f>
        <v>0.79646805576737434</v>
      </c>
      <c r="AB6" s="201">
        <f>$F$6*'fleet &amp; energy forecasts'!Y59</f>
        <v>0.7902294025890414</v>
      </c>
      <c r="AC6" s="201">
        <f>$F$6*'fleet &amp; energy forecasts'!Z59</f>
        <v>0.78399074941070657</v>
      </c>
      <c r="AD6" s="201">
        <f>$F$6*'fleet &amp; energy forecasts'!AA59</f>
        <v>0.77775209623237185</v>
      </c>
      <c r="AE6" s="201">
        <f>$F$6*'fleet &amp; energy forecasts'!AB59</f>
        <v>0.77151344305403702</v>
      </c>
      <c r="AF6" s="201">
        <f>$F$6*'fleet &amp; energy forecasts'!AC59</f>
        <v>0.7652747898757023</v>
      </c>
      <c r="AG6" s="201">
        <f>$F$6*'fleet &amp; energy forecasts'!AD59</f>
        <v>0.75903613669736747</v>
      </c>
    </row>
    <row r="7" spans="1:33" s="46" customFormat="1">
      <c r="A7" t="s">
        <v>766</v>
      </c>
      <c r="B7" s="205">
        <v>1</v>
      </c>
      <c r="C7" s="205">
        <v>1</v>
      </c>
      <c r="D7" s="205">
        <v>1</v>
      </c>
      <c r="E7" s="205">
        <v>1</v>
      </c>
      <c r="F7" s="205">
        <v>1</v>
      </c>
      <c r="G7" s="205">
        <v>1</v>
      </c>
      <c r="H7" s="205">
        <v>1</v>
      </c>
      <c r="I7" s="205">
        <v>1</v>
      </c>
      <c r="J7" s="205">
        <v>1</v>
      </c>
      <c r="K7" s="205">
        <v>1</v>
      </c>
      <c r="L7" s="205">
        <v>1</v>
      </c>
      <c r="M7" s="205">
        <v>1</v>
      </c>
      <c r="N7" s="205">
        <v>1</v>
      </c>
      <c r="O7" s="205">
        <v>1</v>
      </c>
      <c r="P7" s="205">
        <v>1</v>
      </c>
      <c r="Q7" s="205">
        <v>1</v>
      </c>
      <c r="R7" s="205">
        <v>1</v>
      </c>
      <c r="S7" s="205">
        <v>1</v>
      </c>
      <c r="T7" s="205">
        <v>1</v>
      </c>
      <c r="U7" s="205">
        <v>1</v>
      </c>
      <c r="V7" s="205">
        <v>1</v>
      </c>
      <c r="W7" s="205">
        <v>1</v>
      </c>
      <c r="X7" s="205">
        <v>1</v>
      </c>
      <c r="Y7" s="205">
        <v>1</v>
      </c>
      <c r="Z7" s="205">
        <v>1</v>
      </c>
      <c r="AA7" s="205">
        <v>1</v>
      </c>
      <c r="AB7" s="205">
        <v>1</v>
      </c>
      <c r="AC7" s="205">
        <v>1</v>
      </c>
      <c r="AD7" s="205">
        <v>1</v>
      </c>
      <c r="AE7" s="205">
        <v>1</v>
      </c>
      <c r="AF7" s="205">
        <v>1</v>
      </c>
      <c r="AG7" s="205">
        <v>1</v>
      </c>
    </row>
    <row r="15" spans="1:33">
      <c r="B15" s="145"/>
      <c r="C15" s="145"/>
      <c r="D15" s="145"/>
      <c r="E15" s="145"/>
      <c r="F15" s="145"/>
      <c r="G15" s="145"/>
      <c r="H15" s="145"/>
    </row>
    <row r="16" spans="1:33">
      <c r="C16" s="145"/>
      <c r="D16" s="145"/>
      <c r="E16" s="145"/>
      <c r="F16" s="145"/>
      <c r="G16" s="145"/>
      <c r="H16" s="145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7"/>
  <sheetViews>
    <sheetView workbookViewId="0">
      <selection activeCell="S14" sqref="A11:S14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98" cm="1">
        <f t="array" ref="B2:F3">TRANSPOSE('DV-CAGR_mod'!S104:T108)</f>
        <v>1</v>
      </c>
      <c r="C2" s="198">
        <v>0.96289731370582121</v>
      </c>
      <c r="D2" s="198">
        <v>1.0038959216466767</v>
      </c>
      <c r="E2" s="198">
        <v>0.93822623774663061</v>
      </c>
      <c r="F2" s="198">
        <v>0.94053046160032427</v>
      </c>
      <c r="G2" s="198">
        <f>F2*'DV-CAGR_mod'!Z49/'DV-CAGR_mod'!Y49</f>
        <v>0.9399423837178329</v>
      </c>
      <c r="H2" s="198">
        <f>G2*'DV-CAGR_mod'!AA49/'DV-CAGR_mod'!Z49</f>
        <v>0.93935430583534185</v>
      </c>
      <c r="I2" s="198">
        <f>H2*'DV-CAGR_mod'!AB49/'DV-CAGR_mod'!AA49</f>
        <v>0.94074373643578391</v>
      </c>
      <c r="J2" s="198">
        <f>I2*'DV-CAGR_mod'!AC49/'DV-CAGR_mod'!AB49</f>
        <v>0.94213316703622652</v>
      </c>
      <c r="K2" s="198">
        <f>J2*'DV-CAGR_mod'!AD49/'DV-CAGR_mod'!AC49</f>
        <v>0.94352259763666912</v>
      </c>
      <c r="L2" s="198">
        <f>K2*'DV-CAGR_mod'!AE49/'DV-CAGR_mod'!AD49</f>
        <v>0.94491202823711151</v>
      </c>
      <c r="M2" s="198">
        <f>L2*'DV-CAGR_mod'!AF49/'DV-CAGR_mod'!AE49</f>
        <v>0.94630145883755368</v>
      </c>
      <c r="N2" s="198">
        <f>M2*'DV-CAGR_mod'!AG49/'DV-CAGR_mod'!AF49</f>
        <v>0.94689449110363111</v>
      </c>
      <c r="O2" s="198">
        <f>N2*'DV-CAGR_mod'!AH49/'DV-CAGR_mod'!AG49</f>
        <v>0.94748752336970832</v>
      </c>
      <c r="P2" s="198">
        <f>O2*'DV-CAGR_mod'!AI49/'DV-CAGR_mod'!AH49</f>
        <v>0.94808055563578553</v>
      </c>
      <c r="Q2" s="198">
        <f>P2*'DV-CAGR_mod'!AJ49/'DV-CAGR_mod'!AI49</f>
        <v>0.94867358790186262</v>
      </c>
      <c r="R2" s="198">
        <f>Q2*'DV-CAGR_mod'!AK49/'DV-CAGR_mod'!AJ49</f>
        <v>0.94926662016793995</v>
      </c>
      <c r="S2" s="198">
        <f>R2*'DV-CAGR_mod'!AL49/'DV-CAGR_mod'!AK49</f>
        <v>0.94758811998450876</v>
      </c>
      <c r="T2" s="198">
        <f>S2*'DV-CAGR_mod'!AM49/'DV-CAGR_mod'!AL49</f>
        <v>0.94590961980107746</v>
      </c>
      <c r="U2" s="198">
        <f>T2*'DV-CAGR_mod'!AN49/'DV-CAGR_mod'!AM49</f>
        <v>0.94423111961764605</v>
      </c>
      <c r="V2" s="198">
        <f>U2*'DV-CAGR_mod'!AO49/'DV-CAGR_mod'!AN49</f>
        <v>0.94255261943421509</v>
      </c>
      <c r="W2" s="198">
        <f>V2*'DV-CAGR_mod'!AP49/'DV-CAGR_mod'!AO49</f>
        <v>0.94087411925078313</v>
      </c>
      <c r="X2" s="198">
        <f>W2*'DV-CAGR_mod'!AQ49/'DV-CAGR_mod'!AP49</f>
        <v>0.93556655148932566</v>
      </c>
      <c r="Y2" s="198">
        <f>X2*'DV-CAGR_mod'!AR49/'DV-CAGR_mod'!AQ49</f>
        <v>0.93025898372786964</v>
      </c>
      <c r="Z2" s="198">
        <f>Y2*'DV-CAGR_mod'!AS49/'DV-CAGR_mod'!AR49</f>
        <v>0.9249514159664125</v>
      </c>
      <c r="AA2" s="198">
        <f>Z2*'DV-CAGR_mod'!AT49/'DV-CAGR_mod'!AS49</f>
        <v>0.91964384820495515</v>
      </c>
      <c r="AB2" s="198">
        <f>AA2*'DV-CAGR_mod'!AU49/'DV-CAGR_mod'!AT49</f>
        <v>0.91433628044349791</v>
      </c>
      <c r="AC2" s="198">
        <f>AB2*'DV-CAGR_mod'!AV49/'DV-CAGR_mod'!AU49</f>
        <v>0.90755355507835378</v>
      </c>
      <c r="AD2" s="198">
        <f>AC2*'DV-CAGR_mod'!AW49/'DV-CAGR_mod'!AV49</f>
        <v>0.90077082971320954</v>
      </c>
      <c r="AE2" s="198">
        <f>AD2*'DV-CAGR_mod'!AX49/'DV-CAGR_mod'!AW49</f>
        <v>0.8939881043480653</v>
      </c>
      <c r="AF2" s="198">
        <f>AE2*'DV-CAGR_mod'!AY49/'DV-CAGR_mod'!AX49</f>
        <v>0.88720537898292118</v>
      </c>
      <c r="AG2" s="198">
        <f>AF2*'DV-CAGR_mod'!AZ49/'DV-CAGR_mod'!AY49</f>
        <v>0.88042265361777694</v>
      </c>
    </row>
    <row r="3" spans="1:33" s="46" customFormat="1">
      <c r="A3" t="s">
        <v>762</v>
      </c>
      <c r="B3" s="198">
        <v>1</v>
      </c>
      <c r="C3" s="198">
        <v>0.97706566168089615</v>
      </c>
      <c r="D3" s="198">
        <v>0.99521282194789329</v>
      </c>
      <c r="E3" s="198">
        <v>1.01096481557489</v>
      </c>
      <c r="F3" s="198">
        <v>1.0150230362302157</v>
      </c>
      <c r="G3" s="198">
        <f>F3*'DV-CAGR_mod'!Z50/'DV-CAGR_mod'!Y50</f>
        <v>1.0424762398338168</v>
      </c>
      <c r="H3" s="198">
        <f>G3*'DV-CAGR_mod'!AA50/'DV-CAGR_mod'!Z50</f>
        <v>1.0699294434374178</v>
      </c>
      <c r="I3" s="198">
        <f>H3*'DV-CAGR_mod'!AB50/'DV-CAGR_mod'!AA50</f>
        <v>1.0832566967762101</v>
      </c>
      <c r="J3" s="198">
        <f>I3*'DV-CAGR_mod'!AC50/'DV-CAGR_mod'!AB50</f>
        <v>1.0965839501150025</v>
      </c>
      <c r="K3" s="198">
        <f>J3*'DV-CAGR_mod'!AD50/'DV-CAGR_mod'!AC50</f>
        <v>1.1099112034537952</v>
      </c>
      <c r="L3" s="198">
        <f>K3*'DV-CAGR_mod'!AE50/'DV-CAGR_mod'!AD50</f>
        <v>1.1232384567925877</v>
      </c>
      <c r="M3" s="198">
        <f>L3*'DV-CAGR_mod'!AF50/'DV-CAGR_mod'!AE50</f>
        <v>1.1365657101313773</v>
      </c>
      <c r="N3" s="198">
        <f>M3*'DV-CAGR_mod'!AG50/'DV-CAGR_mod'!AF50</f>
        <v>1.1393027809758469</v>
      </c>
      <c r="O3" s="198">
        <f>N3*'DV-CAGR_mod'!AH50/'DV-CAGR_mod'!AG50</f>
        <v>1.1420398518203156</v>
      </c>
      <c r="P3" s="198">
        <f>O3*'DV-CAGR_mod'!AI50/'DV-CAGR_mod'!AH50</f>
        <v>1.1447769226647853</v>
      </c>
      <c r="Q3" s="198">
        <f>P3*'DV-CAGR_mod'!AJ50/'DV-CAGR_mod'!AI50</f>
        <v>1.147513993509254</v>
      </c>
      <c r="R3" s="198">
        <f>Q3*'DV-CAGR_mod'!AK50/'DV-CAGR_mod'!AJ50</f>
        <v>1.1502510643537234</v>
      </c>
      <c r="S3" s="198">
        <f>R3*'DV-CAGR_mod'!AL50/'DV-CAGR_mod'!AK50</f>
        <v>1.1514240947156389</v>
      </c>
      <c r="T3" s="198">
        <f>S3*'DV-CAGR_mod'!AM50/'DV-CAGR_mod'!AL50</f>
        <v>1.1525971250775542</v>
      </c>
      <c r="U3" s="198">
        <f>T3*'DV-CAGR_mod'!AN50/'DV-CAGR_mod'!AM50</f>
        <v>1.1537701554394701</v>
      </c>
      <c r="V3" s="198">
        <f>U3*'DV-CAGR_mod'!AO50/'DV-CAGR_mod'!AN50</f>
        <v>1.1549431858013857</v>
      </c>
      <c r="W3" s="198">
        <f>V3*'DV-CAGR_mod'!AP50/'DV-CAGR_mod'!AO50</f>
        <v>1.1561162161633023</v>
      </c>
      <c r="X3" s="198">
        <f>W3*'DV-CAGR_mod'!AQ50/'DV-CAGR_mod'!AP50</f>
        <v>1.1610203524424436</v>
      </c>
      <c r="Y3" s="198">
        <f>X3*'DV-CAGR_mod'!AR50/'DV-CAGR_mod'!AQ50</f>
        <v>1.1659244887215874</v>
      </c>
      <c r="Z3" s="198">
        <f>Y3*'DV-CAGR_mod'!AS50/'DV-CAGR_mod'!AR50</f>
        <v>1.1708286250007287</v>
      </c>
      <c r="AA3" s="198">
        <f>Z3*'DV-CAGR_mod'!AT50/'DV-CAGR_mod'!AS50</f>
        <v>1.1757327612798723</v>
      </c>
      <c r="AB3" s="198">
        <f>AA3*'DV-CAGR_mod'!AU50/'DV-CAGR_mod'!AT50</f>
        <v>1.180636897559014</v>
      </c>
      <c r="AC3" s="198">
        <f>AB3*'DV-CAGR_mod'!AV50/'DV-CAGR_mod'!AU50</f>
        <v>1.1794638105887685</v>
      </c>
      <c r="AD3" s="198">
        <f>AC3*'DV-CAGR_mod'!AW50/'DV-CAGR_mod'!AV50</f>
        <v>1.1782907236185227</v>
      </c>
      <c r="AE3" s="198">
        <f>AD3*'DV-CAGR_mod'!AX50/'DV-CAGR_mod'!AW50</f>
        <v>1.1771176366482774</v>
      </c>
      <c r="AF3" s="198">
        <f>AE3*'DV-CAGR_mod'!AY50/'DV-CAGR_mod'!AX50</f>
        <v>1.1759445496780319</v>
      </c>
      <c r="AG3" s="198">
        <f>AF3*'DV-CAGR_mod'!AZ50/'DV-CAGR_mod'!AY50</f>
        <v>1.1747714627077865</v>
      </c>
    </row>
    <row r="4" spans="1:33" s="46" customFormat="1">
      <c r="A4" t="s">
        <v>763</v>
      </c>
      <c r="B4" s="199">
        <f>'AIR-Cal'!K43</f>
        <v>1</v>
      </c>
      <c r="C4" s="199">
        <f>'AIR-Cal'!L43</f>
        <v>0.72210998241346624</v>
      </c>
      <c r="D4" s="199">
        <f>'AIR-Cal'!M43</f>
        <v>0.80648258815098739</v>
      </c>
      <c r="E4" s="199">
        <f>'AIR-Cal'!N43</f>
        <v>0.90143089536410259</v>
      </c>
      <c r="F4" s="199">
        <f>'AIR-Cal'!O43</f>
        <v>0.82877067343041033</v>
      </c>
      <c r="G4" s="204">
        <f>$F$4*'fleet &amp; energy forecasts'!D58/'fleet &amp; energy forecasts'!$C$58</f>
        <v>0.84894278813528756</v>
      </c>
      <c r="H4" s="204">
        <f>$F$4*'fleet &amp; energy forecasts'!E58/'fleet &amp; energy forecasts'!$C$58</f>
        <v>0.86911490284016468</v>
      </c>
      <c r="I4" s="204">
        <f>$F$4*'fleet &amp; energy forecasts'!F58/'fleet &amp; energy forecasts'!$C$58</f>
        <v>0.88928701754504202</v>
      </c>
      <c r="J4" s="204">
        <f>$F$4*'fleet &amp; energy forecasts'!G58/'fleet &amp; energy forecasts'!$C$58</f>
        <v>0.90945913224991926</v>
      </c>
      <c r="K4" s="204">
        <f>$F$4*'fleet &amp; energy forecasts'!H58/'fleet &amp; energy forecasts'!$C$58</f>
        <v>0.92963124695478982</v>
      </c>
      <c r="L4" s="204">
        <f>$F$4*'fleet &amp; energy forecasts'!I58/'fleet &amp; energy forecasts'!$C$58</f>
        <v>0.94980336165966694</v>
      </c>
      <c r="M4" s="204">
        <f>$F$4*'fleet &amp; energy forecasts'!J58/'fleet &amp; energy forecasts'!$C$58</f>
        <v>0.96997547636454917</v>
      </c>
      <c r="N4" s="204">
        <f>$F$4*'fleet &amp; energy forecasts'!K58/'fleet &amp; energy forecasts'!$C$58</f>
        <v>0.9668375918549017</v>
      </c>
      <c r="O4" s="204">
        <f>$F$4*'fleet &amp; energy forecasts'!L58/'fleet &amp; energy forecasts'!$C$58</f>
        <v>0.96369970734525412</v>
      </c>
      <c r="P4" s="204">
        <f>$F$4*'fleet &amp; energy forecasts'!M58/'fleet &amp; energy forecasts'!$C$58</f>
        <v>0.96056182283560676</v>
      </c>
      <c r="Q4" s="204">
        <f>$F$4*'fleet &amp; energy forecasts'!N58/'fleet &amp; energy forecasts'!$C$58</f>
        <v>0.95742393832595907</v>
      </c>
      <c r="R4" s="204">
        <f>$F$4*'fleet &amp; energy forecasts'!O58/'fleet &amp; energy forecasts'!$C$58</f>
        <v>0.95428605381631149</v>
      </c>
      <c r="S4" s="204">
        <f>$F$4*'fleet &amp; energy forecasts'!P58/'fleet &amp; energy forecasts'!$C$58</f>
        <v>0.95114816930666413</v>
      </c>
      <c r="T4" s="204">
        <f>$F$4*'fleet &amp; energy forecasts'!Q58/'fleet &amp; energy forecasts'!$C$58</f>
        <v>0.94801028479701654</v>
      </c>
      <c r="U4" s="204">
        <f>$F$4*'fleet &amp; energy forecasts'!R58/'fleet &amp; energy forecasts'!$C$58</f>
        <v>0.94487240028736907</v>
      </c>
      <c r="V4" s="204">
        <f>$F$4*'fleet &amp; energy forecasts'!S58/'fleet &amp; energy forecasts'!$C$58</f>
        <v>0.94173451577772149</v>
      </c>
      <c r="W4" s="204">
        <f>$F$4*'fleet &amp; energy forecasts'!T58/'fleet &amp; energy forecasts'!$C$58</f>
        <v>0.9385966312680748</v>
      </c>
      <c r="X4" s="204">
        <f>$F$4*'fleet &amp; energy forecasts'!U58/'fleet &amp; energy forecasts'!$C$58</f>
        <v>0.93998099208115449</v>
      </c>
      <c r="Y4" s="204">
        <f>$F$4*'fleet &amp; energy forecasts'!V58/'fleet &amp; energy forecasts'!$C$58</f>
        <v>0.9413653528942344</v>
      </c>
      <c r="Z4" s="204">
        <f>$F$4*'fleet &amp; energy forecasts'!W58/'fleet &amp; energy forecasts'!$C$58</f>
        <v>0.9427497137073142</v>
      </c>
      <c r="AA4" s="204">
        <f>$F$4*'fleet &amp; energy forecasts'!X58/'fleet &amp; energy forecasts'!$C$58</f>
        <v>0.94413407452039366</v>
      </c>
      <c r="AB4" s="204">
        <f>$F$4*'fleet &amp; energy forecasts'!Y58/'fleet &amp; energy forecasts'!$C$58</f>
        <v>0.94551843533347346</v>
      </c>
      <c r="AC4" s="204">
        <f>$F$4*'fleet &amp; energy forecasts'!Z58/'fleet &amp; energy forecasts'!$C$58</f>
        <v>0.94690279614655337</v>
      </c>
      <c r="AD4" s="204">
        <f>$F$4*'fleet &amp; energy forecasts'!AA58/'fleet &amp; energy forecasts'!$C$58</f>
        <v>0.94828715695963306</v>
      </c>
      <c r="AE4" s="204">
        <f>$F$4*'fleet &amp; energy forecasts'!AB58/'fleet &amp; energy forecasts'!$C$58</f>
        <v>0.94967151777271275</v>
      </c>
      <c r="AF4" s="204">
        <f>$F$4*'fleet &amp; energy forecasts'!AC58/'fleet &amp; energy forecasts'!$C$58</f>
        <v>0.95105587858579266</v>
      </c>
      <c r="AG4" s="204">
        <f>$F$4*'fleet &amp; energy forecasts'!AD58/'fleet &amp; energy forecasts'!$C$58</f>
        <v>0.95244023939887246</v>
      </c>
    </row>
    <row r="5" spans="1:33" s="46" customFormat="1">
      <c r="A5" t="s">
        <v>764</v>
      </c>
      <c r="B5" s="201">
        <f>'Rail-Cal'!A56</f>
        <v>1</v>
      </c>
      <c r="C5" s="201">
        <f>'Rail-Cal'!B56</f>
        <v>0.90417289656109823</v>
      </c>
      <c r="D5" s="201">
        <f>'Rail-Cal'!C56</f>
        <v>0.91844501834987091</v>
      </c>
      <c r="E5" s="201">
        <f>'Rail-Cal'!D56</f>
        <v>0.82288976484980292</v>
      </c>
      <c r="F5" s="201">
        <f>'Rail-Cal'!E56</f>
        <v>0.75125730596710616</v>
      </c>
      <c r="G5" s="204">
        <f>$F$5*'fleet &amp; energy forecasts'!D57</f>
        <v>0.78399975513758691</v>
      </c>
      <c r="H5" s="204">
        <f>$F$5*'fleet &amp; energy forecasts'!E57</f>
        <v>0.81674220430806754</v>
      </c>
      <c r="I5" s="204">
        <f>$F$5*'fleet &amp; energy forecasts'!F57</f>
        <v>0.84948465347854818</v>
      </c>
      <c r="J5" s="204">
        <f>$F$5*'fleet &amp; energy forecasts'!G57</f>
        <v>0.88222710264902882</v>
      </c>
      <c r="K5" s="204">
        <f>$F$5*'fleet &amp; energy forecasts'!H57</f>
        <v>0.91496955181950956</v>
      </c>
      <c r="L5" s="204">
        <f>$F$5*'fleet &amp; energy forecasts'!I57</f>
        <v>0.94771200098999009</v>
      </c>
      <c r="M5" s="204">
        <f>$F$5*'fleet &amp; energy forecasts'!J57</f>
        <v>0.98045445016046728</v>
      </c>
      <c r="N5" s="204">
        <f>$F$5*'fleet &amp; energy forecasts'!K57</f>
        <v>0.98376507557659376</v>
      </c>
      <c r="O5" s="204">
        <f>$F$5*'fleet &amp; energy forecasts'!L57</f>
        <v>0.98707570099272035</v>
      </c>
      <c r="P5" s="204">
        <f>$F$5*'fleet &amp; energy forecasts'!M57</f>
        <v>0.99038632640884672</v>
      </c>
      <c r="Q5" s="204">
        <f>$F$5*'fleet &amp; energy forecasts'!N57</f>
        <v>0.99369695182497197</v>
      </c>
      <c r="R5" s="204">
        <f>$F$5*'fleet &amp; energy forecasts'!O57</f>
        <v>0.99700757724109845</v>
      </c>
      <c r="S5" s="204">
        <f>$F$5*'fleet &amp; energy forecasts'!P57</f>
        <v>1.0003182026572248</v>
      </c>
      <c r="T5" s="204">
        <f>$F$5*'fleet &amp; energy forecasts'!Q57</f>
        <v>1.0036288280733514</v>
      </c>
      <c r="U5" s="204">
        <f>$F$5*'fleet &amp; energy forecasts'!R57</f>
        <v>1.0069394534894778</v>
      </c>
      <c r="V5" s="204">
        <f>$F$5*'fleet &amp; energy forecasts'!S57</f>
        <v>1.0102500789056044</v>
      </c>
      <c r="W5" s="204">
        <f>$F$5*'fleet &amp; energy forecasts'!T57</f>
        <v>1.0135607043217285</v>
      </c>
      <c r="X5" s="204">
        <f>$F$5*'fleet &amp; energy forecasts'!U57</f>
        <v>1.0097407519185058</v>
      </c>
      <c r="Y5" s="204">
        <f>$F$5*'fleet &amp; energy forecasts'!V57</f>
        <v>1.005920799515283</v>
      </c>
      <c r="Z5" s="204">
        <f>$F$5*'fleet &amp; energy forecasts'!W57</f>
        <v>1.0021008471120603</v>
      </c>
      <c r="AA5" s="204">
        <f>$F$5*'fleet &amp; energy forecasts'!X57</f>
        <v>0.99828089470883752</v>
      </c>
      <c r="AB5" s="204">
        <f>$F$5*'fleet &amp; energy forecasts'!Y57</f>
        <v>0.99446094230561577</v>
      </c>
      <c r="AC5" s="204">
        <f>$F$5*'fleet &amp; energy forecasts'!Z57</f>
        <v>0.99064098990239313</v>
      </c>
      <c r="AD5" s="204">
        <f>$F$5*'fleet &amp; energy forecasts'!AA57</f>
        <v>0.98682103749917038</v>
      </c>
      <c r="AE5" s="204">
        <f>$F$5*'fleet &amp; energy forecasts'!AB57</f>
        <v>0.98300108509594764</v>
      </c>
      <c r="AF5" s="204">
        <f>$F$5*'fleet &amp; energy forecasts'!AC57</f>
        <v>0.97918113269272489</v>
      </c>
      <c r="AG5" s="204">
        <f>$F$5*'fleet &amp; energy forecasts'!AD57</f>
        <v>0.97536118028950214</v>
      </c>
    </row>
    <row r="6" spans="1:33" s="46" customFormat="1">
      <c r="A6" t="s">
        <v>765</v>
      </c>
      <c r="B6" s="199">
        <v>1</v>
      </c>
      <c r="C6" s="202">
        <f>B6*(1+'Ships-freight CAGR'!$C$43)</f>
        <v>0.91534842984659492</v>
      </c>
      <c r="D6" s="202">
        <f>C6*(1+'Ships-freight CAGR'!$D$43)</f>
        <v>0.95750723845510444</v>
      </c>
      <c r="E6" s="202">
        <f>D6*(1+'Ships-freight CAGR'!$D$43)</f>
        <v>1.0016077832214909</v>
      </c>
      <c r="F6" s="202">
        <f>E6*(1+'Ships-freight CAGR'!$A$50)</f>
        <v>1.0076174299208198</v>
      </c>
      <c r="G6" s="204">
        <f>$F$6*'fleet &amp; energy forecasts'!D59</f>
        <v>0.99478751854604974</v>
      </c>
      <c r="H6" s="204">
        <f>$F$6*'fleet &amp; energy forecasts'!E59</f>
        <v>0.98195760717128378</v>
      </c>
      <c r="I6" s="204">
        <f>$F$6*'fleet &amp; energy forecasts'!F59</f>
        <v>0.9691276957965137</v>
      </c>
      <c r="J6" s="204">
        <f>$F$6*'fleet &amp; energy forecasts'!G59</f>
        <v>0.95629778442174374</v>
      </c>
      <c r="K6" s="204">
        <f>$F$6*'fleet &amp; energy forecasts'!H59</f>
        <v>0.94346787304697766</v>
      </c>
      <c r="L6" s="204">
        <f>$F$6*'fleet &amp; energy forecasts'!I59</f>
        <v>0.93063796167220769</v>
      </c>
      <c r="M6" s="204">
        <f>$F$6*'fleet &amp; energy forecasts'!J59</f>
        <v>0.91780805029743984</v>
      </c>
      <c r="N6" s="204">
        <f>$F$6*'fleet &amp; energy forecasts'!K59</f>
        <v>0.91255091588046222</v>
      </c>
      <c r="O6" s="204">
        <f>$F$6*'fleet &amp; energy forecasts'!L59</f>
        <v>0.90729378146348461</v>
      </c>
      <c r="P6" s="204">
        <f>$F$6*'fleet &amp; energy forecasts'!M59</f>
        <v>0.90203664704650499</v>
      </c>
      <c r="Q6" s="204">
        <f>$F$6*'fleet &amp; energy forecasts'!N59</f>
        <v>0.89677951262952738</v>
      </c>
      <c r="R6" s="204">
        <f>$F$6*'fleet &amp; energy forecasts'!O59</f>
        <v>0.89152237821254976</v>
      </c>
      <c r="S6" s="204">
        <f>$F$6*'fleet &amp; energy forecasts'!P59</f>
        <v>0.88626524379557226</v>
      </c>
      <c r="T6" s="204">
        <f>$F$6*'fleet &amp; energy forecasts'!Q59</f>
        <v>0.88100810937859253</v>
      </c>
      <c r="U6" s="204">
        <f>$F$6*'fleet &amp; energy forecasts'!R59</f>
        <v>0.87575097496161503</v>
      </c>
      <c r="V6" s="204">
        <f>$F$6*'fleet &amp; energy forecasts'!S59</f>
        <v>0.87049384054463741</v>
      </c>
      <c r="W6" s="204">
        <f>$F$6*'fleet &amp; energy forecasts'!T59</f>
        <v>0.86523670612765802</v>
      </c>
      <c r="X6" s="204">
        <f>$F$6*'fleet &amp; energy forecasts'!U59</f>
        <v>0.85866528810643494</v>
      </c>
      <c r="Y6" s="204">
        <f>$F$6*'fleet &amp; energy forecasts'!V59</f>
        <v>0.85209387008521198</v>
      </c>
      <c r="Z6" s="204">
        <f>$F$6*'fleet &amp; energy forecasts'!W59</f>
        <v>0.84552245206398902</v>
      </c>
      <c r="AA6" s="204">
        <f>$F$6*'fleet &amp; energy forecasts'!X59</f>
        <v>0.83895103404276605</v>
      </c>
      <c r="AB6" s="204">
        <f>$F$6*'fleet &amp; energy forecasts'!Y59</f>
        <v>0.83237961602154498</v>
      </c>
      <c r="AC6" s="204">
        <f>$F$6*'fleet &amp; energy forecasts'!Z59</f>
        <v>0.82580819800032201</v>
      </c>
      <c r="AD6" s="204">
        <f>$F$6*'fleet &amp; energy forecasts'!AA59</f>
        <v>0.81923677997909905</v>
      </c>
      <c r="AE6" s="204">
        <f>$F$6*'fleet &amp; energy forecasts'!AB59</f>
        <v>0.81266536195787598</v>
      </c>
      <c r="AF6" s="204">
        <f>$F$6*'fleet &amp; energy forecasts'!AC59</f>
        <v>0.80609394393665312</v>
      </c>
      <c r="AG6" s="204">
        <f>$F$6*'fleet &amp; energy forecasts'!AD59</f>
        <v>0.79952252591543005</v>
      </c>
    </row>
    <row r="7" spans="1:33" s="46" customFormat="1">
      <c r="A7" t="s">
        <v>766</v>
      </c>
      <c r="B7" s="203">
        <v>1</v>
      </c>
      <c r="C7" s="203">
        <f>B7</f>
        <v>1</v>
      </c>
      <c r="D7" s="203">
        <f t="shared" ref="D7:AG7" si="0">C7</f>
        <v>1</v>
      </c>
      <c r="E7" s="203">
        <f t="shared" si="0"/>
        <v>1</v>
      </c>
      <c r="F7" s="203">
        <f t="shared" si="0"/>
        <v>1</v>
      </c>
      <c r="G7" s="203">
        <f t="shared" si="0"/>
        <v>1</v>
      </c>
      <c r="H7" s="203">
        <f t="shared" si="0"/>
        <v>1</v>
      </c>
      <c r="I7" s="203">
        <f t="shared" si="0"/>
        <v>1</v>
      </c>
      <c r="J7" s="203">
        <f t="shared" si="0"/>
        <v>1</v>
      </c>
      <c r="K7" s="203">
        <f t="shared" si="0"/>
        <v>1</v>
      </c>
      <c r="L7" s="203">
        <f t="shared" si="0"/>
        <v>1</v>
      </c>
      <c r="M7" s="203">
        <f t="shared" si="0"/>
        <v>1</v>
      </c>
      <c r="N7" s="203">
        <f t="shared" si="0"/>
        <v>1</v>
      </c>
      <c r="O7" s="203">
        <f t="shared" si="0"/>
        <v>1</v>
      </c>
      <c r="P7" s="203">
        <f t="shared" si="0"/>
        <v>1</v>
      </c>
      <c r="Q7" s="203">
        <f t="shared" si="0"/>
        <v>1</v>
      </c>
      <c r="R7" s="203">
        <f t="shared" si="0"/>
        <v>1</v>
      </c>
      <c r="S7" s="203">
        <f t="shared" si="0"/>
        <v>1</v>
      </c>
      <c r="T7" s="203">
        <f t="shared" si="0"/>
        <v>1</v>
      </c>
      <c r="U7" s="203">
        <f t="shared" si="0"/>
        <v>1</v>
      </c>
      <c r="V7" s="203">
        <f t="shared" si="0"/>
        <v>1</v>
      </c>
      <c r="W7" s="203">
        <f t="shared" si="0"/>
        <v>1</v>
      </c>
      <c r="X7" s="203">
        <f t="shared" si="0"/>
        <v>1</v>
      </c>
      <c r="Y7" s="203">
        <f t="shared" si="0"/>
        <v>1</v>
      </c>
      <c r="Z7" s="203">
        <f t="shared" si="0"/>
        <v>1</v>
      </c>
      <c r="AA7" s="203">
        <f t="shared" si="0"/>
        <v>1</v>
      </c>
      <c r="AB7" s="203">
        <f t="shared" si="0"/>
        <v>1</v>
      </c>
      <c r="AC7" s="203">
        <f t="shared" si="0"/>
        <v>1</v>
      </c>
      <c r="AD7" s="203">
        <f t="shared" si="0"/>
        <v>1</v>
      </c>
      <c r="AE7" s="203">
        <f t="shared" si="0"/>
        <v>1</v>
      </c>
      <c r="AF7" s="203">
        <f t="shared" si="0"/>
        <v>1</v>
      </c>
      <c r="AG7" s="203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E625-6EE8-4FAE-B7AC-4BC1CC7EA276}">
  <sheetPr>
    <tabColor theme="3"/>
  </sheetPr>
  <dimension ref="A1:AF16"/>
  <sheetViews>
    <sheetView workbookViewId="0">
      <selection activeCell="B14" sqref="B14:R18"/>
    </sheetView>
  </sheetViews>
  <sheetFormatPr defaultColWidth="9.140625" defaultRowHeight="15"/>
  <cols>
    <col min="1" max="1" width="16.5703125" customWidth="1"/>
    <col min="2" max="2" width="12" bestFit="1" customWidth="1"/>
  </cols>
  <sheetData>
    <row r="1" spans="1:32" ht="75">
      <c r="A1" s="3" t="s">
        <v>760</v>
      </c>
      <c r="B1" s="77">
        <v>2020</v>
      </c>
      <c r="C1" s="77">
        <v>2021</v>
      </c>
      <c r="D1" s="77">
        <v>2022</v>
      </c>
      <c r="E1" s="77">
        <v>2023</v>
      </c>
      <c r="F1" s="77">
        <v>2024</v>
      </c>
      <c r="G1" s="77">
        <v>2025</v>
      </c>
      <c r="H1" s="77">
        <v>2026</v>
      </c>
      <c r="I1" s="77">
        <v>2027</v>
      </c>
      <c r="J1" s="77">
        <v>2028</v>
      </c>
      <c r="K1" s="77">
        <v>2029</v>
      </c>
      <c r="L1" s="77">
        <v>2030</v>
      </c>
      <c r="M1" s="77">
        <v>2031</v>
      </c>
      <c r="N1" s="77">
        <v>2032</v>
      </c>
      <c r="O1" s="77">
        <v>2033</v>
      </c>
      <c r="P1" s="77">
        <v>2034</v>
      </c>
      <c r="Q1" s="77">
        <v>2035</v>
      </c>
      <c r="R1" s="77">
        <v>2036</v>
      </c>
      <c r="S1" s="77">
        <v>2037</v>
      </c>
      <c r="T1" s="77">
        <v>2038</v>
      </c>
      <c r="U1" s="77">
        <v>2039</v>
      </c>
      <c r="V1" s="77">
        <v>2040</v>
      </c>
      <c r="W1" s="77">
        <v>2041</v>
      </c>
      <c r="X1" s="77">
        <v>2042</v>
      </c>
      <c r="Y1" s="77">
        <v>2043</v>
      </c>
      <c r="Z1" s="77">
        <v>2044</v>
      </c>
      <c r="AA1" s="77">
        <v>2045</v>
      </c>
      <c r="AB1" s="77">
        <v>2046</v>
      </c>
      <c r="AC1" s="77">
        <v>2047</v>
      </c>
      <c r="AD1" s="77">
        <v>2048</v>
      </c>
      <c r="AE1" s="77">
        <v>2049</v>
      </c>
      <c r="AF1" s="77">
        <v>2050</v>
      </c>
    </row>
    <row r="2" spans="1:32" s="46" customFormat="1">
      <c r="A2" t="s">
        <v>761</v>
      </c>
      <c r="B2" s="206">
        <v>1</v>
      </c>
      <c r="C2" s="206">
        <f>'psgr calcs'!D2/'psgr calcs'!$C2</f>
        <v>1.1020819784226348</v>
      </c>
      <c r="D2" s="206">
        <f>'psgr calcs'!E2/'psgr calcs'!$C2</f>
        <v>0.99939680270975728</v>
      </c>
      <c r="E2" s="206">
        <f>'psgr calcs'!F2/'psgr calcs'!$C2</f>
        <v>1.0094325920003189</v>
      </c>
      <c r="F2" s="206">
        <f>'psgr calcs'!G2/'psgr calcs'!$C2</f>
        <v>1.0295776643950076</v>
      </c>
      <c r="G2" s="206">
        <f>'psgr calcs'!H2/'psgr calcs'!$C2</f>
        <v>1.0497227367896995</v>
      </c>
      <c r="H2" s="206">
        <f>'psgr calcs'!I2/'psgr calcs'!$C2</f>
        <v>1.0612433723939663</v>
      </c>
      <c r="I2" s="206">
        <f>'psgr calcs'!J2/'psgr calcs'!$C2</f>
        <v>1.0727640079982332</v>
      </c>
      <c r="J2" s="206">
        <f>'psgr calcs'!K2/'psgr calcs'!$C2</f>
        <v>1.0842846436025002</v>
      </c>
      <c r="K2" s="206">
        <f>'psgr calcs'!L2/'psgr calcs'!$C2</f>
        <v>1.0958052792067667</v>
      </c>
      <c r="L2" s="206">
        <f>'psgr calcs'!M2/'psgr calcs'!$C2</f>
        <v>1.1073259148110308</v>
      </c>
      <c r="M2" s="206">
        <f>'psgr calcs'!N2/'psgr calcs'!$C2</f>
        <v>1.1144930321410975</v>
      </c>
      <c r="N2" s="206">
        <f>'psgr calcs'!O2/'psgr calcs'!$C2</f>
        <v>1.1216601494711667</v>
      </c>
      <c r="O2" s="206">
        <f>'psgr calcs'!P2/'psgr calcs'!$C2</f>
        <v>1.1288272668012329</v>
      </c>
      <c r="P2" s="206">
        <f>'psgr calcs'!Q2/'psgr calcs'!$C2</f>
        <v>1.1359943841312996</v>
      </c>
      <c r="Q2" s="206">
        <f>'psgr calcs'!R2/'psgr calcs'!$C2</f>
        <v>1.143161501461367</v>
      </c>
      <c r="R2" s="206">
        <f>'psgr calcs'!S2/'psgr calcs'!$C2</f>
        <v>1.1448570277075143</v>
      </c>
      <c r="S2" s="206">
        <f>'psgr calcs'!T2/'psgr calcs'!$C2</f>
        <v>1.1465525539536616</v>
      </c>
      <c r="T2" s="206">
        <f>'psgr calcs'!U2/'psgr calcs'!$C2</f>
        <v>1.1482480801998094</v>
      </c>
      <c r="U2" s="206">
        <f>'psgr calcs'!V2/'psgr calcs'!$C2</f>
        <v>1.1499436064459567</v>
      </c>
      <c r="V2" s="206">
        <f>'psgr calcs'!W2/'psgr calcs'!$C2</f>
        <v>1.1516391326921045</v>
      </c>
      <c r="W2" s="206">
        <f>'psgr calcs'!X2/'psgr calcs'!$C2</f>
        <v>1.150438469459184</v>
      </c>
      <c r="X2" s="206">
        <f>'psgr calcs'!Y2/'psgr calcs'!$C2</f>
        <v>1.1492378062262634</v>
      </c>
      <c r="Y2" s="206">
        <f>'psgr calcs'!Z2/'psgr calcs'!$C2</f>
        <v>1.1480371429933429</v>
      </c>
      <c r="Z2" s="206">
        <f>'psgr calcs'!AA2/'psgr calcs'!$C2</f>
        <v>1.146836479760422</v>
      </c>
      <c r="AA2" s="206">
        <f>'psgr calcs'!AB2/'psgr calcs'!$C2</f>
        <v>1.1456358165275022</v>
      </c>
      <c r="AB2" s="206">
        <f>'psgr calcs'!AC2/'psgr calcs'!$C2</f>
        <v>1.1402925628920748</v>
      </c>
      <c r="AC2" s="206">
        <f>'psgr calcs'!AD2/'psgr calcs'!$C2</f>
        <v>1.1349493092566483</v>
      </c>
      <c r="AD2" s="206">
        <f>'psgr calcs'!AE2/'psgr calcs'!$C2</f>
        <v>1.1296060556212209</v>
      </c>
      <c r="AE2" s="206">
        <f>'psgr calcs'!AF2/'psgr calcs'!$C2</f>
        <v>1.124262801985793</v>
      </c>
      <c r="AF2" s="206">
        <f>'psgr calcs'!AG2/'psgr calcs'!$C2</f>
        <v>1.1189195483503667</v>
      </c>
    </row>
    <row r="3" spans="1:32" s="46" customFormat="1">
      <c r="A3" t="s">
        <v>762</v>
      </c>
      <c r="B3" s="206">
        <v>1</v>
      </c>
      <c r="C3" s="206">
        <f>'psgr calcs'!D3/'psgr calcs'!$C3</f>
        <v>0.8587945812543879</v>
      </c>
      <c r="D3" s="206">
        <f>'psgr calcs'!E3/'psgr calcs'!$C3</f>
        <v>0.87965189304351887</v>
      </c>
      <c r="E3" s="206">
        <f>'psgr calcs'!F3/'psgr calcs'!$C3</f>
        <v>0.87324044480775953</v>
      </c>
      <c r="F3" s="206">
        <f>'psgr calcs'!G3/'psgr calcs'!$C3</f>
        <v>0.87341449532694482</v>
      </c>
      <c r="G3" s="206">
        <f>'psgr calcs'!H3/'psgr calcs'!$C3</f>
        <v>0.87358854584613022</v>
      </c>
      <c r="H3" s="206">
        <f>'psgr calcs'!I3/'psgr calcs'!$C3</f>
        <v>0.87278790575605303</v>
      </c>
      <c r="I3" s="206">
        <f>'psgr calcs'!J3/'psgr calcs'!$C3</f>
        <v>0.87198726566597573</v>
      </c>
      <c r="J3" s="206">
        <f>'psgr calcs'!K3/'psgr calcs'!$C3</f>
        <v>0.87118662557589877</v>
      </c>
      <c r="K3" s="206">
        <f>'psgr calcs'!L3/'psgr calcs'!$C3</f>
        <v>0.87038598548582169</v>
      </c>
      <c r="L3" s="206">
        <f>'psgr calcs'!M3/'psgr calcs'!$C3</f>
        <v>0.86958534539574439</v>
      </c>
      <c r="M3" s="206">
        <f>'psgr calcs'!N3/'psgr calcs'!$C3</f>
        <v>0.86919662854159863</v>
      </c>
      <c r="N3" s="206">
        <f>'psgr calcs'!O3/'psgr calcs'!$C3</f>
        <v>0.86880791168745275</v>
      </c>
      <c r="O3" s="206">
        <f>'psgr calcs'!P3/'psgr calcs'!$C3</f>
        <v>0.86841919483330687</v>
      </c>
      <c r="P3" s="206">
        <f>'psgr calcs'!Q3/'psgr calcs'!$C3</f>
        <v>0.86803047797916111</v>
      </c>
      <c r="Q3" s="206">
        <f>'psgr calcs'!R3/'psgr calcs'!$C3</f>
        <v>0.86764176112501556</v>
      </c>
      <c r="R3" s="206">
        <f>'psgr calcs'!S3/'psgr calcs'!$C3</f>
        <v>0.86674829444547885</v>
      </c>
      <c r="S3" s="206">
        <f>'psgr calcs'!T3/'psgr calcs'!$C3</f>
        <v>0.86585482776594214</v>
      </c>
      <c r="T3" s="206">
        <f>'psgr calcs'!U3/'psgr calcs'!$C3</f>
        <v>0.86496136108640553</v>
      </c>
      <c r="U3" s="206">
        <f>'psgr calcs'!V3/'psgr calcs'!$C3</f>
        <v>0.86406789440686904</v>
      </c>
      <c r="V3" s="206">
        <f>'psgr calcs'!W3/'psgr calcs'!$C3</f>
        <v>0.863174427727331</v>
      </c>
      <c r="W3" s="206">
        <f>'psgr calcs'!X3/'psgr calcs'!$C3</f>
        <v>0.85925249303552631</v>
      </c>
      <c r="X3" s="206">
        <f>'psgr calcs'!Y3/'psgr calcs'!$C3</f>
        <v>0.85533055834372074</v>
      </c>
      <c r="Y3" s="206">
        <f>'psgr calcs'!Z3/'psgr calcs'!$C3</f>
        <v>0.85140862365191594</v>
      </c>
      <c r="Z3" s="206">
        <f>'psgr calcs'!AA3/'psgr calcs'!$C3</f>
        <v>0.84748668896011037</v>
      </c>
      <c r="AA3" s="206">
        <f>'psgr calcs'!AB3/'psgr calcs'!$C3</f>
        <v>0.84356475426830491</v>
      </c>
      <c r="AB3" s="206">
        <f>'psgr calcs'!AC3/'psgr calcs'!$C3</f>
        <v>0.8386565373290743</v>
      </c>
      <c r="AC3" s="206">
        <f>'psgr calcs'!AD3/'psgr calcs'!$C3</f>
        <v>0.8337483203898437</v>
      </c>
      <c r="AD3" s="206">
        <f>'psgr calcs'!AE3/'psgr calcs'!$C3</f>
        <v>0.82884010345061321</v>
      </c>
      <c r="AE3" s="206">
        <f>'psgr calcs'!AF3/'psgr calcs'!$C3</f>
        <v>0.82393188651138272</v>
      </c>
      <c r="AF3" s="206">
        <f>'psgr calcs'!AG3/'psgr calcs'!$C3</f>
        <v>0.81902366957215211</v>
      </c>
    </row>
    <row r="4" spans="1:32" s="46" customFormat="1">
      <c r="A4" t="s">
        <v>763</v>
      </c>
      <c r="B4" s="206">
        <v>1</v>
      </c>
      <c r="C4" s="206">
        <f>'psgr calcs'!D4/'psgr calcs'!$C4</f>
        <v>1.3018544160074266</v>
      </c>
      <c r="D4" s="206">
        <f>'psgr calcs'!E4/'psgr calcs'!$C4</f>
        <v>1.4425519177973558</v>
      </c>
      <c r="E4" s="206">
        <f>'psgr calcs'!F4/'psgr calcs'!$C4</f>
        <v>1.2826118616050952</v>
      </c>
      <c r="F4" s="206">
        <f>'psgr calcs'!G4/'psgr calcs'!$C4</f>
        <v>1.2338158213838131</v>
      </c>
      <c r="G4" s="206">
        <f>'psgr calcs'!H4/'psgr calcs'!$C4</f>
        <v>1.2631330788262314</v>
      </c>
      <c r="H4" s="206">
        <f>'psgr calcs'!I4/'psgr calcs'!$C4</f>
        <v>1.2924503362686499</v>
      </c>
      <c r="I4" s="206">
        <f>'psgr calcs'!J4/'psgr calcs'!$C4</f>
        <v>1.321767593711068</v>
      </c>
      <c r="J4" s="206">
        <f>'psgr calcs'!K4/'psgr calcs'!$C4</f>
        <v>1.3510848511534765</v>
      </c>
      <c r="K4" s="206">
        <f>'psgr calcs'!L4/'psgr calcs'!$C4</f>
        <v>1.3804021085958949</v>
      </c>
      <c r="L4" s="206">
        <f>'psgr calcs'!M4/'psgr calcs'!$C4</f>
        <v>1.4097193660383205</v>
      </c>
      <c r="M4" s="206">
        <f>'psgr calcs'!N4/'psgr calcs'!$C4</f>
        <v>1.4051589037694998</v>
      </c>
      <c r="N4" s="206">
        <f>'psgr calcs'!O4/'psgr calcs'!$C4</f>
        <v>1.4005984415006794</v>
      </c>
      <c r="O4" s="206">
        <f>'psgr calcs'!P4/'psgr calcs'!$C4</f>
        <v>1.3960379792318587</v>
      </c>
      <c r="P4" s="206">
        <f>'psgr calcs'!Q4/'psgr calcs'!$C4</f>
        <v>1.3914775169630382</v>
      </c>
      <c r="Q4" s="206">
        <f>'psgr calcs'!R4/'psgr calcs'!$C4</f>
        <v>1.3869170546942176</v>
      </c>
      <c r="R4" s="206">
        <f>'psgr calcs'!S4/'psgr calcs'!$C4</f>
        <v>1.3823565924253971</v>
      </c>
      <c r="S4" s="206">
        <f>'psgr calcs'!T4/'psgr calcs'!$C4</f>
        <v>1.3777961301565764</v>
      </c>
      <c r="T4" s="206">
        <f>'psgr calcs'!U4/'psgr calcs'!$C4</f>
        <v>1.373235667887756</v>
      </c>
      <c r="U4" s="206">
        <f>'psgr calcs'!V4/'psgr calcs'!$C4</f>
        <v>1.3686752056189355</v>
      </c>
      <c r="V4" s="206">
        <f>'psgr calcs'!W4/'psgr calcs'!$C4</f>
        <v>1.3641147433501162</v>
      </c>
      <c r="W4" s="206">
        <f>'psgr calcs'!X4/'psgr calcs'!$C4</f>
        <v>1.3661267119981253</v>
      </c>
      <c r="X4" s="206">
        <f>'psgr calcs'!Y4/'psgr calcs'!$C4</f>
        <v>1.3681386806461344</v>
      </c>
      <c r="Y4" s="206">
        <f>'psgr calcs'!Z4/'psgr calcs'!$C4</f>
        <v>1.3701506492941433</v>
      </c>
      <c r="Z4" s="206">
        <f>'psgr calcs'!AA4/'psgr calcs'!$C4</f>
        <v>1.372162617942152</v>
      </c>
      <c r="AA4" s="206">
        <f>'psgr calcs'!AB4/'psgr calcs'!$C4</f>
        <v>1.3741745865901609</v>
      </c>
      <c r="AB4" s="206">
        <f>'psgr calcs'!AC4/'psgr calcs'!$C4</f>
        <v>1.3761865552381702</v>
      </c>
      <c r="AC4" s="206">
        <f>'psgr calcs'!AD4/'psgr calcs'!$C4</f>
        <v>1.3781985238861791</v>
      </c>
      <c r="AD4" s="206">
        <f>'psgr calcs'!AE4/'psgr calcs'!$C4</f>
        <v>1.3802104925341883</v>
      </c>
      <c r="AE4" s="206">
        <f>'psgr calcs'!AF4/'psgr calcs'!$C4</f>
        <v>1.3822224611821974</v>
      </c>
      <c r="AF4" s="206">
        <f>'psgr calcs'!AG4/'psgr calcs'!$C4</f>
        <v>1.3842344298302065</v>
      </c>
    </row>
    <row r="5" spans="1:32" s="46" customFormat="1">
      <c r="A5" t="s">
        <v>764</v>
      </c>
      <c r="B5" s="206">
        <v>1</v>
      </c>
      <c r="C5" s="206">
        <f>'psgr calcs'!D5/'psgr calcs'!$C5</f>
        <v>1.0753761446279777</v>
      </c>
      <c r="D5" s="206">
        <f>'psgr calcs'!E5/'psgr calcs'!$C5</f>
        <v>1.2965874628271943</v>
      </c>
      <c r="E5" s="206">
        <f>'psgr calcs'!F5/'psgr calcs'!$C5</f>
        <v>1.4976886611901188</v>
      </c>
      <c r="F5" s="206">
        <f>'psgr calcs'!G5/'psgr calcs'!$C5</f>
        <v>1.5629632275373908</v>
      </c>
      <c r="G5" s="206">
        <f>'psgr calcs'!H5/'psgr calcs'!$C5</f>
        <v>1.6282377938846628</v>
      </c>
      <c r="H5" s="206">
        <f>'psgr calcs'!I5/'psgr calcs'!$C5</f>
        <v>1.6935123602319349</v>
      </c>
      <c r="I5" s="206">
        <f>'psgr calcs'!J5/'psgr calcs'!$C5</f>
        <v>1.7587869265792069</v>
      </c>
      <c r="J5" s="206">
        <f>'psgr calcs'!K5/'psgr calcs'!$C5</f>
        <v>1.8240614929264791</v>
      </c>
      <c r="K5" s="206">
        <f>'psgr calcs'!L5/'psgr calcs'!$C5</f>
        <v>1.8893360592737507</v>
      </c>
      <c r="L5" s="206">
        <f>'psgr calcs'!M5/'psgr calcs'!$C5</f>
        <v>1.9546106256210158</v>
      </c>
      <c r="M5" s="206">
        <f>'psgr calcs'!N5/'psgr calcs'!$C5</f>
        <v>1.9612106095516846</v>
      </c>
      <c r="N5" s="206">
        <f>'psgr calcs'!O5/'psgr calcs'!$C5</f>
        <v>1.9678105934823535</v>
      </c>
      <c r="O5" s="206">
        <f>'psgr calcs'!P5/'psgr calcs'!$C5</f>
        <v>1.9744105774130223</v>
      </c>
      <c r="P5" s="206">
        <f>'psgr calcs'!Q5/'psgr calcs'!$C5</f>
        <v>1.9810105613436888</v>
      </c>
      <c r="Q5" s="206">
        <f>'psgr calcs'!R5/'psgr calcs'!$C5</f>
        <v>1.9876105452743573</v>
      </c>
      <c r="R5" s="206">
        <f>'psgr calcs'!S5/'psgr calcs'!$C5</f>
        <v>1.9942105292050261</v>
      </c>
      <c r="S5" s="206">
        <f>'psgr calcs'!T5/'psgr calcs'!$C5</f>
        <v>2.0008105131356948</v>
      </c>
      <c r="T5" s="206">
        <f>'psgr calcs'!U5/'psgr calcs'!$C5</f>
        <v>2.0074104970663638</v>
      </c>
      <c r="U5" s="206">
        <f>'psgr calcs'!V5/'psgr calcs'!$C5</f>
        <v>2.0140104809970327</v>
      </c>
      <c r="V5" s="206">
        <f>'psgr calcs'!W5/'psgr calcs'!$C5</f>
        <v>2.0206104649276968</v>
      </c>
      <c r="W5" s="206">
        <f>'psgr calcs'!X5/'psgr calcs'!$C5</f>
        <v>2.0129950988538483</v>
      </c>
      <c r="X5" s="206">
        <f>'psgr calcs'!Y5/'psgr calcs'!$C5</f>
        <v>2.0053797327800003</v>
      </c>
      <c r="Y5" s="206">
        <f>'psgr calcs'!Z5/'psgr calcs'!$C5</f>
        <v>1.9977643667061518</v>
      </c>
      <c r="Z5" s="206">
        <f>'psgr calcs'!AA5/'psgr calcs'!$C5</f>
        <v>1.9901490006323033</v>
      </c>
      <c r="AA5" s="206">
        <f>'psgr calcs'!AB5/'psgr calcs'!$C5</f>
        <v>1.9825336345584568</v>
      </c>
      <c r="AB5" s="206">
        <f>'psgr calcs'!AC5/'psgr calcs'!$C5</f>
        <v>1.9749182684846087</v>
      </c>
      <c r="AC5" s="206">
        <f>'psgr calcs'!AD5/'psgr calcs'!$C5</f>
        <v>1.9673029024107602</v>
      </c>
      <c r="AD5" s="206">
        <f>'psgr calcs'!AE5/'psgr calcs'!$C5</f>
        <v>1.9596875363369117</v>
      </c>
      <c r="AE5" s="206">
        <f>'psgr calcs'!AF5/'psgr calcs'!$C5</f>
        <v>1.9520721702630635</v>
      </c>
      <c r="AF5" s="206">
        <f>'psgr calcs'!AG5/'psgr calcs'!$C5</f>
        <v>1.944456804189215</v>
      </c>
    </row>
    <row r="6" spans="1:32" s="46" customFormat="1">
      <c r="A6" t="s">
        <v>765</v>
      </c>
      <c r="B6" s="206">
        <v>1</v>
      </c>
      <c r="C6" s="206">
        <f>'psgr calcs'!D6/'psgr calcs'!$C6</f>
        <v>0.98896712459176861</v>
      </c>
      <c r="D6" s="206">
        <f>'psgr calcs'!E6/'psgr calcs'!$C6</f>
        <v>0.97805597352331075</v>
      </c>
      <c r="E6" s="206">
        <f>'psgr calcs'!F6/'psgr calcs'!$C6</f>
        <v>0.96726520382515158</v>
      </c>
      <c r="F6" s="206">
        <f>'psgr calcs'!G6/'psgr calcs'!$C6</f>
        <v>0.95494909408700346</v>
      </c>
      <c r="G6" s="206">
        <f>'psgr calcs'!H6/'psgr calcs'!$C6</f>
        <v>0.94263298434885923</v>
      </c>
      <c r="H6" s="206">
        <f>'psgr calcs'!I6/'psgr calcs'!$C6</f>
        <v>0.93031687461071111</v>
      </c>
      <c r="I6" s="206">
        <f>'psgr calcs'!J6/'psgr calcs'!$C6</f>
        <v>0.9180007648725631</v>
      </c>
      <c r="J6" s="206">
        <f>'psgr calcs'!K6/'psgr calcs'!$C6</f>
        <v>0.90568465513441876</v>
      </c>
      <c r="K6" s="206">
        <f>'psgr calcs'!L6/'psgr calcs'!$C6</f>
        <v>0.89336854539627075</v>
      </c>
      <c r="L6" s="206">
        <f>'psgr calcs'!M6/'psgr calcs'!$C6</f>
        <v>0.88105243565812463</v>
      </c>
      <c r="M6" s="206">
        <f>'psgr calcs'!N6/'psgr calcs'!$C6</f>
        <v>0.87600583459468973</v>
      </c>
      <c r="N6" s="206">
        <f>'psgr calcs'!O6/'psgr calcs'!$C6</f>
        <v>0.87095923353125471</v>
      </c>
      <c r="O6" s="206">
        <f>'psgr calcs'!P6/'psgr calcs'!$C6</f>
        <v>0.86591263246781769</v>
      </c>
      <c r="P6" s="206">
        <f>'psgr calcs'!Q6/'psgr calcs'!$C6</f>
        <v>0.86086603140438278</v>
      </c>
      <c r="Q6" s="206">
        <f>'psgr calcs'!R6/'psgr calcs'!$C6</f>
        <v>0.85581943034094765</v>
      </c>
      <c r="R6" s="206">
        <f>'psgr calcs'!S6/'psgr calcs'!$C6</f>
        <v>0.85077282927751274</v>
      </c>
      <c r="S6" s="206">
        <f>'psgr calcs'!T6/'psgr calcs'!$C6</f>
        <v>0.84572622821407573</v>
      </c>
      <c r="T6" s="206">
        <f>'psgr calcs'!U6/'psgr calcs'!$C6</f>
        <v>0.84067962715064082</v>
      </c>
      <c r="U6" s="206">
        <f>'psgr calcs'!V6/'psgr calcs'!$C6</f>
        <v>0.8356330260872058</v>
      </c>
      <c r="V6" s="206">
        <f>'psgr calcs'!W6/'psgr calcs'!$C6</f>
        <v>0.830586425023769</v>
      </c>
      <c r="W6" s="206">
        <f>'psgr calcs'!X6/'psgr calcs'!$C6</f>
        <v>0.8242781736944742</v>
      </c>
      <c r="X6" s="206">
        <f>'psgr calcs'!Y6/'psgr calcs'!$C6</f>
        <v>0.81796992236517962</v>
      </c>
      <c r="Y6" s="206">
        <f>'psgr calcs'!Z6/'psgr calcs'!$C6</f>
        <v>0.81166167103588482</v>
      </c>
      <c r="Z6" s="206">
        <f>'psgr calcs'!AA6/'psgr calcs'!$C6</f>
        <v>0.80535341970659025</v>
      </c>
      <c r="AA6" s="206">
        <f>'psgr calcs'!AB6/'psgr calcs'!$C6</f>
        <v>0.79904516837729744</v>
      </c>
      <c r="AB6" s="206">
        <f>'psgr calcs'!AC6/'psgr calcs'!$C6</f>
        <v>0.79273691704800264</v>
      </c>
      <c r="AC6" s="206">
        <f>'psgr calcs'!AD6/'psgr calcs'!$C6</f>
        <v>0.78642866571870795</v>
      </c>
      <c r="AD6" s="206">
        <f>'psgr calcs'!AE6/'psgr calcs'!$C6</f>
        <v>0.78012041438941326</v>
      </c>
      <c r="AE6" s="206">
        <f>'psgr calcs'!AF6/'psgr calcs'!$C6</f>
        <v>0.77381216306011857</v>
      </c>
      <c r="AF6" s="206">
        <f>'psgr calcs'!AG6/'psgr calcs'!$C6</f>
        <v>0.76750391173082388</v>
      </c>
    </row>
    <row r="7" spans="1:32" s="46" customFormat="1">
      <c r="A7" t="s">
        <v>766</v>
      </c>
      <c r="B7" s="206">
        <v>1</v>
      </c>
      <c r="C7" s="206">
        <f>'psgr calcs'!D7/'psgr calcs'!$C7</f>
        <v>1</v>
      </c>
      <c r="D7" s="206">
        <f>'psgr calcs'!E7/'psgr calcs'!$C7</f>
        <v>1</v>
      </c>
      <c r="E7" s="206">
        <f>'psgr calcs'!F7/'psgr calcs'!$C7</f>
        <v>1</v>
      </c>
      <c r="F7" s="206">
        <f>'psgr calcs'!G7/'psgr calcs'!$C7</f>
        <v>1</v>
      </c>
      <c r="G7" s="206">
        <f>'psgr calcs'!H7/'psgr calcs'!$C7</f>
        <v>1</v>
      </c>
      <c r="H7" s="206">
        <f>'psgr calcs'!I7/'psgr calcs'!$C7</f>
        <v>1</v>
      </c>
      <c r="I7" s="206">
        <f>'psgr calcs'!J7/'psgr calcs'!$C7</f>
        <v>1</v>
      </c>
      <c r="J7" s="206">
        <f>'psgr calcs'!K7/'psgr calcs'!$C7</f>
        <v>1</v>
      </c>
      <c r="K7" s="206">
        <f>'psgr calcs'!L7/'psgr calcs'!$C7</f>
        <v>1</v>
      </c>
      <c r="L7" s="206">
        <f>'psgr calcs'!M7/'psgr calcs'!$C7</f>
        <v>1</v>
      </c>
      <c r="M7" s="206">
        <f>'psgr calcs'!N7/'psgr calcs'!$C7</f>
        <v>1</v>
      </c>
      <c r="N7" s="206">
        <f>'psgr calcs'!O7/'psgr calcs'!$C7</f>
        <v>1</v>
      </c>
      <c r="O7" s="206">
        <f>'psgr calcs'!P7/'psgr calcs'!$C7</f>
        <v>1</v>
      </c>
      <c r="P7" s="206">
        <f>'psgr calcs'!Q7/'psgr calcs'!$C7</f>
        <v>1</v>
      </c>
      <c r="Q7" s="206">
        <f>'psgr calcs'!R7/'psgr calcs'!$C7</f>
        <v>1</v>
      </c>
      <c r="R7" s="206">
        <f>'psgr calcs'!S7/'psgr calcs'!$C7</f>
        <v>1</v>
      </c>
      <c r="S7" s="206">
        <f>'psgr calcs'!T7/'psgr calcs'!$C7</f>
        <v>1</v>
      </c>
      <c r="T7" s="206">
        <f>'psgr calcs'!U7/'psgr calcs'!$C7</f>
        <v>1</v>
      </c>
      <c r="U7" s="206">
        <f>'psgr calcs'!V7/'psgr calcs'!$C7</f>
        <v>1</v>
      </c>
      <c r="V7" s="206">
        <f>'psgr calcs'!W7/'psgr calcs'!$C7</f>
        <v>1</v>
      </c>
      <c r="W7" s="206">
        <f>'psgr calcs'!X7/'psgr calcs'!$C7</f>
        <v>1</v>
      </c>
      <c r="X7" s="206">
        <f>'psgr calcs'!Y7/'psgr calcs'!$C7</f>
        <v>1</v>
      </c>
      <c r="Y7" s="206">
        <f>'psgr calcs'!Z7/'psgr calcs'!$C7</f>
        <v>1</v>
      </c>
      <c r="Z7" s="206">
        <f>'psgr calcs'!AA7/'psgr calcs'!$C7</f>
        <v>1</v>
      </c>
      <c r="AA7" s="206">
        <f>'psgr calcs'!AB7/'psgr calcs'!$C7</f>
        <v>1</v>
      </c>
      <c r="AB7" s="206">
        <f>'psgr calcs'!AC7/'psgr calcs'!$C7</f>
        <v>1</v>
      </c>
      <c r="AC7" s="206">
        <f>'psgr calcs'!AD7/'psgr calcs'!$C7</f>
        <v>1</v>
      </c>
      <c r="AD7" s="206">
        <f>'psgr calcs'!AE7/'psgr calcs'!$C7</f>
        <v>1</v>
      </c>
      <c r="AE7" s="206">
        <f>'psgr calcs'!AF7/'psgr calcs'!$C7</f>
        <v>1</v>
      </c>
      <c r="AF7" s="206">
        <f>'psgr calcs'!AG7/'psgr calcs'!$C7</f>
        <v>1</v>
      </c>
    </row>
    <row r="15" spans="1:32">
      <c r="B15" s="145"/>
      <c r="C15" s="145"/>
      <c r="D15" s="145"/>
      <c r="E15" s="145"/>
      <c r="F15" s="145"/>
      <c r="G15" s="145"/>
    </row>
    <row r="16" spans="1:32">
      <c r="B16" s="145"/>
      <c r="C16" s="145"/>
      <c r="D16" s="145"/>
      <c r="E16" s="145"/>
      <c r="F16" s="145"/>
      <c r="G16" s="145"/>
    </row>
  </sheetData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BBA-B193-4FF1-B2FE-9BEA8B05BA7B}">
  <sheetPr>
    <tabColor theme="3"/>
  </sheetPr>
  <dimension ref="A1:AF7"/>
  <sheetViews>
    <sheetView workbookViewId="0">
      <selection activeCell="B2" sqref="B2:AF7"/>
    </sheetView>
  </sheetViews>
  <sheetFormatPr defaultColWidth="9.140625" defaultRowHeight="15"/>
  <cols>
    <col min="1" max="1" width="16.5703125" customWidth="1"/>
    <col min="2" max="2" width="9.42578125" bestFit="1" customWidth="1"/>
  </cols>
  <sheetData>
    <row r="1" spans="1:32" ht="75">
      <c r="A1" s="3" t="s">
        <v>760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s="46" customFormat="1">
      <c r="A2" t="s">
        <v>761</v>
      </c>
      <c r="B2" s="206">
        <v>1</v>
      </c>
      <c r="C2" s="206">
        <f>'frgt calcs'!D2/'frgt calcs'!$C2</f>
        <v>1.0425783802252679</v>
      </c>
      <c r="D2" s="206">
        <f>'frgt calcs'!E2/'frgt calcs'!$C2</f>
        <v>0.97437828976358742</v>
      </c>
      <c r="E2" s="206">
        <f>'frgt calcs'!F2/'frgt calcs'!$C2</f>
        <v>0.97677130075333207</v>
      </c>
      <c r="F2" s="206">
        <f>'frgt calcs'!G2/'frgt calcs'!$C2</f>
        <v>0.97616056285415975</v>
      </c>
      <c r="G2" s="206">
        <f>'frgt calcs'!H2/'frgt calcs'!$C2</f>
        <v>0.97554982495498777</v>
      </c>
      <c r="H2" s="206">
        <f>'frgt calcs'!I2/'frgt calcs'!$C2</f>
        <v>0.97699279356718038</v>
      </c>
      <c r="I2" s="206">
        <f>'frgt calcs'!J2/'frgt calcs'!$C2</f>
        <v>0.97843576217937356</v>
      </c>
      <c r="J2" s="206">
        <f>'frgt calcs'!K2/'frgt calcs'!$C2</f>
        <v>0.97987873079156673</v>
      </c>
      <c r="K2" s="206">
        <f>'frgt calcs'!L2/'frgt calcs'!$C2</f>
        <v>0.98132169940375957</v>
      </c>
      <c r="L2" s="206">
        <f>'frgt calcs'!M2/'frgt calcs'!$C2</f>
        <v>0.9827646680159523</v>
      </c>
      <c r="M2" s="206">
        <f>'frgt calcs'!N2/'frgt calcs'!$C2</f>
        <v>0.98338055120270151</v>
      </c>
      <c r="N2" s="206">
        <f>'frgt calcs'!O2/'frgt calcs'!$C2</f>
        <v>0.98399643438945061</v>
      </c>
      <c r="O2" s="206">
        <f>'frgt calcs'!P2/'frgt calcs'!$C2</f>
        <v>0.9846123175761996</v>
      </c>
      <c r="P2" s="206">
        <f>'frgt calcs'!Q2/'frgt calcs'!$C2</f>
        <v>0.98522820076294848</v>
      </c>
      <c r="Q2" s="206">
        <f>'frgt calcs'!R2/'frgt calcs'!$C2</f>
        <v>0.98584408394969758</v>
      </c>
      <c r="R2" s="206">
        <f>'frgt calcs'!S2/'frgt calcs'!$C2</f>
        <v>0.98410090722717536</v>
      </c>
      <c r="S2" s="206">
        <f>'frgt calcs'!T2/'frgt calcs'!$C2</f>
        <v>0.98235773050465303</v>
      </c>
      <c r="T2" s="206">
        <f>'frgt calcs'!U2/'frgt calcs'!$C2</f>
        <v>0.98061455378213058</v>
      </c>
      <c r="U2" s="206">
        <f>'frgt calcs'!V2/'frgt calcs'!$C2</f>
        <v>0.97887137705960858</v>
      </c>
      <c r="V2" s="206">
        <f>'frgt calcs'!W2/'frgt calcs'!$C2</f>
        <v>0.97712820033708547</v>
      </c>
      <c r="W2" s="206">
        <f>'frgt calcs'!X2/'frgt calcs'!$C2</f>
        <v>0.97161611957217953</v>
      </c>
      <c r="X2" s="206">
        <f>'frgt calcs'!Y2/'frgt calcs'!$C2</f>
        <v>0.96610403880727513</v>
      </c>
      <c r="Y2" s="206">
        <f>'frgt calcs'!Z2/'frgt calcs'!$C2</f>
        <v>0.96059195804236952</v>
      </c>
      <c r="Z2" s="206">
        <f>'frgt calcs'!AA2/'frgt calcs'!$C2</f>
        <v>0.95507987727746368</v>
      </c>
      <c r="AA2" s="206">
        <f>'frgt calcs'!AB2/'frgt calcs'!$C2</f>
        <v>0.94956779651255796</v>
      </c>
      <c r="AB2" s="206">
        <f>'frgt calcs'!AC2/'frgt calcs'!$C2</f>
        <v>0.94252371687021264</v>
      </c>
      <c r="AC2" s="206">
        <f>'frgt calcs'!AD2/'frgt calcs'!$C2</f>
        <v>0.93547963722786731</v>
      </c>
      <c r="AD2" s="206">
        <f>'frgt calcs'!AE2/'frgt calcs'!$C2</f>
        <v>0.92843555758552188</v>
      </c>
      <c r="AE2" s="206">
        <f>'frgt calcs'!AF2/'frgt calcs'!$C2</f>
        <v>0.92139147794317666</v>
      </c>
      <c r="AF2" s="206">
        <f>'frgt calcs'!AG2/'frgt calcs'!$C2</f>
        <v>0.91434739830083123</v>
      </c>
    </row>
    <row r="3" spans="1:32" s="46" customFormat="1">
      <c r="A3" t="s">
        <v>762</v>
      </c>
      <c r="B3" s="206">
        <v>1</v>
      </c>
      <c r="C3" s="206">
        <f>'frgt calcs'!D3/'frgt calcs'!$C3</f>
        <v>1.0185731225430414</v>
      </c>
      <c r="D3" s="206">
        <f>'frgt calcs'!E3/'frgt calcs'!$C3</f>
        <v>1.0346948574936872</v>
      </c>
      <c r="E3" s="206">
        <f>'frgt calcs'!F3/'frgt calcs'!$C3</f>
        <v>1.0388483354169049</v>
      </c>
      <c r="F3" s="206">
        <f>'frgt calcs'!G3/'frgt calcs'!$C3</f>
        <v>1.066945938966263</v>
      </c>
      <c r="G3" s="206">
        <f>'frgt calcs'!H3/'frgt calcs'!$C3</f>
        <v>1.0950435425156211</v>
      </c>
      <c r="H3" s="206">
        <f>'frgt calcs'!I3/'frgt calcs'!$C3</f>
        <v>1.1086836220532283</v>
      </c>
      <c r="I3" s="206">
        <f>'frgt calcs'!J3/'frgt calcs'!$C3</f>
        <v>1.1223237015908356</v>
      </c>
      <c r="J3" s="206">
        <f>'frgt calcs'!K3/'frgt calcs'!$C3</f>
        <v>1.1359637811284433</v>
      </c>
      <c r="K3" s="206">
        <f>'frgt calcs'!L3/'frgt calcs'!$C3</f>
        <v>1.1496038606660508</v>
      </c>
      <c r="L3" s="206">
        <f>'frgt calcs'!M3/'frgt calcs'!$C3</f>
        <v>1.1632439402036554</v>
      </c>
      <c r="M3" s="206">
        <f>'frgt calcs'!N3/'frgt calcs'!$C3</f>
        <v>1.1660452574045495</v>
      </c>
      <c r="N3" s="206">
        <f>'frgt calcs'!O3/'frgt calcs'!$C3</f>
        <v>1.1688465746054426</v>
      </c>
      <c r="O3" s="206">
        <f>'frgt calcs'!P3/'frgt calcs'!$C3</f>
        <v>1.1716478918063367</v>
      </c>
      <c r="P3" s="206">
        <f>'frgt calcs'!Q3/'frgt calcs'!$C3</f>
        <v>1.1744492090072296</v>
      </c>
      <c r="Q3" s="206">
        <f>'frgt calcs'!R3/'frgt calcs'!$C3</f>
        <v>1.1772505262081234</v>
      </c>
      <c r="R3" s="206">
        <f>'frgt calcs'!S3/'frgt calcs'!$C3</f>
        <v>1.1784510907227923</v>
      </c>
      <c r="S3" s="206">
        <f>'frgt calcs'!T3/'frgt calcs'!$C3</f>
        <v>1.179651655237461</v>
      </c>
      <c r="T3" s="206">
        <f>'frgt calcs'!U3/'frgt calcs'!$C3</f>
        <v>1.1808522197521303</v>
      </c>
      <c r="U3" s="206">
        <f>'frgt calcs'!V3/'frgt calcs'!$C3</f>
        <v>1.1820527842667992</v>
      </c>
      <c r="V3" s="206">
        <f>'frgt calcs'!W3/'frgt calcs'!$C3</f>
        <v>1.1832533487814691</v>
      </c>
      <c r="W3" s="206">
        <f>'frgt calcs'!X3/'frgt calcs'!$C3</f>
        <v>1.1882725982254669</v>
      </c>
      <c r="X3" s="206">
        <f>'frgt calcs'!Y3/'frgt calcs'!$C3</f>
        <v>1.1932918476694674</v>
      </c>
      <c r="Y3" s="206">
        <f>'frgt calcs'!Z3/'frgt calcs'!$C3</f>
        <v>1.1983110971134654</v>
      </c>
      <c r="Z3" s="206">
        <f>'frgt calcs'!AA3/'frgt calcs'!$C3</f>
        <v>1.2033303465574656</v>
      </c>
      <c r="AA3" s="206">
        <f>'frgt calcs'!AB3/'frgt calcs'!$C3</f>
        <v>1.2083495960014641</v>
      </c>
      <c r="AB3" s="206">
        <f>'frgt calcs'!AC3/'frgt calcs'!$C3</f>
        <v>1.2071489735497167</v>
      </c>
      <c r="AC3" s="206">
        <f>'frgt calcs'!AD3/'frgt calcs'!$C3</f>
        <v>1.2059483510979689</v>
      </c>
      <c r="AD3" s="206">
        <f>'frgt calcs'!AE3/'frgt calcs'!$C3</f>
        <v>1.2047477286462218</v>
      </c>
      <c r="AE3" s="206">
        <f>'frgt calcs'!AF3/'frgt calcs'!$C3</f>
        <v>1.2035471061944742</v>
      </c>
      <c r="AF3" s="206">
        <f>'frgt calcs'!AG3/'frgt calcs'!$C3</f>
        <v>1.2023464837427271</v>
      </c>
    </row>
    <row r="4" spans="1:32" s="46" customFormat="1">
      <c r="A4" t="s">
        <v>763</v>
      </c>
      <c r="B4" s="206">
        <v>1</v>
      </c>
      <c r="C4" s="206">
        <f>'frgt calcs'!D4/'frgt calcs'!$C4</f>
        <v>1.1168417662023276</v>
      </c>
      <c r="D4" s="206">
        <f>'frgt calcs'!E4/'frgt calcs'!$C4</f>
        <v>1.2483290874214237</v>
      </c>
      <c r="E4" s="206">
        <f>'frgt calcs'!F4/'frgt calcs'!$C4</f>
        <v>1.1477069887061502</v>
      </c>
      <c r="F4" s="206">
        <f>'frgt calcs'!G4/'frgt calcs'!$C4</f>
        <v>1.1756419504102622</v>
      </c>
      <c r="G4" s="206">
        <f>'frgt calcs'!H4/'frgt calcs'!$C4</f>
        <v>1.203576912114374</v>
      </c>
      <c r="H4" s="206">
        <f>'frgt calcs'!I4/'frgt calcs'!$C4</f>
        <v>1.2315118738184863</v>
      </c>
      <c r="I4" s="206">
        <f>'frgt calcs'!J4/'frgt calcs'!$C4</f>
        <v>1.2594468355225985</v>
      </c>
      <c r="J4" s="206">
        <f>'frgt calcs'!K4/'frgt calcs'!$C4</f>
        <v>1.2873817972267012</v>
      </c>
      <c r="K4" s="206">
        <f>'frgt calcs'!L4/'frgt calcs'!$C4</f>
        <v>1.3153167589308132</v>
      </c>
      <c r="L4" s="206">
        <f>'frgt calcs'!M4/'frgt calcs'!$C4</f>
        <v>1.3432517206349321</v>
      </c>
      <c r="M4" s="206">
        <f>'frgt calcs'!N4/'frgt calcs'!$C4</f>
        <v>1.3389062821476261</v>
      </c>
      <c r="N4" s="206">
        <f>'frgt calcs'!O4/'frgt calcs'!$C4</f>
        <v>1.3345608436603196</v>
      </c>
      <c r="O4" s="206">
        <f>'frgt calcs'!P4/'frgt calcs'!$C4</f>
        <v>1.3302154051730137</v>
      </c>
      <c r="P4" s="206">
        <f>'frgt calcs'!Q4/'frgt calcs'!$C4</f>
        <v>1.3258699666857072</v>
      </c>
      <c r="Q4" s="206">
        <f>'frgt calcs'!R4/'frgt calcs'!$C4</f>
        <v>1.3215245281984007</v>
      </c>
      <c r="R4" s="206">
        <f>'frgt calcs'!S4/'frgt calcs'!$C4</f>
        <v>1.3171790897110949</v>
      </c>
      <c r="S4" s="206">
        <f>'frgt calcs'!T4/'frgt calcs'!$C4</f>
        <v>1.3128336512237884</v>
      </c>
      <c r="T4" s="206">
        <f>'frgt calcs'!U4/'frgt calcs'!$C4</f>
        <v>1.3084882127364823</v>
      </c>
      <c r="U4" s="206">
        <f>'frgt calcs'!V4/'frgt calcs'!$C4</f>
        <v>1.3041427742491758</v>
      </c>
      <c r="V4" s="206">
        <f>'frgt calcs'!W4/'frgt calcs'!$C4</f>
        <v>1.2997973357618708</v>
      </c>
      <c r="W4" s="206">
        <f>'frgt calcs'!X4/'frgt calcs'!$C4</f>
        <v>1.3017144409768586</v>
      </c>
      <c r="X4" s="206">
        <f>'frgt calcs'!Y4/'frgt calcs'!$C4</f>
        <v>1.3036315461918468</v>
      </c>
      <c r="Y4" s="206">
        <f>'frgt calcs'!Z4/'frgt calcs'!$C4</f>
        <v>1.3055486514068351</v>
      </c>
      <c r="Z4" s="206">
        <f>'frgt calcs'!AA4/'frgt calcs'!$C4</f>
        <v>1.3074657566218226</v>
      </c>
      <c r="AA4" s="206">
        <f>'frgt calcs'!AB4/'frgt calcs'!$C4</f>
        <v>1.3093828618368106</v>
      </c>
      <c r="AB4" s="206">
        <f>'frgt calcs'!AC4/'frgt calcs'!$C4</f>
        <v>1.3112999670517989</v>
      </c>
      <c r="AC4" s="206">
        <f>'frgt calcs'!AD4/'frgt calcs'!$C4</f>
        <v>1.3132170722667869</v>
      </c>
      <c r="AD4" s="206">
        <f>'frgt calcs'!AE4/'frgt calcs'!$C4</f>
        <v>1.3151341774817746</v>
      </c>
      <c r="AE4" s="206">
        <f>'frgt calcs'!AF4/'frgt calcs'!$C4</f>
        <v>1.3170512826967629</v>
      </c>
      <c r="AF4" s="206">
        <f>'frgt calcs'!AG4/'frgt calcs'!$C4</f>
        <v>1.3189683879117511</v>
      </c>
    </row>
    <row r="5" spans="1:32" s="46" customFormat="1">
      <c r="A5" t="s">
        <v>764</v>
      </c>
      <c r="B5" s="206">
        <v>1</v>
      </c>
      <c r="C5" s="206">
        <f>'frgt calcs'!D5/'frgt calcs'!$C5</f>
        <v>1.0157847263980759</v>
      </c>
      <c r="D5" s="206">
        <f>'frgt calcs'!E5/'frgt calcs'!$C5</f>
        <v>0.91010222489476855</v>
      </c>
      <c r="E5" s="206">
        <f>'frgt calcs'!F5/'frgt calcs'!$C5</f>
        <v>0.83087793144918831</v>
      </c>
      <c r="F5" s="206">
        <f>'frgt calcs'!G5/'frgt calcs'!$C5</f>
        <v>0.86709052894576477</v>
      </c>
      <c r="G5" s="206">
        <f>'frgt calcs'!H5/'frgt calcs'!$C5</f>
        <v>0.90330312644234112</v>
      </c>
      <c r="H5" s="206">
        <f>'frgt calcs'!I5/'frgt calcs'!$C5</f>
        <v>0.93951572393891747</v>
      </c>
      <c r="I5" s="206">
        <f>'frgt calcs'!J5/'frgt calcs'!$C5</f>
        <v>0.97572832143549393</v>
      </c>
      <c r="J5" s="206">
        <f>'frgt calcs'!K5/'frgt calcs'!$C5</f>
        <v>1.0119409189320703</v>
      </c>
      <c r="K5" s="206">
        <f>'frgt calcs'!L5/'frgt calcs'!$C5</f>
        <v>1.0481535164286466</v>
      </c>
      <c r="L5" s="206">
        <f>'frgt calcs'!M5/'frgt calcs'!$C5</f>
        <v>1.0843661139252192</v>
      </c>
      <c r="M5" s="206">
        <f>'frgt calcs'!N5/'frgt calcs'!$C5</f>
        <v>1.0880276098943176</v>
      </c>
      <c r="N5" s="206">
        <f>'frgt calcs'!O5/'frgt calcs'!$C5</f>
        <v>1.0916891058634162</v>
      </c>
      <c r="O5" s="206">
        <f>'frgt calcs'!P5/'frgt calcs'!$C5</f>
        <v>1.0953506018325143</v>
      </c>
      <c r="P5" s="206">
        <f>'frgt calcs'!Q5/'frgt calcs'!$C5</f>
        <v>1.0990120978016114</v>
      </c>
      <c r="Q5" s="206">
        <f>'frgt calcs'!R5/'frgt calcs'!$C5</f>
        <v>1.1026735937707097</v>
      </c>
      <c r="R5" s="206">
        <f>'frgt calcs'!S5/'frgt calcs'!$C5</f>
        <v>1.1063350897398081</v>
      </c>
      <c r="S5" s="206">
        <f>'frgt calcs'!T5/'frgt calcs'!$C5</f>
        <v>1.1099965857089067</v>
      </c>
      <c r="T5" s="206">
        <f>'frgt calcs'!U5/'frgt calcs'!$C5</f>
        <v>1.1136580816780048</v>
      </c>
      <c r="U5" s="206">
        <f>'frgt calcs'!V5/'frgt calcs'!$C5</f>
        <v>1.1173195776471034</v>
      </c>
      <c r="V5" s="206">
        <f>'frgt calcs'!W5/'frgt calcs'!$C5</f>
        <v>1.1209810736161991</v>
      </c>
      <c r="W5" s="206">
        <f>'frgt calcs'!X5/'frgt calcs'!$C5</f>
        <v>1.1167562705749319</v>
      </c>
      <c r="X5" s="206">
        <f>'frgt calcs'!Y5/'frgt calcs'!$C5</f>
        <v>1.1125314675336646</v>
      </c>
      <c r="Y5" s="206">
        <f>'frgt calcs'!Z5/'frgt calcs'!$C5</f>
        <v>1.1083066644923973</v>
      </c>
      <c r="Z5" s="206">
        <f>'frgt calcs'!AA5/'frgt calcs'!$C5</f>
        <v>1.1040818614511303</v>
      </c>
      <c r="AA5" s="206">
        <f>'frgt calcs'!AB5/'frgt calcs'!$C5</f>
        <v>1.0998570584098641</v>
      </c>
      <c r="AB5" s="206">
        <f>'frgt calcs'!AC5/'frgt calcs'!$C5</f>
        <v>1.0956322553685969</v>
      </c>
      <c r="AC5" s="206">
        <f>'frgt calcs'!AD5/'frgt calcs'!$C5</f>
        <v>1.0914074523273296</v>
      </c>
      <c r="AD5" s="206">
        <f>'frgt calcs'!AE5/'frgt calcs'!$C5</f>
        <v>1.0871826492860623</v>
      </c>
      <c r="AE5" s="206">
        <f>'frgt calcs'!AF5/'frgt calcs'!$C5</f>
        <v>1.0829578462447951</v>
      </c>
      <c r="AF5" s="206">
        <f>'frgt calcs'!AG5/'frgt calcs'!$C5</f>
        <v>1.0787330432035278</v>
      </c>
    </row>
    <row r="6" spans="1:32" s="46" customFormat="1">
      <c r="A6" t="s">
        <v>765</v>
      </c>
      <c r="B6" s="206">
        <v>1</v>
      </c>
      <c r="C6" s="206">
        <f>'frgt calcs'!D6/'frgt calcs'!$C6</f>
        <v>1.0460576620157365</v>
      </c>
      <c r="D6" s="206">
        <f>'frgt calcs'!E6/'frgt calcs'!$C6</f>
        <v>1.0942366322618289</v>
      </c>
      <c r="E6" s="206">
        <f>'frgt calcs'!F6/'frgt calcs'!$C6</f>
        <v>1.1008020520553998</v>
      </c>
      <c r="F6" s="206">
        <f>'frgt calcs'!G6/'frgt calcs'!$C6</f>
        <v>1.0867856284112141</v>
      </c>
      <c r="G6" s="206">
        <f>'frgt calcs'!H6/'frgt calcs'!$C6</f>
        <v>1.0727692047670327</v>
      </c>
      <c r="H6" s="206">
        <f>'frgt calcs'!I6/'frgt calcs'!$C6</f>
        <v>1.0587527811228472</v>
      </c>
      <c r="I6" s="206">
        <f>'frgt calcs'!J6/'frgt calcs'!$C6</f>
        <v>1.0447363574786614</v>
      </c>
      <c r="J6" s="206">
        <f>'frgt calcs'!K6/'frgt calcs'!$C6</f>
        <v>1.0307199338344801</v>
      </c>
      <c r="K6" s="206">
        <f>'frgt calcs'!L6/'frgt calcs'!$C6</f>
        <v>1.0167035101902946</v>
      </c>
      <c r="L6" s="206">
        <f>'frgt calcs'!M6/'frgt calcs'!$C6</f>
        <v>1.0026870865461113</v>
      </c>
      <c r="M6" s="206">
        <f>'frgt calcs'!N6/'frgt calcs'!$C6</f>
        <v>0.99694377149190982</v>
      </c>
      <c r="N6" s="206">
        <f>'frgt calcs'!O6/'frgt calcs'!$C6</f>
        <v>0.99120045643770838</v>
      </c>
      <c r="O6" s="206">
        <f>'frgt calcs'!P6/'frgt calcs'!$C6</f>
        <v>0.98545714138350482</v>
      </c>
      <c r="P6" s="206">
        <f>'frgt calcs'!Q6/'frgt calcs'!$C6</f>
        <v>0.97971382632930326</v>
      </c>
      <c r="Q6" s="206">
        <f>'frgt calcs'!R6/'frgt calcs'!$C6</f>
        <v>0.97397051127510181</v>
      </c>
      <c r="R6" s="206">
        <f>'frgt calcs'!S6/'frgt calcs'!$C6</f>
        <v>0.96822719622090048</v>
      </c>
      <c r="S6" s="206">
        <f>'frgt calcs'!T6/'frgt calcs'!$C6</f>
        <v>0.96248388116669681</v>
      </c>
      <c r="T6" s="206">
        <f>'frgt calcs'!U6/'frgt calcs'!$C6</f>
        <v>0.95674056611249547</v>
      </c>
      <c r="U6" s="206">
        <f>'frgt calcs'!V6/'frgt calcs'!$C6</f>
        <v>0.95099725105829391</v>
      </c>
      <c r="V6" s="206">
        <f>'frgt calcs'!W6/'frgt calcs'!$C6</f>
        <v>0.94525393600409058</v>
      </c>
      <c r="W6" s="206">
        <f>'frgt calcs'!X6/'frgt calcs'!$C6</f>
        <v>0.9380747921863376</v>
      </c>
      <c r="X6" s="206">
        <f>'frgt calcs'!Y6/'frgt calcs'!$C6</f>
        <v>0.93089564836858474</v>
      </c>
      <c r="Y6" s="206">
        <f>'frgt calcs'!Z6/'frgt calcs'!$C6</f>
        <v>0.92371650455083187</v>
      </c>
      <c r="Z6" s="206">
        <f>'frgt calcs'!AA6/'frgt calcs'!$C6</f>
        <v>0.91653736073307901</v>
      </c>
      <c r="AA6" s="206">
        <f>'frgt calcs'!AB6/'frgt calcs'!$C6</f>
        <v>0.90935821691532825</v>
      </c>
      <c r="AB6" s="206">
        <f>'frgt calcs'!AC6/'frgt calcs'!$C6</f>
        <v>0.90217907309757539</v>
      </c>
      <c r="AC6" s="206">
        <f>'frgt calcs'!AD6/'frgt calcs'!$C6</f>
        <v>0.89499992927982253</v>
      </c>
      <c r="AD6" s="206">
        <f>'frgt calcs'!AE6/'frgt calcs'!$C6</f>
        <v>0.88782078546206955</v>
      </c>
      <c r="AE6" s="206">
        <f>'frgt calcs'!AF6/'frgt calcs'!$C6</f>
        <v>0.8806416416443168</v>
      </c>
      <c r="AF6" s="206">
        <f>'frgt calcs'!AG6/'frgt calcs'!$C6</f>
        <v>0.87346249782656382</v>
      </c>
    </row>
    <row r="7" spans="1:32" s="46" customFormat="1">
      <c r="A7" t="s">
        <v>766</v>
      </c>
      <c r="B7" s="206">
        <v>1</v>
      </c>
      <c r="C7" s="206">
        <f>'frgt calcs'!D7/'frgt calcs'!$C7</f>
        <v>1</v>
      </c>
      <c r="D7" s="206">
        <f>'frgt calcs'!E7/'frgt calcs'!$C7</f>
        <v>1</v>
      </c>
      <c r="E7" s="206">
        <f>'frgt calcs'!F7/'frgt calcs'!$C7</f>
        <v>1</v>
      </c>
      <c r="F7" s="206">
        <f>'frgt calcs'!G7/'frgt calcs'!$C7</f>
        <v>1</v>
      </c>
      <c r="G7" s="206">
        <f>'frgt calcs'!H7/'frgt calcs'!$C7</f>
        <v>1</v>
      </c>
      <c r="H7" s="206">
        <f>'frgt calcs'!I7/'frgt calcs'!$C7</f>
        <v>1</v>
      </c>
      <c r="I7" s="206">
        <f>'frgt calcs'!J7/'frgt calcs'!$C7</f>
        <v>1</v>
      </c>
      <c r="J7" s="206">
        <f>'frgt calcs'!K7/'frgt calcs'!$C7</f>
        <v>1</v>
      </c>
      <c r="K7" s="206">
        <f>'frgt calcs'!L7/'frgt calcs'!$C7</f>
        <v>1</v>
      </c>
      <c r="L7" s="206">
        <f>'frgt calcs'!M7/'frgt calcs'!$C7</f>
        <v>1</v>
      </c>
      <c r="M7" s="206">
        <f>'frgt calcs'!N7/'frgt calcs'!$C7</f>
        <v>1</v>
      </c>
      <c r="N7" s="206">
        <f>'frgt calcs'!O7/'frgt calcs'!$C7</f>
        <v>1</v>
      </c>
      <c r="O7" s="206">
        <f>'frgt calcs'!P7/'frgt calcs'!$C7</f>
        <v>1</v>
      </c>
      <c r="P7" s="206">
        <f>'frgt calcs'!Q7/'frgt calcs'!$C7</f>
        <v>1</v>
      </c>
      <c r="Q7" s="206">
        <f>'frgt calcs'!R7/'frgt calcs'!$C7</f>
        <v>1</v>
      </c>
      <c r="R7" s="206">
        <f>'frgt calcs'!S7/'frgt calcs'!$C7</f>
        <v>1</v>
      </c>
      <c r="S7" s="206">
        <f>'frgt calcs'!T7/'frgt calcs'!$C7</f>
        <v>1</v>
      </c>
      <c r="T7" s="206">
        <f>'frgt calcs'!U7/'frgt calcs'!$C7</f>
        <v>1</v>
      </c>
      <c r="U7" s="206">
        <f>'frgt calcs'!V7/'frgt calcs'!$C7</f>
        <v>1</v>
      </c>
      <c r="V7" s="206">
        <f>'frgt calcs'!W7/'frgt calcs'!$C7</f>
        <v>1</v>
      </c>
      <c r="W7" s="206">
        <f>'frgt calcs'!X7/'frgt calcs'!$C7</f>
        <v>1</v>
      </c>
      <c r="X7" s="206">
        <f>'frgt calcs'!Y7/'frgt calcs'!$C7</f>
        <v>1</v>
      </c>
      <c r="Y7" s="206">
        <f>'frgt calcs'!Z7/'frgt calcs'!$C7</f>
        <v>1</v>
      </c>
      <c r="Z7" s="206">
        <f>'frgt calcs'!AA7/'frgt calcs'!$C7</f>
        <v>1</v>
      </c>
      <c r="AA7" s="206">
        <f>'frgt calcs'!AB7/'frgt calcs'!$C7</f>
        <v>1</v>
      </c>
      <c r="AB7" s="206">
        <f>'frgt calcs'!AC7/'frgt calcs'!$C7</f>
        <v>1</v>
      </c>
      <c r="AC7" s="206">
        <f>'frgt calcs'!AD7/'frgt calcs'!$C7</f>
        <v>1</v>
      </c>
      <c r="AD7" s="206">
        <f>'frgt calcs'!AE7/'frgt calcs'!$C7</f>
        <v>1</v>
      </c>
      <c r="AE7" s="206">
        <f>'frgt calcs'!AF7/'frgt calcs'!$C7</f>
        <v>1</v>
      </c>
      <c r="AF7" s="206">
        <f>'frgt calcs'!AG7/'frgt calcs'!$C7</f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About</vt:lpstr>
      <vt:lpstr>fleet &amp; energy forecasts</vt:lpstr>
      <vt:lpstr>SYVbT_DV-Regis</vt:lpstr>
      <vt:lpstr>BAADTbVT_DV-km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DV-CAGR_mod</vt:lpstr>
      <vt:lpstr>psgr calcs</vt:lpstr>
      <vt:lpstr>frgt calcs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2026-03-20T17:06:13Z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