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TN/elec/DRCo/"/>
    </mc:Choice>
  </mc:AlternateContent>
  <xr:revisionPtr revIDLastSave="0" documentId="8_{6747025E-8840-8D42-B3F5-6D181562CCA6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s="1"/>
  <c r="C16" i="3" s="1"/>
  <c r="B4" i="5" s="1"/>
  <c r="C8" i="3" l="1"/>
  <c r="B8" i="3" a="1"/>
  <c r="B8" i="3" s="1"/>
  <c r="B7" i="3" a="1"/>
  <c r="B7" i="3" s="1"/>
  <c r="B4" i="4" s="1"/>
  <c r="B19" i="3"/>
  <c r="A20" i="3"/>
  <c r="A21" i="3"/>
  <c r="C9" i="3"/>
  <c r="B17" i="3" l="1"/>
  <c r="A22" i="3"/>
  <c r="C17" i="3"/>
  <c r="B3" i="5" s="1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<sst xmlns="http://schemas.openxmlformats.org/spreadsheetml/2006/main" count="7406" uniqueCount="583">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</sst>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" workbookViewId="0">
      <selection activeCell="C35" sqref="C35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107</v>
      </c>
      <c r="C1" s="53">
        <v>44823</v>
      </c>
    </row>
    <row r="2" spans="1:9" x14ac:dyDescent="0.2">
      <c r="A2" s="1" t="s">
        <v>2</v>
      </c>
      <c r="B2" s="2" t="str">
        <f>LOOKUP(B1,H3:I52,I3:I52)</f>
        <v>TN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C27" sqref="C27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27" sqref="D27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  <c r="J6" s="33" t="s">
        <v>582</v>
      </c>
      <c r="K6" s="33" t="s">
        <v>505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SUMIFS('Demand Response_States'!T4:T432,'Demand Response_States'!$D4:$D432,About!$B$2)/SUMIFS('Demand Response_States'!X4:X432,'Demand Response_States'!$D4:$D432,About!$B$2)</f>
        <v>0</v>
      </c>
      <c r="F7" s="33" t="s">
        <v>495</v>
      </c>
      <c r="G7" s="52">
        <v>23383.101272803659</v>
      </c>
      <c r="J7" s="33" t="s">
        <v>495</v>
      </c>
      <c r="K7" s="33">
        <v>0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SUMIFS('Demand Response_States'!U4:U432,'Demand Response_States'!$D4:$D432,About!$B$2)/SUMIFS('Demand Response_States'!X4:X432,'Demand Response_States'!$D4:$D432,About!$B$2)</f>
        <v>0.11313810209633542</v>
      </c>
      <c r="F8" s="33" t="s">
        <v>580</v>
      </c>
      <c r="G8" s="52">
        <v>23383.101272803659</v>
      </c>
      <c r="J8" s="33" t="s">
        <v>580</v>
      </c>
      <c r="K8" s="33">
        <v>0.72361870852888821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SUMIFS('Demand Response_States'!V4:V432,'Demand Response_States'!$D4:$D432,About!$B$2)/SUMIFS('Demand Response_States'!X4:X432,'Demand Response_States'!$D4:$D432,About!$B$2)</f>
        <v>0.88686189790366465</v>
      </c>
      <c r="F9" s="33" t="s">
        <v>497</v>
      </c>
      <c r="G9" s="52">
        <v>37946.092485549132</v>
      </c>
      <c r="J9" s="33" t="s">
        <v>497</v>
      </c>
      <c r="K9" s="33">
        <v>0.27639423854992745</v>
      </c>
    </row>
    <row r="10" spans="1:26" x14ac:dyDescent="0.2">
      <c r="C10" s="29"/>
      <c r="F10" s="33" t="s">
        <v>498</v>
      </c>
      <c r="G10" s="33">
        <v>0</v>
      </c>
      <c r="J10" s="33" t="s">
        <v>498</v>
      </c>
      <c r="K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C7</f>
        <v>0</v>
      </c>
    </row>
    <row r="17" spans="1:3" x14ac:dyDescent="0.2">
      <c r="A17" s="2" t="s">
        <v>492</v>
      </c>
      <c r="B17" s="28">
        <f>IFERROR((B8*C8+B9*C9)/SUM(C8:C9),AVERAGE(B8:B9))</f>
        <v>27894.520391903156</v>
      </c>
      <c r="C17" s="29">
        <f>SUM(C8:C9)</f>
        <v>1</v>
      </c>
    </row>
    <row r="19" spans="1:3" x14ac:dyDescent="0.2">
      <c r="A19" s="1" t="s">
        <v>493</v>
      </c>
      <c r="B19" s="2" t="str">
        <f>About!B2</f>
        <v>TN</v>
      </c>
    </row>
    <row r="20" spans="1:3" x14ac:dyDescent="0.2">
      <c r="A20" s="2">
        <f>SUMIFS('Demand Response_States'!F4:F432,'Demand Response_States'!D4:D432,About!B2)</f>
        <v>0</v>
      </c>
    </row>
    <row r="21" spans="1:3" ht="15.75" customHeight="1" x14ac:dyDescent="0.2">
      <c r="A21" s="2">
        <f>COUNTIFS('Demand Response_States'!F4:F432,"&lt;&gt;0",'Demand Response_States'!D4:D432,About!B2,'Demand Response_States'!F4:F432,"*")</f>
        <v>1</v>
      </c>
    </row>
    <row r="22" spans="1:3" ht="15.75" customHeight="1" x14ac:dyDescent="0.2">
      <c r="A22" s="2">
        <f>A20/A21</f>
        <v>0</v>
      </c>
    </row>
    <row r="23" spans="1:3" ht="15.75" customHeight="1" x14ac:dyDescent="0.15"/>
    <row r="24" spans="1:3" ht="15.75" customHeight="1" x14ac:dyDescent="0.15"/>
    <row r="25" spans="1:3" ht="15.75" customHeight="1" x14ac:dyDescent="0.15"/>
    <row r="26" spans="1:3" ht="15.75" customHeight="1" x14ac:dyDescent="0.15"/>
    <row r="27" spans="1:3" ht="15.75" customHeight="1" x14ac:dyDescent="0.15"/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25503.959994317054</v>
      </c>
    </row>
    <row r="3" spans="1:2" x14ac:dyDescent="0.2">
      <c r="A3" s="2" t="s">
        <v>496</v>
      </c>
      <c r="B3" s="28">
        <f>Calculations!B17*About!$A$34</f>
        <v>25503.959994317054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25503.959994317054</v>
      </c>
    </row>
    <row r="7" spans="1:2" x14ac:dyDescent="0.2">
      <c r="A7" s="2" t="s">
        <v>500</v>
      </c>
      <c r="B7" s="28">
        <f>B$3</f>
        <v>25503.959994317054</v>
      </c>
    </row>
    <row r="8" spans="1:2" x14ac:dyDescent="0.2">
      <c r="A8" s="2" t="s">
        <v>501</v>
      </c>
      <c r="B8" s="28">
        <f>B$3</f>
        <v>25503.959994317054</v>
      </c>
    </row>
    <row r="9" spans="1:2" x14ac:dyDescent="0.2">
      <c r="A9" s="2" t="s">
        <v>502</v>
      </c>
      <c r="B9" s="28">
        <f>B$3</f>
        <v>25503.959994317054</v>
      </c>
    </row>
    <row r="10" spans="1:2" x14ac:dyDescent="0.2">
      <c r="A10" s="2" t="s">
        <v>503</v>
      </c>
      <c r="B10" s="28">
        <f>B$3</f>
        <v>25503.959994317054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H33" sqref="H33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1</v>
      </c>
    </row>
    <row r="4" spans="1:2" x14ac:dyDescent="0.2">
      <c r="A4" s="2" t="s">
        <v>497</v>
      </c>
      <c r="B4" s="32">
        <f>Calculations!C16</f>
        <v>0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2022-09-19T18:46:57Z</dcterms:modified>
</cp:coreProperties>
</file>