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Tennessee\TN-eps\"/>
    </mc:Choice>
  </mc:AlternateContent>
  <xr:revisionPtr revIDLastSave="0" documentId="13_ncr:1_{F99F8B45-1DC6-4405-A28E-5793B35093B1}"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<sst xmlns="http://schemas.openxmlformats.org/spreadsheetml/2006/main" count="32060" uniqueCount="2370">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</sst>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116</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Tennessee</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8.3853602960643485</v>
      </c>
      <c r="C7" s="118">
        <f>D28</f>
        <v>7.6132600000000004</v>
      </c>
      <c r="D7" s="75">
        <v>0.06</v>
      </c>
      <c r="E7" s="75">
        <v>0.02</v>
      </c>
      <c r="F7" s="117">
        <f t="shared" si="0"/>
        <v>7.1564643999999999</v>
      </c>
      <c r="G7" s="117">
        <f t="shared" si="0"/>
        <v>7.4609947999999999</v>
      </c>
      <c r="H7" s="69"/>
      <c r="I7" s="76">
        <f t="shared" si="1"/>
        <v>0.14655254546917063</v>
      </c>
      <c r="J7" s="76">
        <f t="shared" si="3"/>
        <v>0.11023563251041191</v>
      </c>
      <c r="K7" s="69" t="str">
        <f t="shared" si="2"/>
        <v>In a scenario limiting global warming to 1.5 °C, Tennessee would need to cut its agriculture emissions by 11 to 15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Tennessee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4.0286596256362603</v>
      </c>
      <c r="C9" s="118">
        <f>C28</f>
        <v>1.59965</v>
      </c>
      <c r="D9" s="75">
        <v>0.06</v>
      </c>
      <c r="E9" s="75">
        <v>0.02</v>
      </c>
      <c r="F9" s="117">
        <f t="shared" si="0"/>
        <v>1.503671</v>
      </c>
      <c r="G9" s="117">
        <f t="shared" si="0"/>
        <v>1.5676570000000001</v>
      </c>
      <c r="H9" s="69"/>
      <c r="I9" s="76">
        <f t="shared" si="1"/>
        <v>0.62675650471153421</v>
      </c>
      <c r="J9" s="76">
        <f t="shared" si="3"/>
        <v>0.61087380278436543</v>
      </c>
      <c r="K9" s="69" t="str">
        <f t="shared" si="2"/>
        <v>In a scenario limiting global warming to 1.5 °C, Tennessee would need to cut its waste emissions by 61 to 63 percent of 2005 levels.</v>
      </c>
      <c r="L9" s="69"/>
      <c r="M9" s="69"/>
      <c r="N9" s="69"/>
      <c r="O9" s="69"/>
      <c r="P9" s="69"/>
      <c r="Q9" s="69"/>
      <c r="R9" s="69"/>
      <c r="S9" s="69"/>
      <c r="T9" s="69"/>
      <c r="U9" s="69"/>
      <c r="V9" s="69"/>
      <c r="W9" s="69"/>
      <c r="X9" s="69"/>
      <c r="Y9" s="69"/>
      <c r="Z9" s="69"/>
    </row>
    <row r="10" spans="1:26" ht="14.5" x14ac:dyDescent="0.35">
      <c r="A10" s="73" t="s">
        <v>1864</v>
      </c>
      <c r="B10" s="119">
        <f>SUM(B3:B9)</f>
        <v>5.9756599217006086</v>
      </c>
      <c r="C10" s="119">
        <f>SUM(C3:C9)</f>
        <v>60.091929999999991</v>
      </c>
      <c r="D10" s="76">
        <f>1-F10/$C10</f>
        <v>0.52651809652311032</v>
      </c>
      <c r="E10" s="76">
        <f>1-G10/$C10</f>
        <v>0.37781239843686165</v>
      </c>
      <c r="F10" s="117">
        <f>SUM(F3:F9)</f>
        <v>28.452441400000005</v>
      </c>
      <c r="G10" s="117">
        <f>SUM(G3:G9)</f>
        <v>37.388453799999994</v>
      </c>
      <c r="H10" s="171">
        <f>IFERROR(B10*(1-'Unique State Inputs'!A$8),"")</f>
        <v>3.2866129569353348</v>
      </c>
      <c r="I10" s="76">
        <f t="shared" si="1"/>
        <v>-3.761388996832796</v>
      </c>
      <c r="J10" s="76">
        <f t="shared" si="3"/>
        <v>-5.2567907628450916</v>
      </c>
      <c r="K10" s="69" t="str">
        <f t="shared" si="2"/>
        <v>In a scenario limiting global warming to 1.5 °C, Tennessee would need to cut its total (including land use) emissions by -526 to -376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12.414019921700609</v>
      </c>
      <c r="C11" s="119">
        <f>SUM(C3:C9)-C8</f>
        <v>66.530289999999994</v>
      </c>
      <c r="D11" s="76">
        <f>1-F11/$C11</f>
        <v>0.47556516888773503</v>
      </c>
      <c r="E11" s="76">
        <f>1-G11/$C11</f>
        <v>0.34125022151564344</v>
      </c>
      <c r="F11" s="117">
        <f>F10-F8</f>
        <v>34.890801400000008</v>
      </c>
      <c r="G11" s="117">
        <f>G10-G8</f>
        <v>43.826813799999996</v>
      </c>
      <c r="H11" s="171">
        <f>IFERROR(B11*(1-'Unique State Inputs'!A$8),"")</f>
        <v>6.8277109569353351</v>
      </c>
      <c r="I11" s="76">
        <f t="shared" si="1"/>
        <v>-1.8105965368243329</v>
      </c>
      <c r="J11" s="76">
        <f t="shared" si="3"/>
        <v>-2.5304288277633211</v>
      </c>
      <c r="K11" s="69" t="str">
        <f t="shared" si="2"/>
        <v>In a scenario limiting global warming to 1.5 °C, Tennessee would need to cut its total (excluding land use) emissions by -253 to -181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Tennessee had 1211 EV charging outlets, approximately 18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Tennessee had 1211 EV charging outlets, approximately 18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Tennessee had 1211 EV charging outlets, approximately 18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Tennessee, the share of electricity among fuels used for heating in urban, residential buildings will fall from 6.1% to 5.8%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Tennessee, the share of electricity among fuels used for heating in urban, residential buildings will fall from 6.1% to 5.8%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Tennessee, the share of electricity among fuels used by appliances in urban, residential buildings will fall from 67.9% to 54.6%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Tennessee, the share of electricity among fuels used by appliances in urban, residential buildings will fall from 67.9% to 54.6%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Tennessee, the share of electricity among fuels used for heating in rural, residential buildings will fall from 6.1% to 5.8%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Tennessee, the share of electricity among fuels used for heating in rural, residential buildings will fall from 6.1% to 5.8%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67.9% to 54.6%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67.9% to 54.6%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Tennessee, the share of electricity among fuels used for heating in commercial buildings will fall from 1% to 1%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Tennessee, the share of electricity among fuels used for heating in commercial buildings will fall from 1% to 1%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Tennessee, the share of electricity among fuels used by appliances in commercial buildings will fall from 52.3% to 31.8%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Tennessee, the share of electricity among fuels used by appliances in commercial buildings will fall from 52.3% to 31.8%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Tennessee, the share of electricity among fuels used by other components in commercial buildings will fall from 71.3% to 81.4%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Tennessee, the share of electricity among fuels used by other components in commercial buildings will fall from 71.3% to 81.4%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Tennessee.//**Natural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Tennessee.</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Tennessee.</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Tennessee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Tennessee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Tennessee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Tennessee increased by 24%.</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Tennessee increased by 24%.</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Tennessee increased by 24%.</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Tennessee increased by 24%.</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Tennessee increased by 24%.</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Tennessee increased by 24%.</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Tennessee increased by 24%.</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Tennessee increased by 24%.</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Tennessee increased by 24%.</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Tennessee increased by 24%.</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Tennessee increased by 24%.</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Tennessee increased by 24%.</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Tennessee increased by 24%.</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Tennessee increased by 24%.</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Tennessee increased by 24%.</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Tennessee increased by 24%.</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Tennessee, a 100% setting provides for an additional 3444 MW of demand response capacity in 2050 (on top of a BAU quantity of 1114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Tennessee, a 100% setting provides for an additional 3444 MW of demand response capacity in 2050 (on top of a BAU quantity of 1114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Tennessee, a 100% setting provides for an additional 3444 MW of demand response capacity in 2050 (on top of a BAU quantity of 1114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Tennessee will retire 870 MW of coal by 2050. Tennessee currently has 5714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Tennessee will retire 870 MW of coal by 2050. Tennessee currently has 5714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Tennessee will retire 0 MW of gas non-peaking plants by 2050. Tennessee currently has 2455MW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Tennessee will retire 0 MW of gas non-peaking plants by 2050. Tennessee currently has 2455MW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Tennessee will retire 0 MW of nuclear capacity by 2050. Tennessee currently has 4523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Tennessee will retire 0 MW of nuclear capacity by 2050. Tennessee currently has 4523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Tennessee will retire 0 MW of biomass capacity by 2050. Tennessee currently has 14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Tennessee will retire 0 MW of petroleum capacity by 2050. Tennessee currently has 43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Tennessee will retire 0 MW of natural gas peaker capacity by 2050. Tennessee currently has 3753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Tennessee will retire 0 MW of natural gas peaker capacity by 2050. Tennessee currently has 3753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Tennessee will retire 0 MW of natural gas peaker capacity by 2050. Tennessee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Tennessee will retire 0 MW of natural gas peaker capacity by 2050. Tennessee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Tennessee had about 105 of grid battery storage.  The BAU scenario is based on EIA AEO data and sees grid battery capacity reach 4414 by 2050.  The additional potential is based on NREL's Renewable Electricity Futures Study (80% RE-ITI (2014) scenario) and suggests Tennessee could reach 56235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Tennessee had about 105 of grid battery storage.  The BAU scenario is based on EIA AEO data and sees grid battery capacity reach 4414 by 2050.  The additional potential is based on NREL's Renewable Electricity Futures Study (80% RE-ITI (2014) scenario) and suggests Tennessee could reach 56235 of grid battery storage by 2050.</v>
      </c>
      <c r="U255" s="305" t="str">
        <f>N255&amp;O255&amp;P255&amp;T255</f>
        <v>**Description:** This policy causes grid-scale electricity storage from chemical batteries to increase above the amount predicted in the BAU Scenario. // **Guidance for setting values: **In 2019, Tennessee had about 105 of grid battery storage.  The BAU scenario is based on EIA AEO data and sees grid battery capacity reach 4414 by 2050.  The additional potential is based on NREL's Renewable Electricity Futures Study (80% RE-ITI (2014) scenario) and suggests Tennessee could reach 56235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Tennessee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**Tennessee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Tennessee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**Tennessee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Tennessee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**Tennessee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107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107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Tennessee had 1211 EV charging outlets, approximately 18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Tennessee.//**Natural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Tennessee.//**Natural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Tennessee.//**Natural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Tennessee.//**Natural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Tennessee.//**Natural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Tennessee.//**Natural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Tennessee.//**Natural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Tennessee.//**Natural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Tennessee.//**Natural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Tennessee.//**Natural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Tennessee.//**Natural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Tennessee.//**Natural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Tennessee.//**Natural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Tennessee.//**Natural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Tennessee.//**Natural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Tennessee.//**Natural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Tennessee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Tennessee, a 100% setting provides for an additional 3444 MW of demand response capacity in 2050 (on top of a BAU quantity of 1114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Tennessee had about 105 of grid battery storage.  The BAU scenario is based on EIA AEO data and sees grid battery capacity reach 4414 by 2050.  The additional potential is based on NREL's Renewable Electricity Futures Study (80% RE-ITI (2014) scenario) and suggests Tennessee could reach 56235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Tennessee had 1211 EV charging outlets, approximately 18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fall from 6.1% to 5.8% through 2050.//**Urban Residential Appliances: **In the BAU case, in Tennessee, the share of electricity among fuels used by appliances in urban, residential buildings will fall from 67.9% to 54.6% through 2050.//**Urban Residential Other Components: ** In the BAU case, the share of electricity among fuels used by other components in urban, residential buildings is 100%.//**Rural Residential Heating: **In the BAU case, in Tennessee, the share of electricity among fuels used for heating in rural, residential buildings will fall from 6.1% to 5.8% through 2050.//**Rural Residential Appliances: **In the BAU case, in , the share of electricity among fuels used by appliances in rural, residential buildings will fall from 67.9% to 54.6% through 2050.//**Rural Residential Other Components: **In the United States, the share of electricity among fuels used by other components in urban, residential buildings is 100%.//**Commercial Heating: **In the BAU case, in Tennessee, the share of electricity among fuels used for heating in commercial buildings will fall from 1% to 1% through 2050.//**Commercial Appliances: **In the BAU case, in Tennessee, the share of electricity among fuels used by appliances in commercial buildings will fall from 52.3% to 31.8% through 2050.//**Commercial Other Components: **In the BAU case, in the Tennessee, the share of electricity among fuels used by other components in commercial buildings will fall from 71.3% to 81.4%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Tennessee.//**Natural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Tennessee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Tennessee increased by 24%.//**Natural Gas Nonpeaker : **From 2010-2018, electricity exports in Tennessee increased by 24%.//**Nuclear : **From 2010-2018, electricity exports in Tennessee increased by 24%.//**Hydro : **From 2010-2018, electricity exports in Tennessee increased by 24%.//**Onshore Wind : **From 2010-2018, electricity exports in Tennessee increased by 24%.//**Solar PV : **From 2010-2018, electricity exports in Tennessee increased by 24%.//**Biomass : **From 2010-2018, electricity exports in Tennessee increased by 24%.//**Petroleum : **From 2010-2018, electricity exports in Tennessee increased by 24%.</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Tennessee, a 100% setting provides for an additional 3444 MW of demand response capacity in 2050 (on top of a BAU quantity of 1114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Tennessee will retire 870 MW of coal by 2050. Tennessee currently has 5714 MW of coal capacity.//**Natural Gas Nonpeaker : **The EIA projects that Tennessee will retire 0 MW of gas non-peaking plants by 2050. Tennessee currently has 2455MW of natural gas non-peaking capacity.//**Nuclear : **The EIA projects that Tennessee will retire 0 MW of nuclear capacity by 2050. Tennessee currently has 4523 MW of nuclear capacity.//**Natural Gas Peaker : **The EIA projects that Tennessee will retire 0 MW of natural gas peaker capacity by 2050. Tennessee currently has 3753 MW of natural gas peaker capacity.//**Lignite : **The EIA projects that Tennessee will retire 0 MW of natural gas peaker capacity by 2050. Tennessee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Tennessee had about 105 of grid battery storage.  The BAU scenario is based on EIA AEO data and sees grid battery capacity reach 4414 by 2050.  The additional potential is based on NREL's Renewable Electricity Futures Study (80% RE-ITI (2014) scenario) and suggests Tennessee could reach 56235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**Tennessee does not have a capacity construction subsidy for onshore wind. However, the Investment Tax Credit, a similar program for solar power, covers 30% of system costs through 2019, with declining amounts thereafter.//**Solar PV : **Tennessee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**Tennessee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Tennessee had 1211 EV charging outlets, approximately 18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Tennessee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Tennessee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Tennessee,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Tennessee, the share of electricity among fuels used for heating in urban, residential buildings will fall from 6.1% to 5.8%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Tennessee, the share of electricity among fuels used by appliances in urban, residential buildings will fall from 67.9% to 54.6%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Tennessee, the share of electricity among fuels used for heating in rural, residential buildings will fall from 6.1% to 5.8%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67.9% to 54.6%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Tennessee, the share of electricity among fuels used for heating in commercial buildings will fall from 1% to 1%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Tennessee, the share of electricity among fuels used by appliances in commercial buildings will fall from 52.3% to 31.8%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Tennessee, the share of electricity among fuels used by other components in commercial buildings will fall from 71.3% to 81.4%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Tennessee.</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includingTennessee.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24%.</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24%.</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24%.</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24%.</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24%.</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24%.</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24%.</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Tennessee increased by 24%.</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Tennessee, a 100% setting provides for an additional 3444 MW of demand response capacity in 2050 (on top of a BAU quantity of 1114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Tennessee will retire 870 MW of coal by 2050. Tennessee currently has 5714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Tennessee will retire 0 MW of gas non-peaking plants by 2050. Tennessee currently has 2455MW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Tennessee will retire 0 MW of nuclear capacity by 2050. Tennessee currently has 4523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Tennessee will retire 0 MW of biomass capacity by 2050. Tennessee currently has 14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Tennessee will retire 0 MW of biomass capacity by 2050. Tennessee currently has 14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Tennessee will retire 0 MW of petroleum capacity by 2050. Tennessee currently has 43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Tennessee will retire 0 MW of natural gas peaker capacity by 2050. Tennessee currently has 3753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Tennessee will retire 0 MW of natural gas peaker capacity by 2050. Tennessee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Tennessee had about 105 of grid battery storage.  The BAU scenario is based on EIA AEO data and sees grid battery capacity reach 4414 by 2050.  The additional potential is based on NREL's Renewable Electricity Futures Study (80% RE-ITI (2014) scenario) and suggests Tennessee could reach 56235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Tennessee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Tennessee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Tennessee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Tennessee</v>
      </c>
      <c r="B6" s="145">
        <f>SUMIFS(B7:B57,$A7:$A57,$A$6)</f>
        <v>1211</v>
      </c>
      <c r="C6" s="145">
        <f>SUMIFS(C7:C57,$A7:$A57,$A$6)</f>
        <v>6861856</v>
      </c>
      <c r="D6" s="145">
        <f>ROUND(SUMIFS(D7:D57,$A7:$A57,$A$6),2)</f>
        <v>17.649999999999999</v>
      </c>
      <c r="E6" s="145">
        <f t="shared" ref="E6:L6" si="0">SUMIFS(E7:E57,$A7:$A57,$A$6)</f>
        <v>0</v>
      </c>
      <c r="F6" s="145">
        <f t="shared" si="0"/>
        <v>0</v>
      </c>
      <c r="G6" s="145">
        <f t="shared" si="0"/>
        <v>0</v>
      </c>
      <c r="H6" s="145">
        <f t="shared" si="0"/>
        <v>0</v>
      </c>
      <c r="I6" s="145">
        <f t="shared" si="0"/>
        <v>23974629</v>
      </c>
      <c r="J6" s="145">
        <f t="shared" si="0"/>
        <v>0</v>
      </c>
      <c r="K6" s="145">
        <f t="shared" si="0"/>
        <v>29716962</v>
      </c>
      <c r="L6" s="145">
        <f t="shared" si="0"/>
        <v>0</v>
      </c>
      <c r="M6" s="145">
        <f>ROUND(SUMIFS(M7:M57,$A7:$A57,$A$6)*100,0)</f>
        <v>24</v>
      </c>
      <c r="N6" s="145">
        <f>ROUND(SUMIFS(N7:N57,$A7:$A57,$A$6)*100,0)</f>
        <v>0</v>
      </c>
      <c r="O6" s="145">
        <f t="shared" ref="O6:AM6" si="1">ROUND(SUMIFS(O7:O57,$A7:$A57,$A$6),0)</f>
        <v>2329</v>
      </c>
      <c r="P6" s="145">
        <f t="shared" si="1"/>
        <v>1114</v>
      </c>
      <c r="Q6" s="145">
        <f t="shared" si="1"/>
        <v>870</v>
      </c>
      <c r="R6" s="145">
        <f t="shared" si="1"/>
        <v>0</v>
      </c>
      <c r="S6" s="145">
        <f t="shared" si="1"/>
        <v>0</v>
      </c>
      <c r="T6" s="145">
        <f t="shared" si="1"/>
        <v>0</v>
      </c>
      <c r="U6" s="145">
        <f t="shared" si="1"/>
        <v>0</v>
      </c>
      <c r="V6" s="145">
        <f t="shared" si="1"/>
        <v>0</v>
      </c>
      <c r="W6" s="145">
        <f t="shared" si="1"/>
        <v>0</v>
      </c>
      <c r="X6" s="145">
        <f t="shared" si="1"/>
        <v>5714</v>
      </c>
      <c r="Y6" s="145">
        <f t="shared" si="1"/>
        <v>2455</v>
      </c>
      <c r="Z6" s="145">
        <f t="shared" si="1"/>
        <v>4523</v>
      </c>
      <c r="AA6" s="145">
        <f t="shared" si="1"/>
        <v>2617</v>
      </c>
      <c r="AB6" s="145">
        <f t="shared" si="1"/>
        <v>29</v>
      </c>
      <c r="AC6" s="145">
        <f t="shared" si="1"/>
        <v>175</v>
      </c>
      <c r="AD6" s="145">
        <f t="shared" si="1"/>
        <v>0</v>
      </c>
      <c r="AE6" s="145">
        <f t="shared" si="1"/>
        <v>14</v>
      </c>
      <c r="AF6" s="145">
        <f t="shared" si="1"/>
        <v>0</v>
      </c>
      <c r="AG6" s="145">
        <f t="shared" si="1"/>
        <v>43</v>
      </c>
      <c r="AH6" s="145">
        <f t="shared" si="1"/>
        <v>3753</v>
      </c>
      <c r="AI6" s="145">
        <f t="shared" si="1"/>
        <v>0</v>
      </c>
      <c r="AJ6" s="145">
        <f t="shared" si="1"/>
        <v>0</v>
      </c>
      <c r="AK6" s="145">
        <f t="shared" si="1"/>
        <v>0</v>
      </c>
      <c r="AL6" s="145">
        <f t="shared" si="1"/>
        <v>0</v>
      </c>
      <c r="AM6" s="145">
        <f t="shared" si="1"/>
        <v>0</v>
      </c>
      <c r="AN6" s="380">
        <f>ROUND(SUMIFS(AN7:AN57,$A7:$A57,$A$6),)</f>
        <v>4414</v>
      </c>
      <c r="AO6" s="145">
        <f t="shared" ref="AO6:AP6" si="2">ROUND(SUMIFS(AO7:AO57,$A7:$A57,$A$6),)</f>
        <v>56235</v>
      </c>
      <c r="AP6" s="145">
        <f t="shared" si="2"/>
        <v>105</v>
      </c>
      <c r="AQ6" s="145">
        <f>ROUND(SUMIFS(AQ7:AQ57,$A7:$A57,$A$6),0)</f>
        <v>107</v>
      </c>
      <c r="AR6" s="146">
        <f>SUMIFS(AR7:AR57,$A7:$A57,$A$6)</f>
        <v>0.5283061765820386</v>
      </c>
      <c r="AS6" s="145">
        <f>ROUND(SUMIFS(AS7:AS57,$A7:$A57,$A$6),0)</f>
        <v>829</v>
      </c>
      <c r="AT6" s="145">
        <f>ROUND(SUMIFS(AT7:AT57,$A7:$A57,$A$6),0)</f>
        <v>1114</v>
      </c>
      <c r="AU6" s="145">
        <f>ROUND(SUMIFS(AU7:AU57,$A7:$A57,$A$6),0)</f>
        <v>3444</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TN</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TN</v>
      </c>
      <c r="D77" s="93">
        <v>2019</v>
      </c>
      <c r="E77" s="93">
        <v>2050</v>
      </c>
    </row>
    <row r="78" spans="1:40" ht="16" customHeight="1" x14ac:dyDescent="0.35">
      <c r="B78" s="93" t="s">
        <v>2056</v>
      </c>
      <c r="C78" s="93" t="s">
        <v>496</v>
      </c>
      <c r="D78" s="93" cm="1">
        <f t="array" ref="D78">ROUND(INDEX($B$95:$H$845,MATCH(1,($C78=$E$95:$E$845)*($B78=$F$95:$F$845)*($C$77=$B$95:$B$845),0),MATCH(D$77,$B$95:$H$95,0))*100,1)</f>
        <v>6.1</v>
      </c>
      <c r="E78" s="165" cm="1">
        <f t="array" ref="E78">ROUND(INDEX($B$95:$H$845,MATCH(1,($C78=$E$95:$E$845)*($B78=$F$95:$F$845)*($C$77=$B$95:$B$845),0),MATCH(E$77,$B$95:$H$95,0))*100,1)</f>
        <v>5.8</v>
      </c>
    </row>
    <row r="79" spans="1:40" ht="16" customHeight="1" x14ac:dyDescent="0.35">
      <c r="B79" s="165" t="s">
        <v>2056</v>
      </c>
      <c r="C79" s="93" t="s">
        <v>2055</v>
      </c>
      <c r="D79" s="165" cm="1">
        <f t="array" ref="D79">ROUND(INDEX($B$95:$H$845,MATCH(1,($C79=$E$95:$E$845)*($B79=$F$95:$F$845)*($C$77=$B$95:$B$845),0),MATCH(D$77,$B$95:$H$95,0))*100,1)</f>
        <v>67.900000000000006</v>
      </c>
      <c r="E79" s="165" cm="1">
        <f t="array" ref="E79">ROUND(INDEX($B$95:$H$845,MATCH(1,($C79=$E$95:$E$845)*($B79=$F$95:$F$845)*($C$77=$B$95:$B$845),0),MATCH(E$77,$B$95:$H$95,0))*100,1)</f>
        <v>54.6</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6.1</v>
      </c>
      <c r="E81" s="165" cm="1">
        <f t="array" ref="E81">ROUND(INDEX($B$95:$H$845,MATCH(1,($C81=$E$95:$E$845)*($B81=$F$95:$F$845)*($C$77=$B$95:$B$845),0),MATCH(E$77,$B$95:$H$95,0))*100,1)</f>
        <v>5.8</v>
      </c>
    </row>
    <row r="82" spans="2:26" ht="16" customHeight="1" x14ac:dyDescent="0.35">
      <c r="B82" s="165" t="s">
        <v>2053</v>
      </c>
      <c r="C82" s="165" t="s">
        <v>2055</v>
      </c>
      <c r="D82" s="165" cm="1">
        <f t="array" ref="D82">ROUND(INDEX($B$95:$H$845,MATCH(1,($C82=$E$95:$E$845)*($B82=$F$95:$F$845)*($C$77=$B$95:$B$845),0),MATCH(D$77,$B$95:$H$95,0))*100,1)</f>
        <v>67.900000000000006</v>
      </c>
      <c r="E82" s="165" cm="1">
        <f t="array" ref="E82">ROUND(INDEX($B$95:$H$845,MATCH(1,($C82=$E$95:$E$845)*($B82=$F$95:$F$845)*($C$77=$B$95:$B$845),0),MATCH(E$77,$B$95:$H$95,0))*100,1)</f>
        <v>54.6</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TN</v>
      </c>
    </row>
    <row r="84" spans="2:26" ht="16" customHeight="1" x14ac:dyDescent="0.35">
      <c r="B84" s="93" t="s">
        <v>2057</v>
      </c>
      <c r="C84" s="165" t="s">
        <v>496</v>
      </c>
      <c r="D84" s="165" cm="1">
        <f t="array" ref="D84">ROUND(INDEX($B$95:$H$845,MATCH(1,($C84=$E$95:$E$845)*($B84=$F$95:$F$845)*($C$77=$B$95:$B$845),0),MATCH(D$77,$B$95:$H$95,0))*100,1)</f>
        <v>1</v>
      </c>
      <c r="E84" s="165" cm="1">
        <f t="array" ref="E84">ROUND(INDEX($B$95:$H$845,MATCH(1,($C84=$E$95:$E$845)*($B84=$F$95:$F$845)*($C$77=$B$95:$B$845),0),MATCH(E$77,$B$95:$H$95,0))*100,1)</f>
        <v>1</v>
      </c>
    </row>
    <row r="85" spans="2:26" ht="16" customHeight="1" x14ac:dyDescent="0.35">
      <c r="B85" s="165" t="s">
        <v>2057</v>
      </c>
      <c r="C85" s="165" t="s">
        <v>2055</v>
      </c>
      <c r="D85" s="165" cm="1">
        <f t="array" ref="D85">ROUND(INDEX($B$95:$H$845,MATCH(1,($C85=$E$95:$E$845)*($B85=$F$95:$F$845)*($C$77=$B$95:$B$845),0),MATCH(D$77,$B$95:$H$95,0))*100,1)</f>
        <v>52.3</v>
      </c>
      <c r="E85" s="165" cm="1">
        <f t="array" ref="E85">ROUND(INDEX($B$95:$H$845,MATCH(1,($C85=$E$95:$E$845)*($B85=$F$95:$F$845)*($C$77=$B$95:$B$845),0),MATCH(E$77,$B$95:$H$95,0))*100,1)</f>
        <v>31.8</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71.3</v>
      </c>
      <c r="E86" s="165" cm="1">
        <f t="array" ref="E86">ROUND(INDEX($B$95:$H$845,MATCH(1,($C86=$E$95:$E$845)*($B86=$F$95:$F$845)*($C$77=$B$95:$B$845),0),MATCH(E$77,$B$95:$H$95,0))*100,1)</f>
        <v>81.400000000000006</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4876472598378.4805</v>
      </c>
      <c r="N86" s="165" cm="1">
        <f t="array" ref="N86">INDEX($K$95:$Z$195,MATCH(1,($J86=$L$95:$L$195)*($J$83=$K$95:$K$195),0),MATCH(N$85,$K$95:$Z$95,0))</f>
        <v>0</v>
      </c>
      <c r="O86" s="165" cm="1">
        <f t="array" ref="O86">INDEX($K$95:$Z$195,MATCH(1,($J86=$L$95:$L$195)*($J$83=$K$95:$K$195),0),MATCH(O$85,$K$95:$Z$95,0))</f>
        <v>24755726476068.801</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5142472598378.4805</v>
      </c>
      <c r="N87" s="165" cm="1">
        <f t="array" ref="N87">INDEX($K$95:$Z$195,MATCH(1,($J87=$L$95:$L$195)*($J$83=$K$95:$K$195),0),MATCH(N$85,$K$95:$Z$95,0))</f>
        <v>28348791326873.602</v>
      </c>
      <c r="O87" s="165" cm="1">
        <f t="array" ref="O87">INDEX($K$95:$Z$195,MATCH(1,($J87=$L$95:$L$195)*($J$83=$K$95:$K$195),0),MATCH(O$85,$K$95:$Z$95,0))</f>
        <v>35533726476068.797</v>
      </c>
      <c r="P87" s="165" cm="1">
        <f t="array" ref="P87">INDEX($K$95:$Z$195,MATCH(1,($J87=$L$95:$L$195)*($J$83=$K$95:$K$195),0),MATCH(P$85,$K$95:$Z$95,0))</f>
        <v>0</v>
      </c>
      <c r="Q87" s="165" cm="1">
        <f t="array" ref="Q87">INDEX($K$95:$Z$195,MATCH(1,($J87=$L$95:$L$195)*($J$83=$K$95:$K$195),0),MATCH(Q$85,$K$95:$Z$95,0))</f>
        <v>121790049139806</v>
      </c>
      <c r="R87" s="165" cm="1">
        <f t="array" ref="R87">INDEX($K$95:$Z$195,MATCH(1,($J87=$L$95:$L$195)*($J$83=$K$95:$K$195),0),MATCH(R$85,$K$95:$Z$95,0))</f>
        <v>240753666743316</v>
      </c>
    </row>
    <row r="88" spans="2:26" ht="16" customHeight="1" x14ac:dyDescent="0.35">
      <c r="J88" s="93" t="s">
        <v>2058</v>
      </c>
      <c r="K88" s="165">
        <f>IFERROR(K86/K87 *100,0)</f>
        <v>0</v>
      </c>
      <c r="L88" s="165">
        <f t="shared" ref="L88:R88" si="19">IFERROR(L86/L87 *100,0)</f>
        <v>0</v>
      </c>
      <c r="M88" s="165">
        <f t="shared" si="19"/>
        <v>94.827391008677907</v>
      </c>
      <c r="N88" s="264">
        <f>ROUND(IFERROR(N86/N87 *100,0),0)</f>
        <v>0</v>
      </c>
      <c r="O88" s="165">
        <f>ROUND(IFERROR(O86/O87 *100,0),0)</f>
        <v>70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Tennessee</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Tennessee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Tennessee</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8.3853602960643485</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-29.68209589209372</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4.0286596256362603</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-17.268075970393113</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12.414019921700607</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2021-09-30T18:43:43Z</dcterms:modified>
</cp:coreProperties>
</file>