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CB8CBD73-CEB6-4D1D-A8D5-81C7B5D33BBD}" xr6:coauthVersionLast="47" xr6:coauthVersionMax="47" xr10:uidLastSave="{00000000-0000-0000-0000-000000000000}"/>
  <bookViews>
    <workbookView xWindow="360" yWindow="3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L29" i="28"/>
  <c r="A3" i="25"/>
  <c r="D5" i="28"/>
  <c r="Q10" i="28"/>
  <c r="AF30" i="28"/>
  <c r="G20" i="26"/>
  <c r="O20" i="26" s="1"/>
  <c r="P20" i="26" s="1"/>
  <c r="AA5" i="28"/>
  <c r="D11" i="28"/>
  <c r="X18" i="28"/>
  <c r="AB32" i="28"/>
  <c r="G22" i="26"/>
  <c r="O22" i="26" s="1"/>
  <c r="P22" i="26" s="1"/>
  <c r="Q6" i="28"/>
  <c r="R35" i="28"/>
  <c r="G32" i="26"/>
  <c r="O32" i="26" s="1"/>
  <c r="P32" i="26" s="1"/>
  <c r="D7" i="28"/>
  <c r="Q12" i="28"/>
  <c r="AF43" i="28"/>
  <c r="B2" i="20"/>
  <c r="G34" i="26"/>
  <c r="J34" i="26" s="1"/>
  <c r="K34" i="26" s="1"/>
  <c r="AA7" i="28"/>
  <c r="D13" i="28"/>
  <c r="C24" i="28"/>
  <c r="C2" i="20"/>
  <c r="L14" i="24" a="1"/>
  <c r="L14" i="24" s="1"/>
  <c r="J18" i="19" s="1"/>
  <c r="G21" i="26"/>
  <c r="G33" i="26"/>
  <c r="G49" i="26"/>
  <c r="S4" i="28"/>
  <c r="I5" i="28"/>
  <c r="AB5" i="28"/>
  <c r="S6" i="28"/>
  <c r="I7" i="28"/>
  <c r="I9" i="28"/>
  <c r="AB9" i="28"/>
  <c r="S10" i="28"/>
  <c r="I11" i="28"/>
  <c r="AB11" i="28"/>
  <c r="S12" i="28"/>
  <c r="AA14" i="28"/>
  <c r="AD15" i="28"/>
  <c r="AF16" i="28"/>
  <c r="AB18" i="28"/>
  <c r="X20" i="28"/>
  <c r="K22" i="28"/>
  <c r="T27" i="28"/>
  <c r="S29" i="28"/>
  <c r="L31" i="28"/>
  <c r="AG32" i="28"/>
  <c r="AA35" i="28"/>
  <c r="H47" i="28"/>
  <c r="AG5" i="28"/>
  <c r="T6" i="28"/>
  <c r="K7" i="28"/>
  <c r="AG7" i="28"/>
  <c r="T8" i="28"/>
  <c r="K9" i="28"/>
  <c r="K11" i="28"/>
  <c r="AG11" i="28"/>
  <c r="T12" i="28"/>
  <c r="K13" i="28"/>
  <c r="D14" i="28"/>
  <c r="AB14" i="28"/>
  <c r="AF18" i="28"/>
  <c r="AB20" i="28"/>
  <c r="X22" i="28"/>
  <c r="K24" i="28"/>
  <c r="H26" i="28"/>
  <c r="C28" i="28"/>
  <c r="Q33" i="28"/>
  <c r="H36" i="28"/>
  <c r="H48" i="28"/>
  <c r="K9" i="24"/>
  <c r="L9" i="24" s="1"/>
  <c r="J25" i="19" s="1"/>
  <c r="CL3" i="25"/>
  <c r="CM3" i="25"/>
  <c r="B3" i="20"/>
  <c r="G7" i="26"/>
  <c r="J7" i="26" s="1"/>
  <c r="K7" i="26" s="1"/>
  <c r="G23" i="26"/>
  <c r="O23" i="26" s="1"/>
  <c r="P23" i="26" s="1"/>
  <c r="G35" i="26"/>
  <c r="O35" i="26" s="1"/>
  <c r="P35" i="26" s="1"/>
  <c r="C4" i="28"/>
  <c r="Y4" i="28"/>
  <c r="L5" i="28"/>
  <c r="C6" i="28"/>
  <c r="C8" i="28"/>
  <c r="Y8" i="28"/>
  <c r="L9" i="28"/>
  <c r="C10" i="28"/>
  <c r="Y10" i="28"/>
  <c r="L11" i="28"/>
  <c r="L13" i="28"/>
  <c r="F14" i="28"/>
  <c r="D15" i="28"/>
  <c r="C16" i="28"/>
  <c r="S17" i="28"/>
  <c r="L19" i="28"/>
  <c r="X24" i="28"/>
  <c r="K26" i="28"/>
  <c r="H28" i="28"/>
  <c r="C30" i="28"/>
  <c r="T31" i="28"/>
  <c r="Z33" i="28"/>
  <c r="H49" i="28"/>
  <c r="C3" i="20"/>
  <c r="G24" i="26"/>
  <c r="G36" i="26"/>
  <c r="D4" i="28"/>
  <c r="AA4" i="28"/>
  <c r="Q5"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22" i="28" l="1"/>
  <c r="Y12" i="28"/>
  <c r="L7" i="28"/>
  <c r="S31" i="28"/>
  <c r="L17" i="28"/>
  <c r="T10" i="28"/>
  <c r="K5" i="28"/>
  <c r="C26" i="28"/>
  <c r="AD13" i="28"/>
  <c r="S8" i="28"/>
  <c r="K20" i="28"/>
  <c r="V15" i="28"/>
  <c r="D6" i="28"/>
  <c r="H37" i="28"/>
  <c r="AF20" i="28"/>
  <c r="C12" i="28"/>
  <c r="C1" i="28" s="1"/>
  <c r="G6" i="26" s="1"/>
  <c r="Y6" i="28"/>
  <c r="T29" i="28"/>
  <c r="AF15" i="28"/>
  <c r="AG9" i="28"/>
  <c r="T4" i="28"/>
  <c r="H24" i="28"/>
  <c r="I13" i="28"/>
  <c r="I1" i="28" s="1"/>
  <c r="AB7" i="28"/>
  <c r="AB1" i="28" s="1"/>
  <c r="S27" i="28"/>
  <c r="AA11" i="28"/>
  <c r="W14" i="28"/>
  <c r="AA9" i="28"/>
  <c r="H22" i="28"/>
  <c r="H1" i="28" s="1"/>
  <c r="AE16" i="28"/>
  <c r="AE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AF1" i="28"/>
  <c r="AA1" i="28"/>
  <c r="X1" i="28"/>
  <c r="U1" i="28"/>
  <c r="S1" i="28"/>
  <c r="P1" i="28"/>
  <c r="M1" i="28"/>
  <c r="K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<sst xmlns="http://schemas.openxmlformats.org/spreadsheetml/2006/main" count="35267" uniqueCount="4365">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</sst>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3845</v>
      </c>
      <c r="C1" s="349">
        <v>45516</v>
      </c>
      <c r="G1" s="350" t="s">
        <v>3761</v>
      </c>
      <c r="H1" s="350" t="s">
        <v>3762</v>
      </c>
    </row>
    <row r="2" spans="1:8" x14ac:dyDescent="0.75">
      <c r="B2" t="str">
        <f>_xlfn.XLOOKUP(B1,H:H,G:G,0,0,1)</f>
        <v>TN</v>
      </c>
      <c r="C2" t="str">
        <f>_xlfn.XLOOKUP(B2,G:G, H:H, 0,0,1)</f>
        <v>Tennessee</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Tennessee.</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Tennessee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PV:**Tennessee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Wind:**Tennessee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Tennessee.</v>
      </c>
      <c r="L9" s="291" t="str">
        <f>J9&amp;K9</f>
        <v>**Description:** This policy prevents new capacity of the selected type(s) from being built or deployed.  // **Guidance for setting values:**No new coal is planned in Tennessee.</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290"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Tennessee</v>
      </c>
      <c r="B3" s="388">
        <f>ROUND(SUMIFS(B$4:B$54, $A$4:$A$54, $A$3),0)</f>
        <v>0</v>
      </c>
      <c r="C3" s="389">
        <f t="shared" ref="C3" si="0">ROUND(SUMIFS(C$4:C$54, $A$4:$A$54, $A$3),0)</f>
        <v>0</v>
      </c>
      <c r="D3" s="388">
        <f>SUMIFS(D$4:D$54, $A$4:$A$54, $A$3)</f>
        <v>23974629</v>
      </c>
      <c r="E3" s="388">
        <f>SUMIFS(E$4:E$54, $A$4:$A$54, $A$3)</f>
        <v>28450919.999999955</v>
      </c>
      <c r="F3" s="390">
        <f>ROUND(SUMIFS(F$4:F$54,$A$4:$A$54,$A$3)*100,0)</f>
        <v>19</v>
      </c>
      <c r="G3" s="174">
        <f>SUMIFS(G$4:G$54, $A$4:$A$54, $A$3)</f>
        <v>0</v>
      </c>
      <c r="H3" s="174">
        <f>SUMIFS(H$4:H$54, $A$4:$A$54, $A$3)</f>
        <v>0</v>
      </c>
      <c r="I3" s="390">
        <f>ROUND(SUMIFS(I$4:I$54,$A$4:$A$54,$A$3)*100,0)</f>
        <v>0</v>
      </c>
      <c r="J3" s="390">
        <f>ROUND(SUMIFS(J$4:J$54, $A$4:$A$54, $A$3),0)</f>
        <v>3357</v>
      </c>
      <c r="K3" s="174">
        <f t="shared" ref="K3:AI3" si="1">ROUND(SUMIFS(K$4:K$54, $A$4:$A$54, $A$3),0)</f>
        <v>1222</v>
      </c>
      <c r="L3" s="390">
        <f t="shared" si="1"/>
        <v>1606</v>
      </c>
      <c r="M3" s="174">
        <f t="shared" si="1"/>
        <v>5700</v>
      </c>
      <c r="N3" s="174">
        <f t="shared" si="1"/>
        <v>0</v>
      </c>
      <c r="O3" s="174">
        <f t="shared" si="1"/>
        <v>0</v>
      </c>
      <c r="P3" s="174">
        <f t="shared" si="1"/>
        <v>0</v>
      </c>
      <c r="Q3" s="174">
        <f t="shared" si="1"/>
        <v>0</v>
      </c>
      <c r="R3" s="174">
        <f t="shared" si="1"/>
        <v>750</v>
      </c>
      <c r="S3" s="390">
        <f t="shared" si="1"/>
        <v>0</v>
      </c>
      <c r="T3" s="174">
        <f t="shared" si="1"/>
        <v>5714</v>
      </c>
      <c r="U3" s="174">
        <f t="shared" si="1"/>
        <v>2455</v>
      </c>
      <c r="V3" s="174">
        <f t="shared" si="1"/>
        <v>4523</v>
      </c>
      <c r="W3" s="174">
        <f t="shared" si="1"/>
        <v>2617</v>
      </c>
      <c r="X3" s="174">
        <f t="shared" si="1"/>
        <v>29</v>
      </c>
      <c r="Y3" s="174">
        <f t="shared" si="1"/>
        <v>175</v>
      </c>
      <c r="Z3" s="174">
        <f t="shared" si="1"/>
        <v>0</v>
      </c>
      <c r="AA3" s="174">
        <f t="shared" si="1"/>
        <v>14</v>
      </c>
      <c r="AB3" s="174">
        <f t="shared" si="1"/>
        <v>0</v>
      </c>
      <c r="AC3" s="174">
        <f t="shared" si="1"/>
        <v>43</v>
      </c>
      <c r="AD3" s="174">
        <f t="shared" si="1"/>
        <v>3753</v>
      </c>
      <c r="AE3" s="174">
        <f t="shared" si="1"/>
        <v>0</v>
      </c>
      <c r="AF3" s="174">
        <f t="shared" si="1"/>
        <v>0</v>
      </c>
      <c r="AG3" s="174">
        <f t="shared" si="1"/>
        <v>0</v>
      </c>
      <c r="AH3" s="174">
        <f t="shared" si="1"/>
        <v>0</v>
      </c>
      <c r="AI3" s="390">
        <f t="shared" si="1"/>
        <v>0</v>
      </c>
      <c r="AJ3" s="174">
        <f>ROUND(SUMIFS(AJ$4:AJ$54,$A$4:$A$54,$A$3)*100,0)</f>
        <v>58</v>
      </c>
      <c r="AK3" s="174">
        <f t="shared" ref="AK3:AL3" si="2">ROUND(SUMIFS(AK$4:AK$54,$A$4:$A$54,$A$3)*100,0)</f>
        <v>58</v>
      </c>
      <c r="AL3" s="174">
        <f t="shared" si="2"/>
        <v>58</v>
      </c>
      <c r="AM3" s="174">
        <f>SUMIFS(AM$4:AM$54, $A$4:$A$54, $A$3)</f>
        <v>0</v>
      </c>
      <c r="AN3" s="174">
        <f t="shared" ref="AN3:AQ3" si="3">SUMIFS(AN$4:AN$54, $A$4:$A$54, $A$3)</f>
        <v>0</v>
      </c>
      <c r="AO3" s="390">
        <f t="shared" si="3"/>
        <v>0</v>
      </c>
      <c r="AP3" s="390">
        <f t="shared" si="3"/>
        <v>1381</v>
      </c>
      <c r="AQ3" s="390">
        <f t="shared" si="3"/>
        <v>7204002</v>
      </c>
      <c r="AR3" s="390">
        <f>ROUND(SUMIFS(AR$4:AR$54,$A$4:$A$54,$A$3),2)</f>
        <v>19.170000000000002</v>
      </c>
      <c r="AS3" s="174">
        <f>SUMIFS(AS$4:AS$54, $A$4:$A$54, $A$3)</f>
        <v>2088895000000</v>
      </c>
      <c r="AT3" s="174">
        <f t="shared" ref="AT3:BH3" si="4">SUMIFS(AT$4:AT$54, $A$4:$A$54, $A$3)</f>
        <v>2368903634421</v>
      </c>
      <c r="AU3" s="174">
        <f t="shared" si="4"/>
        <v>0</v>
      </c>
      <c r="AV3" s="174">
        <f t="shared" si="4"/>
        <v>0</v>
      </c>
      <c r="AW3" s="174">
        <f t="shared" si="4"/>
        <v>100543468533626</v>
      </c>
      <c r="AX3" s="174">
        <f t="shared" si="4"/>
        <v>0</v>
      </c>
      <c r="AY3" s="174">
        <f t="shared" si="4"/>
        <v>7273253000651.2305</v>
      </c>
      <c r="AZ3" s="174">
        <f t="shared" si="4"/>
        <v>43308463224931.102</v>
      </c>
      <c r="BA3" s="174">
        <f t="shared" si="4"/>
        <v>2213620117919.9702</v>
      </c>
      <c r="BB3" s="174">
        <f t="shared" si="4"/>
        <v>8979169274913.2207</v>
      </c>
      <c r="BC3" s="174">
        <f t="shared" si="4"/>
        <v>4584903968933.6699</v>
      </c>
      <c r="BD3" s="174">
        <f t="shared" si="4"/>
        <v>25766413891183.5</v>
      </c>
      <c r="BE3" s="174">
        <f t="shared" si="4"/>
        <v>104121934594761</v>
      </c>
      <c r="BF3" s="174">
        <f t="shared" si="4"/>
        <v>3072574388920.1201</v>
      </c>
      <c r="BG3" s="174">
        <f t="shared" si="4"/>
        <v>108595751846545</v>
      </c>
      <c r="BH3" s="174">
        <f t="shared" si="4"/>
        <v>215316108480895</v>
      </c>
      <c r="BI3" s="174">
        <f>ROUND(SUMIFS(BI$4:BI$54,$A$4:$A$54,$A$3),2)</f>
        <v>94.37</v>
      </c>
      <c r="BJ3" s="174">
        <f t="shared" ref="BJ3:BP3" si="5">ROUND(SUMIFS(BJ$4:BJ$54,$A$4:$A$54,$A$3),2)</f>
        <v>26.38</v>
      </c>
      <c r="BK3" s="174">
        <f t="shared" si="5"/>
        <v>0</v>
      </c>
      <c r="BL3" s="174">
        <f t="shared" si="5"/>
        <v>0</v>
      </c>
      <c r="BM3" s="174">
        <f t="shared" si="5"/>
        <v>96.56</v>
      </c>
      <c r="BN3" s="174">
        <f t="shared" si="5"/>
        <v>0</v>
      </c>
      <c r="BO3" s="174">
        <f t="shared" si="5"/>
        <v>6.7</v>
      </c>
      <c r="BP3" s="390">
        <f t="shared" si="5"/>
        <v>20.11</v>
      </c>
      <c r="BQ3" s="390">
        <f t="shared" ref="BQ3:BR3" si="6">ROUND(SUMIFS(BQ$4:BQ$54,$A$4:$A$54,$A$3)*100,0)</f>
        <v>9</v>
      </c>
      <c r="BR3" s="390">
        <f t="shared" si="6"/>
        <v>11</v>
      </c>
      <c r="BS3" s="390">
        <f>ROUND(SUMIFS(BS$4:BS$54,$A$4:$A$54,$A$3)*100,0)</f>
        <v>54</v>
      </c>
      <c r="BT3" s="390">
        <f>ROUND(SUMIFS(BT$4:BT$54,$A$4:$A$54,$A$3)*100,0)</f>
        <v>52</v>
      </c>
      <c r="BU3" s="390">
        <f t="shared" ref="BU3:CH3" si="7">ROUND(SUMIFS(BU$4:BU$54,$A$4:$A$54,$A$3)*100,0)</f>
        <v>68</v>
      </c>
      <c r="BV3" s="390">
        <f t="shared" si="7"/>
        <v>78</v>
      </c>
      <c r="BW3" s="390">
        <f t="shared" si="7"/>
        <v>25</v>
      </c>
      <c r="BX3" s="390">
        <f t="shared" si="7"/>
        <v>33</v>
      </c>
      <c r="BY3" s="390">
        <f t="shared" si="7"/>
        <v>64</v>
      </c>
      <c r="BZ3" s="390">
        <f>ROUND(SUMIFS(BZ$4:BZ$54,$A$4:$A$54,$A$3)*100,0)</f>
        <v>63</v>
      </c>
      <c r="CA3" s="390">
        <f>ROUND(SUMIFS(CA$4:CA$54,$A$4:$A$54,$A$3)*100,0)</f>
        <v>100</v>
      </c>
      <c r="CB3" s="390">
        <f>ROUND(SUMIFS(CB$4:CB$54,$A$4:$A$54,$A$3)*100,0)</f>
        <v>100</v>
      </c>
      <c r="CC3" s="390">
        <f t="shared" si="7"/>
        <v>25</v>
      </c>
      <c r="CD3" s="390">
        <f t="shared" si="7"/>
        <v>33</v>
      </c>
      <c r="CE3" s="390">
        <f t="shared" si="7"/>
        <v>64</v>
      </c>
      <c r="CF3" s="390">
        <f t="shared" si="7"/>
        <v>63</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Tennessee.</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Tennessee.</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Tennessee.</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Tennessee.</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Tennessee.</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Tennessee.</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Tennessee.</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Tennessee.</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Tennessee.</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Tennessee.</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Tennessee.</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Tennessee.</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Tennessee.</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Tennessee.</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Tennessee.</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Tennessee.</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Tennessee.</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Tennessee.</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Tennessee.</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Tennessee.</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Tennessee.</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Tennessee.</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Tennessee.</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Tennessee.</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TN</v>
      </c>
      <c r="C1" s="415">
        <f>SUM(C4:C87)</f>
        <v>109.26999083873122</v>
      </c>
      <c r="D1" s="415">
        <f t="shared" ref="D1:AG1" si="0">SUM(D4:D87)</f>
        <v>104.45218203456911</v>
      </c>
      <c r="E1" s="415">
        <f t="shared" si="0"/>
        <v>110.54621868149164</v>
      </c>
      <c r="F1" s="415">
        <f t="shared" si="0"/>
        <v>121.0148451082935</v>
      </c>
      <c r="G1" s="415">
        <f t="shared" si="0"/>
        <v>116.41342351253948</v>
      </c>
      <c r="H1" s="415">
        <f t="shared" si="0"/>
        <v>122.99440639977701</v>
      </c>
      <c r="I1" s="415">
        <f t="shared" si="0"/>
        <v>124.14570068123861</v>
      </c>
      <c r="J1" s="415">
        <f t="shared" si="0"/>
        <v>127.9758713701375</v>
      </c>
      <c r="K1" s="415">
        <f t="shared" si="0"/>
        <v>128.05884458082869</v>
      </c>
      <c r="L1" s="415">
        <f t="shared" si="0"/>
        <v>129.48312061028733</v>
      </c>
      <c r="M1" s="415">
        <f t="shared" si="0"/>
        <v>134.78811383844592</v>
      </c>
      <c r="N1" s="415">
        <f t="shared" si="0"/>
        <v>132.36259148406594</v>
      </c>
      <c r="O1" s="415">
        <f t="shared" si="0"/>
        <v>130.58225055720663</v>
      </c>
      <c r="P1" s="415">
        <f t="shared" si="0"/>
        <v>129.06972763985601</v>
      </c>
      <c r="Q1" s="415">
        <f t="shared" si="0"/>
        <v>130.89942499680089</v>
      </c>
      <c r="R1" s="415">
        <f t="shared" si="0"/>
        <v>133.2435658657009</v>
      </c>
      <c r="S1" s="415">
        <f t="shared" si="0"/>
        <v>135.5583672572595</v>
      </c>
      <c r="T1" s="415">
        <f t="shared" si="0"/>
        <v>135.25997276944193</v>
      </c>
      <c r="U1" s="415">
        <f t="shared" si="0"/>
        <v>129.74877174729457</v>
      </c>
      <c r="V1" s="415">
        <f t="shared" si="0"/>
        <v>107.84507097172792</v>
      </c>
      <c r="W1" s="415">
        <f t="shared" si="0"/>
        <v>112.28679984603602</v>
      </c>
      <c r="X1" s="415">
        <f t="shared" si="0"/>
        <v>108.46145917141804</v>
      </c>
      <c r="Y1" s="415">
        <f t="shared" si="0"/>
        <v>101.64447582474951</v>
      </c>
      <c r="Z1" s="415">
        <f t="shared" si="0"/>
        <v>99.786672109046876</v>
      </c>
      <c r="AA1" s="415">
        <f t="shared" si="0"/>
        <v>105.1755165802212</v>
      </c>
      <c r="AB1" s="415">
        <f t="shared" si="0"/>
        <v>101.39655165690401</v>
      </c>
      <c r="AC1" s="415">
        <f t="shared" si="0"/>
        <v>104.41916204608047</v>
      </c>
      <c r="AD1" s="415">
        <f t="shared" si="0"/>
        <v>100.42712951996859</v>
      </c>
      <c r="AE1" s="415">
        <f t="shared" si="0"/>
        <v>96.551898785223415</v>
      </c>
      <c r="AF1" s="415">
        <f t="shared" si="0"/>
        <v>96.050781212559698</v>
      </c>
      <c r="AG1" s="415">
        <f t="shared" si="0"/>
        <v>88.227996436120378</v>
      </c>
      <c r="AH1" s="415">
        <f>SUM(AH4:AH87)</f>
        <v>97.7396145995273</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75">
      <c r="A5" s="419" t="s">
        <v>2220</v>
      </c>
      <c r="B5" s="392" t="s">
        <v>4122</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75">
      <c r="A6" s="419" t="s">
        <v>2220</v>
      </c>
      <c r="B6" s="392" t="s">
        <v>4126</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75">
      <c r="A7" s="419" t="s">
        <v>2220</v>
      </c>
      <c r="B7" s="392" t="s">
        <v>4128</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75">
      <c r="A8" s="419" t="s">
        <v>2220</v>
      </c>
      <c r="B8" s="392" t="s">
        <v>4130</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75">
      <c r="A9" s="419" t="s">
        <v>2220</v>
      </c>
      <c r="B9" s="392" t="s">
        <v>4140</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75">
      <c r="A10" s="419" t="s">
        <v>2220</v>
      </c>
      <c r="B10" s="392" t="s">
        <v>4149</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75">
      <c r="A11" s="419" t="s">
        <v>2220</v>
      </c>
      <c r="B11" s="392" t="s">
        <v>4144</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75">
      <c r="A12" s="419" t="s">
        <v>2220</v>
      </c>
      <c r="B12" s="392" t="s">
        <v>4155</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75">
      <c r="A13" s="419" t="s">
        <v>2220</v>
      </c>
      <c r="B13" s="392" t="s">
        <v>4159</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75">
      <c r="A14" s="419" t="s">
        <v>2220</v>
      </c>
      <c r="B14" s="392" t="s">
        <v>4177</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75">
      <c r="A17" s="419" t="s">
        <v>2220</v>
      </c>
      <c r="B17" s="392" t="s">
        <v>4157</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0.36634604334370002</v>
      </c>
      <c r="D18" s="420">
        <f>SUMIFS('EPA Export Aggregation'!G:G,'EPA Export Aggregation'!$A:$A,$B18,'EPA Export Aggregation'!$D:$D,$A$1)*IF($A18="CH4",About!$D$58,IF($A18="N2O",About!$D$59,1))</f>
        <v>0.31691909074890001</v>
      </c>
      <c r="E18" s="420">
        <f>SUMIFS('EPA Export Aggregation'!H:H,'EPA Export Aggregation'!$A:$A,$B18,'EPA Export Aggregation'!$D:$D,$A$1)*IF($A18="CH4",About!$D$58,IF($A18="N2O",About!$D$59,1))</f>
        <v>0.34533714285709999</v>
      </c>
      <c r="F18" s="420">
        <f>SUMIFS('EPA Export Aggregation'!I:I,'EPA Export Aggregation'!$A:$A,$B18,'EPA Export Aggregation'!$D:$D,$A$1)*IF($A18="CH4",About!$D$58,IF($A18="N2O",About!$D$59,1))</f>
        <v>0.34169020308690001</v>
      </c>
      <c r="G18" s="420">
        <f>SUMIFS('EPA Export Aggregation'!J:J,'EPA Export Aggregation'!$A:$A,$B18,'EPA Export Aggregation'!$D:$D,$A$1)*IF($A18="CH4",About!$D$58,IF($A18="N2O",About!$D$59,1))</f>
        <v>0.36820064987809997</v>
      </c>
      <c r="H18" s="420">
        <f>SUMIFS('EPA Export Aggregation'!K:K,'EPA Export Aggregation'!$A:$A,$B18,'EPA Export Aggregation'!$D:$D,$A$1)*IF($A18="CH4",About!$D$58,IF($A18="N2O",About!$D$59,1))</f>
        <v>0.36820064987809997</v>
      </c>
      <c r="I18" s="420">
        <f>SUMIFS('EPA Export Aggregation'!L:L,'EPA Export Aggregation'!$A:$A,$B18,'EPA Export Aggregation'!$D:$D,$A$1)*IF($A18="CH4",About!$D$58,IF($A18="N2O",About!$D$59,1))</f>
        <v>0.35858256296059998</v>
      </c>
      <c r="J18" s="420">
        <f>SUMIFS('EPA Export Aggregation'!M:M,'EPA Export Aggregation'!$A:$A,$B18,'EPA Export Aggregation'!$D:$D,$A$1)*IF($A18="CH4",About!$D$58,IF($A18="N2O",About!$D$59,1))</f>
        <v>0.39736013014380001</v>
      </c>
      <c r="K18" s="420">
        <f>SUMIFS('EPA Export Aggregation'!N:N,'EPA Export Aggregation'!$A:$A,$B18,'EPA Export Aggregation'!$D:$D,$A$1)*IF($A18="CH4",About!$D$58,IF($A18="N2O",About!$D$59,1))</f>
        <v>0.40421030927840002</v>
      </c>
      <c r="L18" s="420">
        <f>SUMIFS('EPA Export Aggregation'!O:O,'EPA Export Aggregation'!$A:$A,$B18,'EPA Export Aggregation'!$D:$D,$A$1)*IF($A18="CH4",About!$D$58,IF($A18="N2O",About!$D$59,1))</f>
        <v>0.41790194077089998</v>
      </c>
      <c r="M18" s="420">
        <f>SUMIFS('EPA Export Aggregation'!P:P,'EPA Export Aggregation'!$A:$A,$B18,'EPA Export Aggregation'!$D:$D,$A$1)*IF($A18="CH4",About!$D$58,IF($A18="N2O",About!$D$59,1))</f>
        <v>0.45198736080450003</v>
      </c>
      <c r="N18" s="420">
        <f>SUMIFS('EPA Export Aggregation'!Q:Q,'EPA Export Aggregation'!$A:$A,$B18,'EPA Export Aggregation'!$D:$D,$A$1)*IF($A18="CH4",About!$D$58,IF($A18="N2O",About!$D$59,1))</f>
        <v>0.42616214747510001</v>
      </c>
      <c r="O18" s="420">
        <f>SUMIFS('EPA Export Aggregation'!R:R,'EPA Export Aggregation'!$A:$A,$B18,'EPA Export Aggregation'!$D:$D,$A$1)*IF($A18="CH4",About!$D$58,IF($A18="N2O",About!$D$59,1))</f>
        <v>0.45815114700729997</v>
      </c>
      <c r="P18" s="420">
        <f>SUMIFS('EPA Export Aggregation'!S:S,'EPA Export Aggregation'!$A:$A,$B18,'EPA Export Aggregation'!$D:$D,$A$1)*IF($A18="CH4",About!$D$58,IF($A18="N2O",About!$D$59,1))</f>
        <v>0.44827278363299999</v>
      </c>
      <c r="Q18" s="420">
        <f>SUMIFS('EPA Export Aggregation'!T:T,'EPA Export Aggregation'!$A:$A,$B18,'EPA Export Aggregation'!$D:$D,$A$1)*IF($A18="CH4",About!$D$58,IF($A18="N2O",About!$D$59,1))</f>
        <v>0.49662317922740001</v>
      </c>
      <c r="R18" s="420">
        <f>SUMIFS('EPA Export Aggregation'!U:U,'EPA Export Aggregation'!$A:$A,$B18,'EPA Export Aggregation'!$D:$D,$A$1)*IF($A18="CH4",About!$D$58,IF($A18="N2O",About!$D$59,1))</f>
        <v>0.44919326599330001</v>
      </c>
      <c r="S18" s="420">
        <f>SUMIFS('EPA Export Aggregation'!V:V,'EPA Export Aggregation'!$A:$A,$B18,'EPA Export Aggregation'!$D:$D,$A$1)*IF($A18="CH4",About!$D$58,IF($A18="N2O",About!$D$59,1))</f>
        <v>0.42929476923080001</v>
      </c>
      <c r="T18" s="420">
        <f>SUMIFS('EPA Export Aggregation'!W:W,'EPA Export Aggregation'!$A:$A,$B18,'EPA Export Aggregation'!$D:$D,$A$1)*IF($A18="CH4",About!$D$58,IF($A18="N2O",About!$D$59,1))</f>
        <v>0.45122953846149999</v>
      </c>
      <c r="U18" s="420">
        <f>SUMIFS('EPA Export Aggregation'!X:X,'EPA Export Aggregation'!$A:$A,$B18,'EPA Export Aggregation'!$D:$D,$A$1)*IF($A18="CH4",About!$D$58,IF($A18="N2O",About!$D$59,1))</f>
        <v>0.42302769230769999</v>
      </c>
      <c r="V18" s="420">
        <f>SUMIFS('EPA Export Aggregation'!Y:Y,'EPA Export Aggregation'!$A:$A,$B18,'EPA Export Aggregation'!$D:$D,$A$1)*IF($A18="CH4",About!$D$58,IF($A18="N2O",About!$D$59,1))</f>
        <v>0.42751945392489998</v>
      </c>
      <c r="W18" s="420">
        <f>SUMIFS('EPA Export Aggregation'!Z:Z,'EPA Export Aggregation'!$A:$A,$B18,'EPA Export Aggregation'!$D:$D,$A$1)*IF($A18="CH4",About!$D$58,IF($A18="N2O",About!$D$59,1))</f>
        <v>0.34761025356640002</v>
      </c>
      <c r="X18" s="420">
        <f>SUMIFS('EPA Export Aggregation'!AA:AA,'EPA Export Aggregation'!$A:$A,$B18,'EPA Export Aggregation'!$D:$D,$A$1)*IF($A18="CH4",About!$D$58,IF($A18="N2O",About!$D$59,1))</f>
        <v>0.35907745695859999</v>
      </c>
      <c r="Y18" s="420">
        <f>SUMIFS('EPA Export Aggregation'!AB:AB,'EPA Export Aggregation'!$A:$A,$B18,'EPA Export Aggregation'!$D:$D,$A$1)*IF($A18="CH4",About!$D$58,IF($A18="N2O",About!$D$59,1))</f>
        <v>0.30910653098200003</v>
      </c>
      <c r="Z18" s="420">
        <f>SUMIFS('EPA Export Aggregation'!AC:AC,'EPA Export Aggregation'!$A:$A,$B18,'EPA Export Aggregation'!$D:$D,$A$1)*IF($A18="CH4",About!$D$58,IF($A18="N2O",About!$D$59,1))</f>
        <v>0.3461583281724</v>
      </c>
      <c r="AA18" s="420">
        <f>SUMIFS('EPA Export Aggregation'!AD:AD,'EPA Export Aggregation'!$A:$A,$B18,'EPA Export Aggregation'!$D:$D,$A$1)*IF($A18="CH4",About!$D$58,IF($A18="N2O",About!$D$59,1))</f>
        <v>0.30666684102300001</v>
      </c>
      <c r="AB18" s="420">
        <f>SUMIFS('EPA Export Aggregation'!AE:AE,'EPA Export Aggregation'!$A:$A,$B18,'EPA Export Aggregation'!$D:$D,$A$1)*IF($A18="CH4",About!$D$58,IF($A18="N2O",About!$D$59,1))</f>
        <v>0.32663139448009998</v>
      </c>
      <c r="AC18" s="420">
        <f>SUMIFS('EPA Export Aggregation'!AF:AF,'EPA Export Aggregation'!$A:$A,$B18,'EPA Export Aggregation'!$D:$D,$A$1)*IF($A18="CH4",About!$D$58,IF($A18="N2O",About!$D$59,1))</f>
        <v>0.34468324492149999</v>
      </c>
      <c r="AD18" s="420">
        <f>SUMIFS('EPA Export Aggregation'!AG:AG,'EPA Export Aggregation'!$A:$A,$B18,'EPA Export Aggregation'!$D:$D,$A$1)*IF($A18="CH4",About!$D$58,IF($A18="N2O",About!$D$59,1))</f>
        <v>0.37917686950840002</v>
      </c>
      <c r="AE18" s="420">
        <f>SUMIFS('EPA Export Aggregation'!AH:AH,'EPA Export Aggregation'!$A:$A,$B18,'EPA Export Aggregation'!$D:$D,$A$1)*IF($A18="CH4",About!$D$58,IF($A18="N2O",About!$D$59,1))</f>
        <v>0.32429580842450001</v>
      </c>
      <c r="AF18" s="420">
        <f>SUMIFS('EPA Export Aggregation'!AI:AI,'EPA Export Aggregation'!$A:$A,$B18,'EPA Export Aggregation'!$D:$D,$A$1)*IF($A18="CH4",About!$D$58,IF($A18="N2O",About!$D$59,1))</f>
        <v>0.29330277602049998</v>
      </c>
      <c r="AG18" s="420">
        <f>SUMIFS('EPA Export Aggregation'!AJ:AJ,'EPA Export Aggregation'!$A:$A,$B18,'EPA Export Aggregation'!$D:$D,$A$1)*IF($A18="CH4",About!$D$58,IF($A18="N2O",About!$D$59,1))</f>
        <v>0.23193423107899999</v>
      </c>
      <c r="AH18" s="420">
        <f>SUMIFS('EPA Export Aggregation'!AK:AK,'EPA Export Aggregation'!$A:$A,$B18,'EPA Export Aggregation'!$D:$D,$A$1)*IF($A18="CH4",About!$D$58,IF($A18="N2O",About!$D$59,1))</f>
        <v>0.27738414016579999</v>
      </c>
    </row>
    <row r="19" spans="1:34" x14ac:dyDescent="0.75">
      <c r="A19" s="419" t="s">
        <v>2220</v>
      </c>
      <c r="B19" s="392" t="s">
        <v>4175</v>
      </c>
      <c r="C19" s="420">
        <f>SUMIFS('EPA Export Aggregation'!F:F,'EPA Export Aggregation'!$A:$A,$B19,'EPA Export Aggregation'!$D:$D,$A$1)*IF($A19="CH4",About!$D$58,IF($A19="N2O",About!$D$59,1))</f>
        <v>0.36472953985599998</v>
      </c>
      <c r="D19" s="420">
        <f>SUMIFS('EPA Export Aggregation'!G:G,'EPA Export Aggregation'!$A:$A,$B19,'EPA Export Aggregation'!$D:$D,$A$1)*IF($A19="CH4",About!$D$58,IF($A19="N2O",About!$D$59,1))</f>
        <v>0.36749138052120001</v>
      </c>
      <c r="E19" s="420">
        <f>SUMIFS('EPA Export Aggregation'!H:H,'EPA Export Aggregation'!$A:$A,$B19,'EPA Export Aggregation'!$D:$D,$A$1)*IF($A19="CH4",About!$D$58,IF($A19="N2O",About!$D$59,1))</f>
        <v>0.34905491775359998</v>
      </c>
      <c r="F19" s="420">
        <f>SUMIFS('EPA Export Aggregation'!I:I,'EPA Export Aggregation'!$A:$A,$B19,'EPA Export Aggregation'!$D:$D,$A$1)*IF($A19="CH4",About!$D$58,IF($A19="N2O",About!$D$59,1))</f>
        <v>0.28247039828330001</v>
      </c>
      <c r="G19" s="420">
        <f>SUMIFS('EPA Export Aggregation'!J:J,'EPA Export Aggregation'!$A:$A,$B19,'EPA Export Aggregation'!$D:$D,$A$1)*IF($A19="CH4",About!$D$58,IF($A19="N2O",About!$D$59,1))</f>
        <v>0.24785259497770001</v>
      </c>
      <c r="H19" s="420">
        <f>SUMIFS('EPA Export Aggregation'!K:K,'EPA Export Aggregation'!$A:$A,$B19,'EPA Export Aggregation'!$D:$D,$A$1)*IF($A19="CH4",About!$D$58,IF($A19="N2O",About!$D$59,1))</f>
        <v>0.25356423621469998</v>
      </c>
      <c r="I19" s="420">
        <f>SUMIFS('EPA Export Aggregation'!L:L,'EPA Export Aggregation'!$A:$A,$B19,'EPA Export Aggregation'!$D:$D,$A$1)*IF($A19="CH4",About!$D$58,IF($A19="N2O",About!$D$59,1))</f>
        <v>0.27126958923220001</v>
      </c>
      <c r="J19" s="420">
        <f>SUMIFS('EPA Export Aggregation'!M:M,'EPA Export Aggregation'!$A:$A,$B19,'EPA Export Aggregation'!$D:$D,$A$1)*IF($A19="CH4",About!$D$58,IF($A19="N2O",About!$D$59,1))</f>
        <v>0.27414905430219999</v>
      </c>
      <c r="K19" s="420">
        <f>SUMIFS('EPA Export Aggregation'!N:N,'EPA Export Aggregation'!$A:$A,$B19,'EPA Export Aggregation'!$D:$D,$A$1)*IF($A19="CH4",About!$D$58,IF($A19="N2O",About!$D$59,1))</f>
        <v>0.27770739233390002</v>
      </c>
      <c r="L19" s="420">
        <f>SUMIFS('EPA Export Aggregation'!O:O,'EPA Export Aggregation'!$A:$A,$B19,'EPA Export Aggregation'!$D:$D,$A$1)*IF($A19="CH4",About!$D$58,IF($A19="N2O",About!$D$59,1))</f>
        <v>0.28810645106339999</v>
      </c>
      <c r="M19" s="420">
        <f>SUMIFS('EPA Export Aggregation'!P:P,'EPA Export Aggregation'!$A:$A,$B19,'EPA Export Aggregation'!$D:$D,$A$1)*IF($A19="CH4",About!$D$58,IF($A19="N2O",About!$D$59,1))</f>
        <v>0.29180557680660002</v>
      </c>
      <c r="N19" s="420">
        <f>SUMIFS('EPA Export Aggregation'!Q:Q,'EPA Export Aggregation'!$A:$A,$B19,'EPA Export Aggregation'!$D:$D,$A$1)*IF($A19="CH4",About!$D$58,IF($A19="N2O",About!$D$59,1))</f>
        <v>0.23327890515409999</v>
      </c>
      <c r="O19" s="420">
        <f>SUMIFS('EPA Export Aggregation'!R:R,'EPA Export Aggregation'!$A:$A,$B19,'EPA Export Aggregation'!$D:$D,$A$1)*IF($A19="CH4",About!$D$58,IF($A19="N2O",About!$D$59,1))</f>
        <v>0.24785828572179999</v>
      </c>
      <c r="P19" s="420">
        <f>SUMIFS('EPA Export Aggregation'!S:S,'EPA Export Aggregation'!$A:$A,$B19,'EPA Export Aggregation'!$D:$D,$A$1)*IF($A19="CH4",About!$D$58,IF($A19="N2O",About!$D$59,1))</f>
        <v>0.25008705345370003</v>
      </c>
      <c r="Q19" s="420">
        <f>SUMIFS('EPA Export Aggregation'!T:T,'EPA Export Aggregation'!$A:$A,$B19,'EPA Export Aggregation'!$D:$D,$A$1)*IF($A19="CH4",About!$D$58,IF($A19="N2O",About!$D$59,1))</f>
        <v>0.24543423831290001</v>
      </c>
      <c r="R19" s="420">
        <f>SUMIFS('EPA Export Aggregation'!U:U,'EPA Export Aggregation'!$A:$A,$B19,'EPA Export Aggregation'!$D:$D,$A$1)*IF($A19="CH4",About!$D$58,IF($A19="N2O",About!$D$59,1))</f>
        <v>0.26541139608969999</v>
      </c>
      <c r="S19" s="420">
        <f>SUMIFS('EPA Export Aggregation'!V:V,'EPA Export Aggregation'!$A:$A,$B19,'EPA Export Aggregation'!$D:$D,$A$1)*IF($A19="CH4",About!$D$58,IF($A19="N2O",About!$D$59,1))</f>
        <v>0.2918149360185</v>
      </c>
      <c r="T19" s="420">
        <f>SUMIFS('EPA Export Aggregation'!W:W,'EPA Export Aggregation'!$A:$A,$B19,'EPA Export Aggregation'!$D:$D,$A$1)*IF($A19="CH4",About!$D$58,IF($A19="N2O",About!$D$59,1))</f>
        <v>0.29990898105090003</v>
      </c>
      <c r="U19" s="420">
        <f>SUMIFS('EPA Export Aggregation'!X:X,'EPA Export Aggregation'!$A:$A,$B19,'EPA Export Aggregation'!$D:$D,$A$1)*IF($A19="CH4",About!$D$58,IF($A19="N2O",About!$D$59,1))</f>
        <v>0.30764677572330001</v>
      </c>
      <c r="V19" s="420">
        <f>SUMIFS('EPA Export Aggregation'!Y:Y,'EPA Export Aggregation'!$A:$A,$B19,'EPA Export Aggregation'!$D:$D,$A$1)*IF($A19="CH4",About!$D$58,IF($A19="N2O",About!$D$59,1))</f>
        <v>0.24992462986960001</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75">
      <c r="A23" s="419" t="s">
        <v>2220</v>
      </c>
      <c r="B23" s="392" t="s">
        <v>4165</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75">
      <c r="A26" s="419" t="s">
        <v>2220</v>
      </c>
      <c r="B26" s="392" t="s">
        <v>4185</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75">
      <c r="A27" s="419" t="s">
        <v>2220</v>
      </c>
      <c r="B27" s="392" t="s">
        <v>4183</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7.7404675632500003E-2</v>
      </c>
      <c r="D28" s="420">
        <f>SUMIFS('EPA Export Aggregation'!G:G,'EPA Export Aggregation'!$A:$A,$B28,'EPA Export Aggregation'!$D:$D,$A$1)*IF($A28="CH4",About!$D$58,IF($A28="N2O",About!$D$59,1))</f>
        <v>9.9038161532200006E-2</v>
      </c>
      <c r="E28" s="420">
        <f>SUMIFS('EPA Export Aggregation'!H:H,'EPA Export Aggregation'!$A:$A,$B28,'EPA Export Aggregation'!$D:$D,$A$1)*IF($A28="CH4",About!$D$58,IF($A28="N2O",About!$D$59,1))</f>
        <v>9.1953570777499993E-2</v>
      </c>
      <c r="F28" s="420">
        <f>SUMIFS('EPA Export Aggregation'!I:I,'EPA Export Aggregation'!$A:$A,$B28,'EPA Export Aggregation'!$D:$D,$A$1)*IF($A28="CH4",About!$D$58,IF($A28="N2O",About!$D$59,1))</f>
        <v>9.7865815723000002E-2</v>
      </c>
      <c r="G28" s="420">
        <f>SUMIFS('EPA Export Aggregation'!J:J,'EPA Export Aggregation'!$A:$A,$B28,'EPA Export Aggregation'!$D:$D,$A$1)*IF($A28="CH4",About!$D$58,IF($A28="N2O",About!$D$59,1))</f>
        <v>9.6477648124099993E-2</v>
      </c>
      <c r="H28" s="420">
        <f>SUMIFS('EPA Export Aggregation'!K:K,'EPA Export Aggregation'!$A:$A,$B28,'EPA Export Aggregation'!$D:$D,$A$1)*IF($A28="CH4",About!$D$58,IF($A28="N2O",About!$D$59,1))</f>
        <v>9.09249777285E-2</v>
      </c>
      <c r="I28" s="420">
        <f>SUMIFS('EPA Export Aggregation'!L:L,'EPA Export Aggregation'!$A:$A,$B28,'EPA Export Aggregation'!$D:$D,$A$1)*IF($A28="CH4",About!$D$58,IF($A28="N2O",About!$D$59,1))</f>
        <v>9.7171731923599999E-2</v>
      </c>
      <c r="J28" s="420">
        <f>SUMIFS('EPA Export Aggregation'!M:M,'EPA Export Aggregation'!$A:$A,$B28,'EPA Export Aggregation'!$D:$D,$A$1)*IF($A28="CH4",About!$D$58,IF($A28="N2O",About!$D$59,1))</f>
        <v>0.1020303185197</v>
      </c>
      <c r="K28" s="420">
        <f>SUMIFS('EPA Export Aggregation'!N:N,'EPA Export Aggregation'!$A:$A,$B28,'EPA Export Aggregation'!$D:$D,$A$1)*IF($A28="CH4",About!$D$58,IF($A28="N2O",About!$D$59,1))</f>
        <v>9.3007229126799998E-2</v>
      </c>
      <c r="L28" s="420">
        <f>SUMIFS('EPA Export Aggregation'!O:O,'EPA Export Aggregation'!$A:$A,$B28,'EPA Export Aggregation'!$D:$D,$A$1)*IF($A28="CH4",About!$D$58,IF($A28="N2O",About!$D$59,1))</f>
        <v>9.09249777285E-2</v>
      </c>
      <c r="M28" s="420">
        <f>SUMIFS('EPA Export Aggregation'!P:P,'EPA Export Aggregation'!$A:$A,$B28,'EPA Export Aggregation'!$D:$D,$A$1)*IF($A28="CH4",About!$D$58,IF($A28="N2O",About!$D$59,1))</f>
        <v>9.9253983321899997E-2</v>
      </c>
      <c r="N28" s="420">
        <f>SUMIFS('EPA Export Aggregation'!Q:Q,'EPA Export Aggregation'!$A:$A,$B28,'EPA Export Aggregation'!$D:$D,$A$1)*IF($A28="CH4",About!$D$58,IF($A28="N2O",About!$D$59,1))</f>
        <v>7.4961050340999993E-2</v>
      </c>
      <c r="O28" s="420">
        <f>SUMIFS('EPA Export Aggregation'!R:R,'EPA Export Aggregation'!$A:$A,$B28,'EPA Export Aggregation'!$D:$D,$A$1)*IF($A28="CH4",About!$D$58,IF($A28="N2O",About!$D$59,1))</f>
        <v>7.8431469338300003E-2</v>
      </c>
      <c r="P28" s="420">
        <f>SUMIFS('EPA Export Aggregation'!S:S,'EPA Export Aggregation'!$A:$A,$B28,'EPA Export Aggregation'!$D:$D,$A$1)*IF($A28="CH4",About!$D$58,IF($A28="N2O",About!$D$59,1))</f>
        <v>0.1152179107094</v>
      </c>
      <c r="Q28" s="420">
        <f>SUMIFS('EPA Export Aggregation'!T:T,'EPA Export Aggregation'!$A:$A,$B28,'EPA Export Aggregation'!$D:$D,$A$1)*IF($A28="CH4",About!$D$58,IF($A28="N2O",About!$D$59,1))</f>
        <v>0.1082770727148</v>
      </c>
      <c r="R28" s="420">
        <f>SUMIFS('EPA Export Aggregation'!U:U,'EPA Export Aggregation'!$A:$A,$B28,'EPA Export Aggregation'!$D:$D,$A$1)*IF($A28="CH4",About!$D$58,IF($A28="N2O",About!$D$59,1))</f>
        <v>0.1082770727148</v>
      </c>
      <c r="S28" s="420">
        <f>SUMIFS('EPA Export Aggregation'!V:V,'EPA Export Aggregation'!$A:$A,$B28,'EPA Export Aggregation'!$D:$D,$A$1)*IF($A28="CH4",About!$D$58,IF($A28="N2O",About!$D$59,1))</f>
        <v>0.1082770727148</v>
      </c>
      <c r="T28" s="420">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75">
      <c r="A29" s="419" t="s">
        <v>2220</v>
      </c>
      <c r="B29" s="392" t="s">
        <v>4146</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75">
      <c r="A30" s="419" t="s">
        <v>2220</v>
      </c>
      <c r="B30" s="392" t="s">
        <v>4190</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420">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420">
        <f>SUMIFS('EPA Export Aggregation'!R:R,'EPA Export Aggregation'!$A:$A,$B33,'EPA Export Aggregation'!$D:$D,$A$1)*IF($A33="CH4",About!$D$58,IF($A33="N2O",About!$D$59,1))</f>
        <v>8.4331620258800005E-2</v>
      </c>
      <c r="P33" s="420">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420">
        <f>SUMIFS('EPA Export Aggregation'!U:U,'EPA Export Aggregation'!$A:$A,$B33,'EPA Export Aggregation'!$D:$D,$A$1)*IF($A33="CH4",About!$D$58,IF($A33="N2O",About!$D$59,1))</f>
        <v>0.14840991604090001</v>
      </c>
      <c r="S33" s="420">
        <f>SUMIFS('EPA Export Aggregation'!V:V,'EPA Export Aggregation'!$A:$A,$B33,'EPA Export Aggregation'!$D:$D,$A$1)*IF($A33="CH4",About!$D$58,IF($A33="N2O",About!$D$59,1))</f>
        <v>0.29909490843539999</v>
      </c>
      <c r="T33" s="420">
        <f>SUMIFS('EPA Export Aggregation'!W:W,'EPA Export Aggregation'!$A:$A,$B33,'EPA Export Aggregation'!$D:$D,$A$1)*IF($A33="CH4",About!$D$58,IF($A33="N2O",About!$D$59,1))</f>
        <v>0.1064724756801</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420">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420">
        <f>SUMIFS('EPA Export Aggregation'!AD:AD,'EPA Export Aggregation'!$A:$A,$B33,'EPA Export Aggregation'!$D:$D,$A$1)*IF($A33="CH4",About!$D$58,IF($A33="N2O",About!$D$59,1))</f>
        <v>6.9070727910900007E-2</v>
      </c>
      <c r="AB33" s="420">
        <f>SUMIFS('EPA Export Aggregation'!AE:AE,'EPA Export Aggregation'!$A:$A,$B33,'EPA Export Aggregation'!$D:$D,$A$1)*IF($A33="CH4",About!$D$58,IF($A33="N2O",About!$D$59,1))</f>
        <v>6.4625138769199994E-2</v>
      </c>
      <c r="AC33" s="420">
        <f>SUMIFS('EPA Export Aggregation'!AF:AF,'EPA Export Aggregation'!$A:$A,$B33,'EPA Export Aggregation'!$D:$D,$A$1)*IF($A33="CH4",About!$D$58,IF($A33="N2O",About!$D$59,1))</f>
        <v>6.8824330490599994E-2</v>
      </c>
      <c r="AD33" s="420">
        <f>SUMIFS('EPA Export Aggregation'!AG:AG,'EPA Export Aggregation'!$A:$A,$B33,'EPA Export Aggregation'!$D:$D,$A$1)*IF($A33="CH4",About!$D$58,IF($A33="N2O",About!$D$59,1))</f>
        <v>6.0123053909099999E-2</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0.22605939179269999</v>
      </c>
      <c r="AG33" s="420">
        <f>SUMIFS('EPA Export Aggregation'!AJ:AJ,'EPA Export Aggregation'!$A:$A,$B33,'EPA Export Aggregation'!$D:$D,$A$1)*IF($A33="CH4",About!$D$58,IF($A33="N2O",About!$D$59,1))</f>
        <v>0.39530570503520002</v>
      </c>
      <c r="AH33" s="420">
        <f>SUMIFS('EPA Export Aggregation'!AK:AK,'EPA Export Aggregation'!$A:$A,$B33,'EPA Export Aggregation'!$D:$D,$A$1)*IF($A33="CH4",About!$D$58,IF($A33="N2O",About!$D$59,1))</f>
        <v>0.41314424277680001</v>
      </c>
    </row>
    <row r="34" spans="1:34" x14ac:dyDescent="0.75">
      <c r="A34" s="419" t="s">
        <v>2220</v>
      </c>
      <c r="B34" s="392" t="s">
        <v>4161</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0.50818219781999996</v>
      </c>
      <c r="D79" s="420">
        <f>SUMIFS('EPA Export Aggregation'!G:G,'EPA Export Aggregation'!$A:$A,$B79,'EPA Export Aggregation'!$D:$D,$A$1)*IF($A79="CH4",About!$D$58,IF($A79="N2O",About!$D$59,1))</f>
        <v>0.46227874043700001</v>
      </c>
      <c r="E79" s="420">
        <f>SUMIFS('EPA Export Aggregation'!H:H,'EPA Export Aggregation'!$A:$A,$B79,'EPA Export Aggregation'!$D:$D,$A$1)*IF($A79="CH4",About!$D$58,IF($A79="N2O",About!$D$59,1))</f>
        <v>0.40241143360800002</v>
      </c>
      <c r="F79" s="420">
        <f>SUMIFS('EPA Export Aggregation'!I:I,'EPA Export Aggregation'!$A:$A,$B79,'EPA Export Aggregation'!$D:$D,$A$1)*IF($A79="CH4",About!$D$58,IF($A79="N2O",About!$D$59,1))</f>
        <v>0.31796296624800002</v>
      </c>
      <c r="G79" s="420">
        <f>SUMIFS('EPA Export Aggregation'!J:J,'EPA Export Aggregation'!$A:$A,$B79,'EPA Export Aggregation'!$D:$D,$A$1)*IF($A79="CH4",About!$D$58,IF($A79="N2O",About!$D$59,1))</f>
        <v>0.23938390166099999</v>
      </c>
      <c r="H79" s="420">
        <f>SUMIFS('EPA Export Aggregation'!K:K,'EPA Export Aggregation'!$A:$A,$B79,'EPA Export Aggregation'!$D:$D,$A$1)*IF($A79="CH4",About!$D$58,IF($A79="N2O",About!$D$59,1))</f>
        <v>0.211957482675</v>
      </c>
      <c r="I79" s="420">
        <f>SUMIFS('EPA Export Aggregation'!L:L,'EPA Export Aggregation'!$A:$A,$B79,'EPA Export Aggregation'!$D:$D,$A$1)*IF($A79="CH4",About!$D$58,IF($A79="N2O",About!$D$59,1))</f>
        <v>0.19209449557200001</v>
      </c>
      <c r="J79" s="420">
        <f>SUMIFS('EPA Export Aggregation'!M:M,'EPA Export Aggregation'!$A:$A,$B79,'EPA Export Aggregation'!$D:$D,$A$1)*IF($A79="CH4",About!$D$58,IF($A79="N2O",About!$D$59,1))</f>
        <v>0.17005231187700001</v>
      </c>
      <c r="K79" s="420">
        <f>SUMIFS('EPA Export Aggregation'!N:N,'EPA Export Aggregation'!$A:$A,$B79,'EPA Export Aggregation'!$D:$D,$A$1)*IF($A79="CH4",About!$D$58,IF($A79="N2O",About!$D$59,1))</f>
        <v>0.16408575112500001</v>
      </c>
      <c r="L79" s="420">
        <f>SUMIFS('EPA Export Aggregation'!O:O,'EPA Export Aggregation'!$A:$A,$B79,'EPA Export Aggregation'!$D:$D,$A$1)*IF($A79="CH4",About!$D$58,IF($A79="N2O",About!$D$59,1))</f>
        <v>0.14994258548100001</v>
      </c>
      <c r="M79" s="420">
        <f>SUMIFS('EPA Export Aggregation'!P:P,'EPA Export Aggregation'!$A:$A,$B79,'EPA Export Aggregation'!$D:$D,$A$1)*IF($A79="CH4",About!$D$58,IF($A79="N2O",About!$D$59,1))</f>
        <v>0.11428109897700001</v>
      </c>
      <c r="N79" s="420">
        <f>SUMIFS('EPA Export Aggregation'!Q:Q,'EPA Export Aggregation'!$A:$A,$B79,'EPA Export Aggregation'!$D:$D,$A$1)*IF($A79="CH4",About!$D$58,IF($A79="N2O",About!$D$59,1))</f>
        <v>0.11003425353</v>
      </c>
      <c r="O79" s="420">
        <f>SUMIFS('EPA Export Aggregation'!R:R,'EPA Export Aggregation'!$A:$A,$B79,'EPA Export Aggregation'!$D:$D,$A$1)*IF($A79="CH4",About!$D$58,IF($A79="N2O",About!$D$59,1))</f>
        <v>0.10677240840299999</v>
      </c>
      <c r="P79" s="420">
        <f>SUMIFS('EPA Export Aggregation'!S:S,'EPA Export Aggregation'!$A:$A,$B79,'EPA Export Aggregation'!$D:$D,$A$1)*IF($A79="CH4",About!$D$58,IF($A79="N2O",About!$D$59,1))</f>
        <v>6.6679315274999998E-2</v>
      </c>
      <c r="Q79" s="420">
        <f>SUMIFS('EPA Export Aggregation'!T:T,'EPA Export Aggregation'!$A:$A,$B79,'EPA Export Aggregation'!$D:$D,$A$1)*IF($A79="CH4",About!$D$58,IF($A79="N2O",About!$D$59,1))</f>
        <v>5.5704127302000001E-2</v>
      </c>
      <c r="R79" s="420">
        <f>SUMIFS('EPA Export Aggregation'!U:U,'EPA Export Aggregation'!$A:$A,$B79,'EPA Export Aggregation'!$D:$D,$A$1)*IF($A79="CH4",About!$D$58,IF($A79="N2O",About!$D$59,1))</f>
        <v>6.3534077699999997E-2</v>
      </c>
      <c r="S79" s="420">
        <f>SUMIFS('EPA Export Aggregation'!V:V,'EPA Export Aggregation'!$A:$A,$B79,'EPA Export Aggregation'!$D:$D,$A$1)*IF($A79="CH4",About!$D$58,IF($A79="N2O",About!$D$59,1))</f>
        <v>0.11119341112800001</v>
      </c>
      <c r="T79" s="420">
        <f>SUMIFS('EPA Export Aggregation'!W:W,'EPA Export Aggregation'!$A:$A,$B79,'EPA Export Aggregation'!$D:$D,$A$1)*IF($A79="CH4",About!$D$58,IF($A79="N2O",About!$D$59,1))</f>
        <v>0.17884027305299999</v>
      </c>
      <c r="U79" s="420">
        <f>SUMIFS('EPA Export Aggregation'!X:X,'EPA Export Aggregation'!$A:$A,$B79,'EPA Export Aggregation'!$D:$D,$A$1)*IF($A79="CH4",About!$D$58,IF($A79="N2O",About!$D$59,1))</f>
        <v>0.10209081789299999</v>
      </c>
      <c r="V79" s="420">
        <f>SUMIFS('EPA Export Aggregation'!Y:Y,'EPA Export Aggregation'!$A:$A,$B79,'EPA Export Aggregation'!$D:$D,$A$1)*IF($A79="CH4",About!$D$58,IF($A79="N2O",About!$D$59,1))</f>
        <v>6.1310777057999997E-2</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2024-08-12T23:23:04Z</dcterms:modified>
</cp:coreProperties>
</file>