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TN\elec\EIaE\"/>
    </mc:Choice>
  </mc:AlternateContent>
  <xr:revisionPtr revIDLastSave="0" documentId="8_{07FEE243-CA32-4C1E-8291-C96CEF6B94A1}" xr6:coauthVersionLast="47" xr6:coauthVersionMax="47" xr10:uidLastSave="{00000000-0000-0000-0000-000000000000}"/>
  <bookViews>
    <workbookView xWindow="-90" yWindow="-90" windowWidth="19380" windowHeight="10260" firstSheet="24"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J14" i="26" s="1"/>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J15" i="26" l="1"/>
  <c r="U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I11" i="26" l="1"/>
  <c r="AH15" i="26"/>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Q1239" i="22" l="1"/>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C64" i="23" s="1"/>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B62" i="23" s="1"/>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K70" i="23" s="1"/>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D66" i="23" l="1"/>
  <c r="K72" i="23"/>
  <c r="B64" i="23"/>
  <c r="H73" i="23"/>
  <c r="G73" i="23"/>
  <c r="M68" i="23"/>
  <c r="M67" i="23"/>
  <c r="B61"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<sst xmlns="http://schemas.openxmlformats.org/spreadsheetml/2006/main" count="15218" uniqueCount="1083">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</sst>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B2" sqref="B2"/>
    </sheetView>
  </sheetViews>
  <sheetFormatPr defaultRowHeight="14.75"/>
  <cols>
    <col min="2" max="2" width="70.1328125" customWidth="1"/>
    <col min="3" max="3" width="10.7265625" bestFit="1" customWidth="1"/>
    <col min="13" max="14" width="8.7265625" style="163"/>
  </cols>
  <sheetData>
    <row r="1" spans="1:13">
      <c r="A1" s="1" t="s">
        <v>0</v>
      </c>
      <c r="B1" s="85" t="s">
        <v>492</v>
      </c>
      <c r="C1" s="86">
        <v>45460</v>
      </c>
      <c r="D1" s="87"/>
      <c r="E1" s="87"/>
      <c r="F1" s="87"/>
      <c r="G1" s="87"/>
      <c r="H1" s="87"/>
      <c r="I1" s="87"/>
      <c r="J1" s="87"/>
      <c r="K1" s="85" t="s">
        <v>533</v>
      </c>
      <c r="L1" s="85" t="s">
        <v>535</v>
      </c>
      <c r="M1" s="163" t="s">
        <v>1053</v>
      </c>
    </row>
    <row r="2" spans="1:13">
      <c r="A2" s="1" t="s">
        <v>1</v>
      </c>
      <c r="B2" s="87" t="str">
        <f>LOOKUP(B1,K1:L50,L1:L50)</f>
        <v>TN</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4.75"/>
  <cols>
    <col min="1" max="1" width="51.406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TN</v>
      </c>
      <c r="C6" s="91">
        <f t="shared" ref="C6:AE6" si="1">SUMIFS(C$20:C$119,$B$20:$B$119,$B$6,$A$20:$A$119,$A$6)</f>
        <v>10237478</v>
      </c>
      <c r="D6" s="91">
        <f t="shared" si="1"/>
        <v>11608639</v>
      </c>
      <c r="E6" s="91">
        <f t="shared" si="1"/>
        <v>10685184</v>
      </c>
      <c r="F6" s="91">
        <f t="shared" si="1"/>
        <v>16061533</v>
      </c>
      <c r="G6" s="91">
        <f t="shared" si="1"/>
        <v>14233260</v>
      </c>
      <c r="H6" s="91">
        <f t="shared" si="1"/>
        <v>6606931</v>
      </c>
      <c r="I6" s="91">
        <f t="shared" si="1"/>
        <v>6345047</v>
      </c>
      <c r="J6" s="91">
        <f t="shared" si="1"/>
        <v>603976</v>
      </c>
      <c r="K6" s="91">
        <f t="shared" si="1"/>
        <v>4754751</v>
      </c>
      <c r="L6" s="91">
        <f t="shared" si="1"/>
        <v>11449997</v>
      </c>
      <c r="M6" s="91">
        <f t="shared" si="1"/>
        <v>11485449</v>
      </c>
      <c r="N6" s="91">
        <f t="shared" si="1"/>
        <v>10169084</v>
      </c>
      <c r="O6" s="91">
        <f t="shared" si="1"/>
        <v>13230033</v>
      </c>
      <c r="P6" s="91">
        <f t="shared" si="1"/>
        <v>16287824</v>
      </c>
      <c r="Q6" s="91">
        <f t="shared" si="1"/>
        <v>14293762</v>
      </c>
      <c r="R6" s="91">
        <f t="shared" si="1"/>
        <v>18691136</v>
      </c>
      <c r="S6" s="91">
        <f t="shared" si="1"/>
        <v>21732160</v>
      </c>
      <c r="T6" s="91">
        <f t="shared" si="1"/>
        <v>22679210</v>
      </c>
      <c r="U6" s="91">
        <f t="shared" si="1"/>
        <v>23974629</v>
      </c>
      <c r="V6" s="91">
        <f t="shared" si="1"/>
        <v>24357317</v>
      </c>
      <c r="W6" s="91">
        <f t="shared" si="1"/>
        <v>30907671</v>
      </c>
      <c r="X6" s="91">
        <f t="shared" si="1"/>
        <v>28944831</v>
      </c>
      <c r="Y6" s="91">
        <f t="shared" si="1"/>
        <v>27990123</v>
      </c>
      <c r="Z6" s="91">
        <f t="shared" si="1"/>
        <v>26474134</v>
      </c>
      <c r="AA6" s="91">
        <f t="shared" si="1"/>
        <v>29691017</v>
      </c>
      <c r="AB6" s="91">
        <f t="shared" si="1"/>
        <v>33433980</v>
      </c>
      <c r="AC6" s="91">
        <f t="shared" si="1"/>
        <v>30193132</v>
      </c>
      <c r="AD6" s="91">
        <f t="shared" si="1"/>
        <v>26494018</v>
      </c>
      <c r="AE6" s="91">
        <f t="shared" si="1"/>
        <v>29716962</v>
      </c>
      <c r="AF6" s="119">
        <f t="shared" ref="AF6:BK7" si="2">AE6</f>
        <v>29716962</v>
      </c>
      <c r="AG6" s="119">
        <f t="shared" si="2"/>
        <v>29716962</v>
      </c>
      <c r="AH6" s="119">
        <f t="shared" si="2"/>
        <v>29716962</v>
      </c>
      <c r="AI6" s="119">
        <f t="shared" si="2"/>
        <v>29716962</v>
      </c>
      <c r="AJ6" s="119">
        <f t="shared" si="2"/>
        <v>29716962</v>
      </c>
      <c r="AK6" s="119">
        <f t="shared" si="2"/>
        <v>29716962</v>
      </c>
      <c r="AL6" s="119">
        <f t="shared" si="2"/>
        <v>29716962</v>
      </c>
      <c r="AM6" s="119">
        <f t="shared" si="2"/>
        <v>29716962</v>
      </c>
      <c r="AN6" s="119">
        <f t="shared" si="2"/>
        <v>29716962</v>
      </c>
      <c r="AO6" s="119">
        <f t="shared" si="2"/>
        <v>29716962</v>
      </c>
      <c r="AP6" s="119">
        <f t="shared" si="2"/>
        <v>29716962</v>
      </c>
      <c r="AQ6" s="119">
        <f t="shared" si="2"/>
        <v>29716962</v>
      </c>
      <c r="AR6" s="119">
        <f t="shared" si="2"/>
        <v>29716962</v>
      </c>
      <c r="AS6" s="119">
        <f t="shared" si="2"/>
        <v>29716962</v>
      </c>
      <c r="AT6" s="119">
        <f t="shared" si="2"/>
        <v>29716962</v>
      </c>
      <c r="AU6" s="119">
        <f t="shared" si="2"/>
        <v>29716962</v>
      </c>
      <c r="AV6" s="119">
        <f t="shared" si="2"/>
        <v>29716962</v>
      </c>
      <c r="AW6" s="119">
        <f t="shared" si="2"/>
        <v>29716962</v>
      </c>
      <c r="AX6" s="119">
        <f t="shared" si="2"/>
        <v>29716962</v>
      </c>
      <c r="AY6" s="119">
        <f t="shared" si="2"/>
        <v>29716962</v>
      </c>
      <c r="AZ6" s="119">
        <f t="shared" si="2"/>
        <v>29716962</v>
      </c>
      <c r="BA6" s="119">
        <f t="shared" si="2"/>
        <v>29716962</v>
      </c>
      <c r="BB6" s="119">
        <f t="shared" si="2"/>
        <v>29716962</v>
      </c>
      <c r="BC6" s="119">
        <f t="shared" si="2"/>
        <v>29716962</v>
      </c>
      <c r="BD6" s="119">
        <f t="shared" si="2"/>
        <v>29716962</v>
      </c>
      <c r="BE6" s="119">
        <f t="shared" si="2"/>
        <v>29716962</v>
      </c>
      <c r="BF6" s="119">
        <f t="shared" si="2"/>
        <v>29716962</v>
      </c>
      <c r="BG6" s="119">
        <f t="shared" si="2"/>
        <v>29716962</v>
      </c>
      <c r="BH6" s="119">
        <f t="shared" si="2"/>
        <v>29716962</v>
      </c>
      <c r="BI6" s="119">
        <f t="shared" si="2"/>
        <v>29716962</v>
      </c>
      <c r="BJ6" s="119">
        <f t="shared" si="2"/>
        <v>29716962</v>
      </c>
      <c r="BK6" s="119">
        <f t="shared" si="2"/>
        <v>29716962</v>
      </c>
    </row>
    <row r="7" spans="1:63" ht="14.75">
      <c r="A7" s="91" t="s">
        <v>848</v>
      </c>
      <c r="B7" s="91" t="str">
        <f>About!B2</f>
        <v>TN</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TN</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1</v>
      </c>
      <c r="Q10" s="91">
        <f t="shared" si="5"/>
        <v>2</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21771</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ht="14.75">
      <c r="A11" s="91" t="s">
        <v>848</v>
      </c>
      <c r="B11" s="91" t="str">
        <f>About!B2</f>
        <v>TN</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1</v>
      </c>
      <c r="AE11" s="91">
        <f t="shared" si="7"/>
        <v>0</v>
      </c>
      <c r="AF11" s="119">
        <f>AVERAGE(W11:AE11)</f>
        <v>0.1111111111111111</v>
      </c>
      <c r="AG11" s="119">
        <f t="shared" si="6"/>
        <v>0.1111111111111111</v>
      </c>
      <c r="AH11" s="119">
        <f t="shared" si="6"/>
        <v>0.1111111111111111</v>
      </c>
      <c r="AI11" s="119">
        <f t="shared" si="6"/>
        <v>0.1111111111111111</v>
      </c>
      <c r="AJ11" s="119">
        <f t="shared" si="6"/>
        <v>0.1111111111111111</v>
      </c>
      <c r="AK11" s="119">
        <f t="shared" si="6"/>
        <v>0.1111111111111111</v>
      </c>
      <c r="AL11" s="119">
        <f t="shared" si="6"/>
        <v>0.1111111111111111</v>
      </c>
      <c r="AM11" s="119">
        <f t="shared" si="6"/>
        <v>0.1111111111111111</v>
      </c>
      <c r="AN11" s="119">
        <f t="shared" si="6"/>
        <v>0.1111111111111111</v>
      </c>
      <c r="AO11" s="119">
        <f t="shared" si="6"/>
        <v>0.1111111111111111</v>
      </c>
      <c r="AP11" s="119">
        <f t="shared" si="6"/>
        <v>0.1111111111111111</v>
      </c>
      <c r="AQ11" s="119">
        <f t="shared" si="6"/>
        <v>0.1111111111111111</v>
      </c>
      <c r="AR11" s="119">
        <f t="shared" si="6"/>
        <v>0.1111111111111111</v>
      </c>
      <c r="AS11" s="119">
        <f t="shared" si="6"/>
        <v>0.1111111111111111</v>
      </c>
      <c r="AT11" s="119">
        <f t="shared" si="6"/>
        <v>0.1111111111111111</v>
      </c>
      <c r="AU11" s="119">
        <f t="shared" si="6"/>
        <v>0.1111111111111111</v>
      </c>
      <c r="AV11" s="119">
        <f t="shared" si="6"/>
        <v>0.1111111111111111</v>
      </c>
      <c r="AW11" s="119">
        <f t="shared" si="6"/>
        <v>0.1111111111111111</v>
      </c>
      <c r="AX11" s="119">
        <f t="shared" si="6"/>
        <v>0.1111111111111111</v>
      </c>
      <c r="AY11" s="119">
        <f t="shared" si="6"/>
        <v>0.1111111111111111</v>
      </c>
      <c r="AZ11" s="119">
        <f t="shared" si="6"/>
        <v>0.1111111111111111</v>
      </c>
      <c r="BA11" s="119">
        <f t="shared" si="6"/>
        <v>0.1111111111111111</v>
      </c>
      <c r="BB11" s="119">
        <f t="shared" si="6"/>
        <v>0.1111111111111111</v>
      </c>
      <c r="BC11" s="119">
        <f t="shared" si="6"/>
        <v>0.1111111111111111</v>
      </c>
      <c r="BD11" s="119">
        <f t="shared" si="6"/>
        <v>0.1111111111111111</v>
      </c>
      <c r="BE11" s="119">
        <f t="shared" si="6"/>
        <v>0.1111111111111111</v>
      </c>
      <c r="BF11" s="119">
        <f t="shared" si="6"/>
        <v>0.1111111111111111</v>
      </c>
      <c r="BG11" s="119">
        <f t="shared" si="6"/>
        <v>0.1111111111111111</v>
      </c>
      <c r="BH11" s="119">
        <f t="shared" si="6"/>
        <v>0.1111111111111111</v>
      </c>
      <c r="BI11" s="119">
        <f t="shared" si="6"/>
        <v>0.1111111111111111</v>
      </c>
      <c r="BJ11" s="119">
        <f t="shared" si="6"/>
        <v>0.1111111111111111</v>
      </c>
      <c r="BK11" s="119">
        <f t="shared" si="6"/>
        <v>0.1111111111111111</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TN</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1</v>
      </c>
      <c r="Q14" s="91">
        <f t="shared" si="9"/>
        <v>2</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21770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ht="14.75">
      <c r="A15" s="91" t="s">
        <v>848</v>
      </c>
      <c r="B15" s="91" t="str">
        <f>About!B2</f>
        <v>TN</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0.1111111111111111</v>
      </c>
      <c r="AG15" s="91">
        <f t="shared" si="10"/>
        <v>0.1111111111111111</v>
      </c>
      <c r="AH15" s="91">
        <f t="shared" si="10"/>
        <v>0.1111111111111111</v>
      </c>
      <c r="AI15" s="91">
        <f t="shared" si="10"/>
        <v>0.1111111111111111</v>
      </c>
      <c r="AJ15" s="91">
        <f t="shared" si="10"/>
        <v>0.1111111111111111</v>
      </c>
      <c r="AK15" s="91">
        <f t="shared" si="10"/>
        <v>0.1111111111111111</v>
      </c>
      <c r="AL15" s="91">
        <f t="shared" si="10"/>
        <v>0.1111111111111111</v>
      </c>
      <c r="AM15" s="91">
        <f t="shared" si="10"/>
        <v>0.1111111111111111</v>
      </c>
      <c r="AN15" s="91">
        <f t="shared" si="10"/>
        <v>0.1111111111111111</v>
      </c>
      <c r="AO15" s="91">
        <f t="shared" si="10"/>
        <v>0.1111111111111111</v>
      </c>
      <c r="AP15" s="91">
        <f t="shared" si="10"/>
        <v>0.1111111111111111</v>
      </c>
      <c r="AQ15" s="91">
        <f t="shared" si="10"/>
        <v>0.1111111111111111</v>
      </c>
      <c r="AR15" s="91">
        <f t="shared" si="10"/>
        <v>0.1111111111111111</v>
      </c>
      <c r="AS15" s="91">
        <f t="shared" si="10"/>
        <v>0.1111111111111111</v>
      </c>
      <c r="AT15" s="91">
        <f t="shared" si="10"/>
        <v>0.1111111111111111</v>
      </c>
      <c r="AU15" s="91">
        <f t="shared" si="10"/>
        <v>0.1111111111111111</v>
      </c>
      <c r="AV15" s="91">
        <f t="shared" si="10"/>
        <v>0.1111111111111111</v>
      </c>
      <c r="AW15" s="91">
        <f t="shared" si="10"/>
        <v>0.1111111111111111</v>
      </c>
      <c r="AX15" s="91">
        <f t="shared" si="10"/>
        <v>0.1111111111111111</v>
      </c>
      <c r="AY15" s="91">
        <f t="shared" si="10"/>
        <v>0.1111111111111111</v>
      </c>
      <c r="AZ15" s="91">
        <f t="shared" si="10"/>
        <v>0.1111111111111111</v>
      </c>
      <c r="BA15" s="91">
        <f t="shared" si="10"/>
        <v>0.1111111111111111</v>
      </c>
      <c r="BB15" s="91">
        <f t="shared" si="10"/>
        <v>0.1111111111111111</v>
      </c>
      <c r="BC15" s="91">
        <f t="shared" si="10"/>
        <v>0.1111111111111111</v>
      </c>
      <c r="BD15" s="91">
        <f t="shared" si="10"/>
        <v>0.1111111111111111</v>
      </c>
      <c r="BE15" s="91">
        <f t="shared" si="10"/>
        <v>0.1111111111111111</v>
      </c>
      <c r="BF15" s="91">
        <f t="shared" si="10"/>
        <v>0.1111111111111111</v>
      </c>
      <c r="BG15" s="91">
        <f t="shared" si="10"/>
        <v>0.1111111111111111</v>
      </c>
      <c r="BH15" s="91">
        <f t="shared" si="10"/>
        <v>0.1111111111111111</v>
      </c>
      <c r="BI15" s="91">
        <f t="shared" si="10"/>
        <v>0.1111111111111111</v>
      </c>
      <c r="BJ15" s="91">
        <f t="shared" si="10"/>
        <v>0.1111111111111111</v>
      </c>
      <c r="BK15" s="91">
        <f t="shared" si="10"/>
        <v>0.1111111111111111</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5.4177738064933201E-2</v>
      </c>
      <c r="G730" s="107">
        <f>G4/SUMIFS(G$3:G$722,$B$3:$B$722,$B730)*SUMIFS(Calculations!$E$3:$E$53,Calculations!$A$3:$A$53,$B730)</f>
        <v>4.7608165736418295E-2</v>
      </c>
      <c r="H730" s="107">
        <f>H4/SUMIFS(H$3:H$722,$B$3:$B$722,$B730)*SUMIFS(Calculations!$E$3:$E$53,Calculations!$A$3:$A$53,$B730)</f>
        <v>4.0859284841203526E-2</v>
      </c>
      <c r="I730" s="107">
        <f>I4/SUMIFS(I$3:I$722,$B$3:$B$722,$B730)*SUMIFS(Calculations!$E$3:$E$53,Calculations!$A$3:$A$53,$B730)</f>
        <v>4.6713017304461292E-2</v>
      </c>
      <c r="J730" s="107">
        <f>J4/SUMIFS(J$3:J$722,$B$3:$B$722,$B730)*SUMIFS(Calculations!$E$3:$E$53,Calculations!$A$3:$A$53,$B730)</f>
        <v>5.2551458557224325E-2</v>
      </c>
      <c r="K730" s="107">
        <f>K4/SUMIFS(K$3:K$722,$B$3:$B$722,$B730)*SUMIFS(Calculations!$E$3:$E$53,Calculations!$A$3:$A$53,$B730)</f>
        <v>5.998040981661798E-2</v>
      </c>
      <c r="L730" s="107">
        <f>L4/SUMIFS(L$3:L$722,$B$3:$B$722,$B730)*SUMIFS(Calculations!$E$3:$E$53,Calculations!$A$3:$A$53,$B730)</f>
        <v>6.797746704597947E-2</v>
      </c>
      <c r="M730" s="107">
        <f>M4/SUMIFS(M$3:M$722,$B$3:$B$722,$B730)*SUMIFS(Calculations!$E$3:$E$53,Calculations!$A$3:$A$53,$B730)</f>
        <v>6.9170242651434427E-2</v>
      </c>
      <c r="N730" s="107">
        <f>N4/SUMIFS(N$3:N$722,$B$3:$B$722,$B730)*SUMIFS(Calculations!$E$3:$E$53,Calculations!$A$3:$A$53,$B730)</f>
        <v>7.0414791662247067E-2</v>
      </c>
      <c r="O730" s="107">
        <f>O4/SUMIFS(O$3:O$722,$B$3:$B$722,$B730)*SUMIFS(Calculations!$E$3:$E$53,Calculations!$A$3:$A$53,$B730)</f>
        <v>7.0402699944746794E-2</v>
      </c>
      <c r="P730" s="107">
        <f>P4/SUMIFS(P$3:P$722,$B$3:$B$722,$B730)*SUMIFS(Calculations!$E$3:$E$53,Calculations!$A$3:$A$53,$B730)</f>
        <v>7.0390680816200688E-2</v>
      </c>
      <c r="Q730" s="107">
        <f>Q4/SUMIFS(Q$3:Q$722,$B$3:$B$722,$B730)*SUMIFS(Calculations!$E$3:$E$53,Calculations!$A$3:$A$53,$B730)</f>
        <v>7.1116182548185233E-2</v>
      </c>
      <c r="R730" s="107">
        <f>R4/SUMIFS(R$3:R$722,$B$3:$B$722,$B730)*SUMIFS(Calculations!$E$3:$E$53,Calculations!$A$3:$A$53,$B730)</f>
        <v>7.1842952346726344E-2</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1.494076476095862E-2</v>
      </c>
      <c r="G733" s="107">
        <f>G7/SUMIFS(G$3:G$722,$B$3:$B$722,$B733)*SUMIFS(Calculations!$E$3:$E$53,Calculations!$A$3:$A$53,$B733)</f>
        <v>1.545724537211703E-2</v>
      </c>
      <c r="H733" s="107">
        <f>H7/SUMIFS(H$3:H$722,$B$3:$B$722,$B733)*SUMIFS(Calculations!$E$3:$E$53,Calculations!$A$3:$A$53,$B733)</f>
        <v>1.5987822699695335E-2</v>
      </c>
      <c r="I733" s="107">
        <f>I7/SUMIFS(I$3:I$722,$B$3:$B$722,$B733)*SUMIFS(Calculations!$E$3:$E$53,Calculations!$A$3:$A$53,$B733)</f>
        <v>1.5969345168349733E-2</v>
      </c>
      <c r="J733" s="107">
        <f>J7/SUMIFS(J$3:J$722,$B$3:$B$722,$B733)*SUMIFS(Calculations!$E$3:$E$53,Calculations!$A$3:$A$53,$B733)</f>
        <v>1.5950915904297345E-2</v>
      </c>
      <c r="K733" s="107">
        <f>K7/SUMIFS(K$3:K$722,$B$3:$B$722,$B733)*SUMIFS(Calculations!$E$3:$E$53,Calculations!$A$3:$A$53,$B733)</f>
        <v>1.6536374820822292E-2</v>
      </c>
      <c r="L733" s="107">
        <f>L7/SUMIFS(L$3:L$722,$B$3:$B$722,$B733)*SUMIFS(Calculations!$E$3:$E$53,Calculations!$A$3:$A$53,$B733)</f>
        <v>1.7166604889295251E-2</v>
      </c>
      <c r="M733" s="107">
        <f>M7/SUMIFS(M$3:M$722,$B$3:$B$722,$B733)*SUMIFS(Calculations!$E$3:$E$53,Calculations!$A$3:$A$53,$B733)</f>
        <v>1.754159531109831E-2</v>
      </c>
      <c r="N733" s="107">
        <f>N7/SUMIFS(N$3:N$722,$B$3:$B$722,$B733)*SUMIFS(Calculations!$E$3:$E$53,Calculations!$A$3:$A$53,$B733)</f>
        <v>1.7932862500320557E-2</v>
      </c>
      <c r="O733" s="107">
        <f>O7/SUMIFS(O$3:O$722,$B$3:$B$722,$B733)*SUMIFS(Calculations!$E$3:$E$53,Calculations!$A$3:$A$53,$B733)</f>
        <v>1.7896329316678852E-2</v>
      </c>
      <c r="P733" s="107">
        <f>P7/SUMIFS(P$3:P$722,$B$3:$B$722,$B733)*SUMIFS(Calculations!$E$3:$E$53,Calculations!$A$3:$A$53,$B733)</f>
        <v>1.7860015448911231E-2</v>
      </c>
      <c r="Q733" s="107">
        <f>Q7/SUMIFS(Q$3:Q$722,$B$3:$B$722,$B733)*SUMIFS(Calculations!$E$3:$E$53,Calculations!$A$3:$A$53,$B733)</f>
        <v>1.7875610114106277E-2</v>
      </c>
      <c r="R733" s="107">
        <f>R7/SUMIFS(R$3:R$722,$B$3:$B$722,$B733)*SUMIFS(Calculations!$E$3:$E$53,Calculations!$A$3:$A$53,$B733)</f>
        <v>1.789123203640151E-2</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0.13063418662580803</v>
      </c>
      <c r="G736" s="107">
        <f>G10/SUMIFS(G$3:G$722,$B$3:$B$722,$B736)*SUMIFS(Calculations!$E$3:$E$53,Calculations!$A$3:$A$53,$B736)</f>
        <v>0.13196843588436413</v>
      </c>
      <c r="H736" s="107">
        <f>H10/SUMIFS(H$3:H$722,$B$3:$B$722,$B736)*SUMIFS(Calculations!$E$3:$E$53,Calculations!$A$3:$A$53,$B736)</f>
        <v>0.13333910186994732</v>
      </c>
      <c r="I736" s="107">
        <f>I10/SUMIFS(I$3:I$722,$B$3:$B$722,$B736)*SUMIFS(Calculations!$E$3:$E$53,Calculations!$A$3:$A$53,$B736)</f>
        <v>0.12760194733124242</v>
      </c>
      <c r="J736" s="107">
        <f>J10/SUMIFS(J$3:J$722,$B$3:$B$722,$B736)*SUMIFS(Calculations!$E$3:$E$53,Calculations!$A$3:$A$53,$B736)</f>
        <v>0.12187977947637435</v>
      </c>
      <c r="K736" s="107">
        <f>K10/SUMIFS(K$3:K$722,$B$3:$B$722,$B736)*SUMIFS(Calculations!$E$3:$E$53,Calculations!$A$3:$A$53,$B736)</f>
        <v>0.11054927361637663</v>
      </c>
      <c r="L736" s="107">
        <f>L10/SUMIFS(L$3:L$722,$B$3:$B$722,$B736)*SUMIFS(Calculations!$E$3:$E$53,Calculations!$A$3:$A$53,$B736)</f>
        <v>9.8352302518276757E-2</v>
      </c>
      <c r="M736" s="107">
        <f>M10/SUMIFS(M$3:M$722,$B$3:$B$722,$B736)*SUMIFS(Calculations!$E$3:$E$53,Calculations!$A$3:$A$53,$B736)</f>
        <v>9.4646840996887027E-2</v>
      </c>
      <c r="N736" s="107">
        <f>N10/SUMIFS(N$3:N$722,$B$3:$B$722,$B736)*SUMIFS(Calculations!$E$3:$E$53,Calculations!$A$3:$A$53,$B736)</f>
        <v>9.078054087307541E-2</v>
      </c>
      <c r="O736" s="107">
        <f>O10/SUMIFS(O$3:O$722,$B$3:$B$722,$B736)*SUMIFS(Calculations!$E$3:$E$53,Calculations!$A$3:$A$53,$B736)</f>
        <v>9.0921779437201478E-2</v>
      </c>
      <c r="P736" s="107">
        <f>P10/SUMIFS(P$3:P$722,$B$3:$B$722,$B736)*SUMIFS(Calculations!$E$3:$E$53,Calculations!$A$3:$A$53,$B736)</f>
        <v>9.1062170118497265E-2</v>
      </c>
      <c r="Q736" s="107">
        <f>Q10/SUMIFS(Q$3:Q$722,$B$3:$B$722,$B736)*SUMIFS(Calculations!$E$3:$E$53,Calculations!$A$3:$A$53,$B736)</f>
        <v>8.9795193848936902E-2</v>
      </c>
      <c r="R736" s="107">
        <f>R10/SUMIFS(R$3:R$722,$B$3:$B$722,$B736)*SUMIFS(Calculations!$E$3:$E$53,Calculations!$A$3:$A$53,$B736)</f>
        <v>8.8526003097777695E-2</v>
      </c>
    </row>
    <row r="737" spans="2:18" ht="15.75" customHeight="1">
      <c r="B737" s="107" t="s">
        <v>535</v>
      </c>
      <c r="C737" s="107" t="s">
        <v>448</v>
      </c>
      <c r="D737" s="107" t="s">
        <v>645</v>
      </c>
      <c r="E737" s="107" t="str">
        <f t="shared" si="300"/>
        <v>natural gas peaker</v>
      </c>
      <c r="F737" s="107">
        <f>F11/SUMIFS(F$3:F$722,$B$3:$B$722,$B737)*SUMIFS(Calculations!$E$3:$E$53,Calculations!$A$3:$A$53,$B737)</f>
        <v>2.3076260684481479E-4</v>
      </c>
      <c r="G737" s="107">
        <f>G11/SUMIFS(G$3:G$722,$B$3:$B$722,$B737)*SUMIFS(Calculations!$E$3:$E$53,Calculations!$A$3:$A$53,$B737)</f>
        <v>1.9980433082770162E-4</v>
      </c>
      <c r="H737" s="107">
        <f>H11/SUMIFS(H$3:H$722,$B$3:$B$722,$B737)*SUMIFS(Calculations!$E$3:$E$53,Calculations!$A$3:$A$53,$B737)</f>
        <v>1.6800108594160548E-4</v>
      </c>
      <c r="I737" s="107">
        <f>I11/SUMIFS(I$3:I$722,$B$3:$B$722,$B737)*SUMIFS(Calculations!$E$3:$E$53,Calculations!$A$3:$A$53,$B737)</f>
        <v>1.6778137145301915E-4</v>
      </c>
      <c r="J737" s="107">
        <f>J11/SUMIFS(J$3:J$722,$B$3:$B$722,$B737)*SUMIFS(Calculations!$E$3:$E$53,Calculations!$A$3:$A$53,$B737)</f>
        <v>1.6756223090601879E-4</v>
      </c>
      <c r="K737" s="107">
        <f>K11/SUMIFS(K$3:K$722,$B$3:$B$722,$B737)*SUMIFS(Calculations!$E$3:$E$53,Calculations!$A$3:$A$53,$B737)</f>
        <v>1.7373317939137892E-4</v>
      </c>
      <c r="L737" s="107">
        <f>L11/SUMIFS(L$3:L$722,$B$3:$B$722,$B737)*SUMIFS(Calculations!$E$3:$E$53,Calculations!$A$3:$A$53,$B737)</f>
        <v>1.8037603199247336E-4</v>
      </c>
      <c r="M737" s="107">
        <f>M11/SUMIFS(M$3:M$722,$B$3:$B$722,$B737)*SUMIFS(Calculations!$E$3:$E$53,Calculations!$A$3:$A$53,$B737)</f>
        <v>1.8420756159621556E-4</v>
      </c>
      <c r="N737" s="107">
        <f>N11/SUMIFS(N$3:N$722,$B$3:$B$722,$B737)*SUMIFS(Calculations!$E$3:$E$53,Calculations!$A$3:$A$53,$B737)</f>
        <v>1.8820540189109469E-4</v>
      </c>
      <c r="O737" s="107">
        <f>O11/SUMIFS(O$3:O$722,$B$3:$B$722,$B737)*SUMIFS(Calculations!$E$3:$E$53,Calculations!$A$3:$A$53,$B737)</f>
        <v>1.8763878414303935E-4</v>
      </c>
      <c r="P737" s="107">
        <f>P11/SUMIFS(P$3:P$722,$B$3:$B$722,$B737)*SUMIFS(Calculations!$E$3:$E$53,Calculations!$A$3:$A$53,$B737)</f>
        <v>1.870755679125715E-4</v>
      </c>
      <c r="Q737" s="107">
        <f>Q11/SUMIFS(Q$3:Q$722,$B$3:$B$722,$B737)*SUMIFS(Calculations!$E$3:$E$53,Calculations!$A$3:$A$53,$B737)</f>
        <v>1.8723891496320061E-4</v>
      </c>
      <c r="R737" s="107">
        <f>R11/SUMIFS(R$3:R$722,$B$3:$B$722,$B737)*SUMIFS(Calculations!$E$3:$E$53,Calculations!$A$3:$A$53,$B737)</f>
        <v>1.874025475196016E-4</v>
      </c>
    </row>
    <row r="738" spans="2:18" ht="15.75" customHeight="1">
      <c r="B738" s="107" t="s">
        <v>535</v>
      </c>
      <c r="C738" s="107" t="s">
        <v>448</v>
      </c>
      <c r="D738" s="107" t="s">
        <v>646</v>
      </c>
      <c r="E738" s="107" t="str">
        <f t="shared" si="300"/>
        <v>nuclear</v>
      </c>
      <c r="F738" s="107">
        <f>F12/SUMIFS(F$3:F$722,$B$3:$B$722,$B738)*SUMIFS(Calculations!$E$3:$E$53,Calculations!$A$3:$A$53,$B738)</f>
        <v>7.8605040718351754E-2</v>
      </c>
      <c r="G738" s="107">
        <f>G12/SUMIFS(G$3:G$722,$B$3:$B$722,$B738)*SUMIFS(Calculations!$E$3:$E$53,Calculations!$A$3:$A$53,$B738)</f>
        <v>8.3323443261449956E-2</v>
      </c>
      <c r="H738" s="107">
        <f>H12/SUMIFS(H$3:H$722,$B$3:$B$722,$B738)*SUMIFS(Calculations!$E$3:$E$53,Calculations!$A$3:$A$53,$B738)</f>
        <v>8.8170628920831648E-2</v>
      </c>
      <c r="I738" s="107">
        <f>I12/SUMIFS(I$3:I$722,$B$3:$B$722,$B738)*SUMIFS(Calculations!$E$3:$E$53,Calculations!$A$3:$A$53,$B738)</f>
        <v>8.8055317971898805E-2</v>
      </c>
      <c r="J738" s="107">
        <f>J12/SUMIFS(J$3:J$722,$B$3:$B$722,$B738)*SUMIFS(Calculations!$E$3:$E$53,Calculations!$A$3:$A$53,$B738)</f>
        <v>8.7940308240010576E-2</v>
      </c>
      <c r="K738" s="107">
        <f>K12/SUMIFS(K$3:K$722,$B$3:$B$722,$B738)*SUMIFS(Calculations!$E$3:$E$53,Calculations!$A$3:$A$53,$B738)</f>
        <v>9.1178956406733597E-2</v>
      </c>
      <c r="L738" s="107">
        <f>L12/SUMIFS(L$3:L$722,$B$3:$B$722,$B738)*SUMIFS(Calculations!$E$3:$E$53,Calculations!$A$3:$A$53,$B738)</f>
        <v>9.4665270131339269E-2</v>
      </c>
      <c r="M738" s="107">
        <f>M12/SUMIFS(M$3:M$722,$B$3:$B$722,$B738)*SUMIFS(Calculations!$E$3:$E$53,Calculations!$A$3:$A$53,$B738)</f>
        <v>9.6676140317072237E-2</v>
      </c>
      <c r="N738" s="107">
        <f>N12/SUMIFS(N$3:N$722,$B$3:$B$722,$B738)*SUMIFS(Calculations!$E$3:$E$53,Calculations!$A$3:$A$53,$B738)</f>
        <v>9.8774293975716201E-2</v>
      </c>
      <c r="O738" s="107">
        <f>O12/SUMIFS(O$3:O$722,$B$3:$B$722,$B738)*SUMIFS(Calculations!$E$3:$E$53,Calculations!$A$3:$A$53,$B738)</f>
        <v>9.8476920640753876E-2</v>
      </c>
      <c r="P738" s="107">
        <f>P12/SUMIFS(P$3:P$722,$B$3:$B$722,$B738)*SUMIFS(Calculations!$E$3:$E$53,Calculations!$A$3:$A$53,$B738)</f>
        <v>9.8181332496305618E-2</v>
      </c>
      <c r="Q738" s="107">
        <f>Q12/SUMIFS(Q$3:Q$722,$B$3:$B$722,$B738)*SUMIFS(Calculations!$E$3:$E$53,Calculations!$A$3:$A$53,$B738)</f>
        <v>9.8267060586130814E-2</v>
      </c>
      <c r="R738" s="107">
        <f>R12/SUMIFS(R$3:R$722,$B$3:$B$722,$B738)*SUMIFS(Calculations!$E$3:$E$53,Calculations!$A$3:$A$53,$B738)</f>
        <v>9.8352938515603339E-2</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5.7558372929350236E-5</v>
      </c>
      <c r="G740" s="107">
        <f>G14/SUMIFS(G$3:G$722,$B$3:$B$722,$B740)*SUMIFS(Calculations!$E$3:$E$53,Calculations!$A$3:$A$53,$B740)</f>
        <v>5.8333290945591748E-5</v>
      </c>
      <c r="H740" s="107">
        <f>H14/SUMIFS(H$3:H$722,$B$3:$B$722,$B740)*SUMIFS(Calculations!$E$3:$E$53,Calculations!$A$3:$A$53,$B740)</f>
        <v>5.9129359416056734E-5</v>
      </c>
      <c r="I740" s="107">
        <f>I14/SUMIFS(I$3:I$722,$B$3:$B$722,$B740)*SUMIFS(Calculations!$E$3:$E$53,Calculations!$A$3:$A$53,$B740)</f>
        <v>5.9052029100650014E-5</v>
      </c>
      <c r="J740" s="107">
        <f>J14/SUMIFS(J$3:J$722,$B$3:$B$722,$B740)*SUMIFS(Calculations!$E$3:$E$53,Calculations!$A$3:$A$53,$B740)</f>
        <v>5.8974900788689464E-5</v>
      </c>
      <c r="K740" s="107">
        <f>K14/SUMIFS(K$3:K$722,$B$3:$B$722,$B740)*SUMIFS(Calculations!$E$3:$E$53,Calculations!$A$3:$A$53,$B740)</f>
        <v>6.1146816695564367E-5</v>
      </c>
      <c r="L740" s="107">
        <f>L14/SUMIFS(L$3:L$722,$B$3:$B$722,$B740)*SUMIFS(Calculations!$E$3:$E$53,Calculations!$A$3:$A$53,$B740)</f>
        <v>6.348482312449023E-5</v>
      </c>
      <c r="M740" s="107">
        <f>M14/SUMIFS(M$3:M$722,$B$3:$B$722,$B740)*SUMIFS(Calculations!$E$3:$E$53,Calculations!$A$3:$A$53,$B740)</f>
        <v>6.4833361378175574E-5</v>
      </c>
      <c r="N740" s="107">
        <f>N14/SUMIFS(N$3:N$722,$B$3:$B$722,$B740)*SUMIFS(Calculations!$E$3:$E$53,Calculations!$A$3:$A$53,$B740)</f>
        <v>6.6240434042968169E-5</v>
      </c>
      <c r="O740" s="107">
        <f>O14/SUMIFS(O$3:O$722,$B$3:$B$722,$B740)*SUMIFS(Calculations!$E$3:$E$53,Calculations!$A$3:$A$53,$B740)</f>
        <v>6.6041008281589905E-5</v>
      </c>
      <c r="P740" s="107">
        <f>P14/SUMIFS(P$3:P$722,$B$3:$B$722,$B740)*SUMIFS(Calculations!$E$3:$E$53,Calculations!$A$3:$A$53,$B740)</f>
        <v>6.5842779712211081E-5</v>
      </c>
      <c r="Q740" s="107">
        <f>Q14/SUMIFS(Q$3:Q$722,$B$3:$B$722,$B740)*SUMIFS(Calculations!$E$3:$E$53,Calculations!$A$3:$A$53,$B740)</f>
        <v>6.5900271045746614E-5</v>
      </c>
      <c r="R740" s="107">
        <f>R14/SUMIFS(R$3:R$722,$B$3:$B$722,$B740)*SUMIFS(Calculations!$E$3:$E$53,Calculations!$A$3:$A$53,$B740)</f>
        <v>6.5957862865379061E-5</v>
      </c>
    </row>
    <row r="741" spans="2:18" ht="15.75" customHeight="1">
      <c r="B741" s="107" t="s">
        <v>535</v>
      </c>
      <c r="C741" s="107" t="s">
        <v>448</v>
      </c>
      <c r="D741" s="107" t="s">
        <v>649</v>
      </c>
      <c r="E741" s="107" t="str">
        <f t="shared" si="300"/>
        <v>solar PV</v>
      </c>
      <c r="F741" s="107">
        <f>F15/SUMIFS(F$3:F$722,$B$3:$B$722,$B741)*SUMIFS(Calculations!$E$3:$E$53,Calculations!$A$3:$A$53,$B741)</f>
        <v>5.5594610893272535E-5</v>
      </c>
      <c r="G741" s="107">
        <f>G15/SUMIFS(G$3:G$722,$B$3:$B$722,$B741)*SUMIFS(Calculations!$E$3:$E$53,Calculations!$A$3:$A$53,$B741)</f>
        <v>7.5280153944625152E-5</v>
      </c>
      <c r="H741" s="107">
        <f>H15/SUMIFS(H$3:H$722,$B$3:$B$722,$B741)*SUMIFS(Calculations!$E$3:$E$53,Calculations!$A$3:$A$53,$B741)</f>
        <v>9.5502990191445881E-5</v>
      </c>
      <c r="I741" s="107">
        <f>I15/SUMIFS(I$3:I$722,$B$3:$B$722,$B741)*SUMIFS(Calculations!$E$3:$E$53,Calculations!$A$3:$A$53,$B741)</f>
        <v>1.1410208445765659E-4</v>
      </c>
      <c r="J741" s="107">
        <f>J15/SUMIFS(J$3:J$722,$B$3:$B$722,$B741)*SUMIFS(Calculations!$E$3:$E$53,Calculations!$A$3:$A$53,$B741)</f>
        <v>1.3265259388210669E-4</v>
      </c>
      <c r="K741" s="107">
        <f>K15/SUMIFS(K$3:K$722,$B$3:$B$722,$B741)*SUMIFS(Calculations!$E$3:$E$53,Calculations!$A$3:$A$53,$B741)</f>
        <v>1.7538835690925493E-4</v>
      </c>
      <c r="L741" s="107">
        <f>L15/SUMIFS(L$3:L$722,$B$3:$B$722,$B741)*SUMIFS(Calculations!$E$3:$E$53,Calculations!$A$3:$A$53,$B741)</f>
        <v>2.2139220465780359E-4</v>
      </c>
      <c r="M741" s="107">
        <f>M15/SUMIFS(M$3:M$722,$B$3:$B$722,$B741)*SUMIFS(Calculations!$E$3:$E$53,Calculations!$A$3:$A$53,$B741)</f>
        <v>3.2871958887286908E-4</v>
      </c>
      <c r="N741" s="107">
        <f>N15/SUMIFS(N$3:N$722,$B$3:$B$722,$B741)*SUMIFS(Calculations!$E$3:$E$53,Calculations!$A$3:$A$53,$B741)</f>
        <v>4.4070560639962789E-4</v>
      </c>
      <c r="O741" s="107">
        <f>O15/SUMIFS(O$3:O$722,$B$3:$B$722,$B741)*SUMIFS(Calculations!$E$3:$E$53,Calculations!$A$3:$A$53,$B741)</f>
        <v>6.5355421591647956E-4</v>
      </c>
      <c r="P741" s="107">
        <f>P15/SUMIFS(P$3:P$722,$B$3:$B$722,$B741)*SUMIFS(Calculations!$E$3:$E$53,Calculations!$A$3:$A$53,$B741)</f>
        <v>8.6512505344115039E-4</v>
      </c>
      <c r="Q741" s="107">
        <f>Q15/SUMIFS(Q$3:Q$722,$B$3:$B$722,$B741)*SUMIFS(Calculations!$E$3:$E$53,Calculations!$A$3:$A$53,$B741)</f>
        <v>1.3087755668375919E-3</v>
      </c>
      <c r="R741" s="107">
        <f>R15/SUMIFS(R$3:R$722,$B$3:$B$722,$B741)*SUMIFS(Calculations!$E$3:$E$53,Calculations!$A$3:$A$53,$B741)</f>
        <v>1.7532015137775349E-3</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8.1241881935349236E-4</v>
      </c>
      <c r="G743" s="107">
        <f>G17/SUMIFS(G$3:G$722,$B$3:$B$722,$B743)*SUMIFS(Calculations!$E$3:$E$53,Calculations!$A$3:$A$53,$B743)</f>
        <v>8.2335655000518085E-4</v>
      </c>
      <c r="H743" s="107">
        <f>H17/SUMIFS(H$3:H$722,$B$3:$B$722,$B743)*SUMIFS(Calculations!$E$3:$E$53,Calculations!$A$3:$A$53,$B743)</f>
        <v>8.3459281284557687E-4</v>
      </c>
      <c r="I743" s="107">
        <f>I17/SUMIFS(I$3:I$722,$B$3:$B$722,$B743)*SUMIFS(Calculations!$E$3:$E$53,Calculations!$A$3:$A$53,$B743)</f>
        <v>8.3350131910894755E-4</v>
      </c>
      <c r="J743" s="107">
        <f>J17/SUMIFS(J$3:J$722,$B$3:$B$722,$B743)*SUMIFS(Calculations!$E$3:$E$53,Calculations!$A$3:$A$53,$B743)</f>
        <v>8.3241267658914185E-4</v>
      </c>
      <c r="K743" s="107">
        <f>K17/SUMIFS(K$3:K$722,$B$3:$B$722,$B743)*SUMIFS(Calculations!$E$3:$E$53,Calculations!$A$3:$A$53,$B743)</f>
        <v>8.5878156652579229E-4</v>
      </c>
      <c r="L743" s="107">
        <f>L17/SUMIFS(L$3:L$722,$B$3:$B$722,$B743)*SUMIFS(Calculations!$E$3:$E$53,Calculations!$A$3:$A$53,$B743)</f>
        <v>8.8716693540696315E-4</v>
      </c>
      <c r="M743" s="107">
        <f>M17/SUMIFS(M$3:M$722,$B$3:$B$722,$B743)*SUMIFS(Calculations!$E$3:$E$53,Calculations!$A$3:$A$53,$B743)</f>
        <v>9.0148479173325364E-4</v>
      </c>
      <c r="N743" s="107">
        <f>N17/SUMIFS(N$3:N$722,$B$3:$B$722,$B743)*SUMIFS(Calculations!$E$3:$E$53,Calculations!$A$3:$A$53,$B743)</f>
        <v>9.1642412637956013E-4</v>
      </c>
      <c r="O743" s="107">
        <f>O17/SUMIFS(O$3:O$722,$B$3:$B$722,$B743)*SUMIFS(Calculations!$E$3:$E$53,Calculations!$A$3:$A$53,$B743)</f>
        <v>9.0910123235036556E-4</v>
      </c>
      <c r="P743" s="107">
        <f>P17/SUMIFS(P$3:P$722,$B$3:$B$722,$B743)*SUMIFS(Calculations!$E$3:$E$53,Calculations!$A$3:$A$53,$B743)</f>
        <v>9.0182229909175574E-4</v>
      </c>
      <c r="Q743" s="107">
        <f>Q17/SUMIFS(Q$3:Q$722,$B$3:$B$722,$B743)*SUMIFS(Calculations!$E$3:$E$53,Calculations!$A$3:$A$53,$B743)</f>
        <v>8.9810272986671472E-4</v>
      </c>
      <c r="R743" s="107">
        <f>R17/SUMIFS(R$3:R$722,$B$3:$B$722,$B743)*SUMIFS(Calculations!$E$3:$E$53,Calculations!$A$3:$A$53,$B743)</f>
        <v>8.9437665940104104E-4</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6.3863231355698158E-2</v>
      </c>
      <c r="G745" s="107">
        <f>G19/SUMIFS(G$3:G$722,$B$3:$B$722,$B745)*SUMIFS(Calculations!$E$3:$E$53,Calculations!$A$3:$A$53,$B745)</f>
        <v>6.4546743433047296E-2</v>
      </c>
      <c r="H745" s="107">
        <f>H19/SUMIFS(H$3:H$722,$B$3:$B$722,$B745)*SUMIFS(Calculations!$E$3:$E$53,Calculations!$A$3:$A$53,$B745)</f>
        <v>6.529811351057048E-2</v>
      </c>
      <c r="I745" s="107">
        <f>I19/SUMIFS(I$3:I$722,$B$3:$B$722,$B745)*SUMIFS(Calculations!$E$3:$E$53,Calculations!$A$3:$A$53,$B745)</f>
        <v>6.5650910647261723E-2</v>
      </c>
      <c r="J745" s="107">
        <f>J19/SUMIFS(J$3:J$722,$B$3:$B$722,$B745)*SUMIFS(Calculations!$E$3:$E$53,Calculations!$A$3:$A$53,$B745)</f>
        <v>6.6022261965214199E-2</v>
      </c>
      <c r="K745" s="107">
        <f>K19/SUMIFS(K$3:K$722,$B$3:$B$722,$B745)*SUMIFS(Calculations!$E$3:$E$53,Calculations!$A$3:$A$53,$B745)</f>
        <v>7.2476819682473659E-2</v>
      </c>
      <c r="L745" s="107">
        <f>L19/SUMIFS(L$3:L$722,$B$3:$B$722,$B745)*SUMIFS(Calculations!$E$3:$E$53,Calculations!$A$3:$A$53,$B745)</f>
        <v>7.982354939099999E-2</v>
      </c>
      <c r="M745" s="107">
        <f>M19/SUMIFS(M$3:M$722,$B$3:$B$722,$B745)*SUMIFS(Calculations!$E$3:$E$53,Calculations!$A$3:$A$53,$B745)</f>
        <v>7.007184422736662E-2</v>
      </c>
      <c r="N745" s="107">
        <f>N19/SUMIFS(N$3:N$722,$B$3:$B$722,$B745)*SUMIFS(Calculations!$E$3:$E$53,Calculations!$A$3:$A$53,$B745)</f>
        <v>6.1859092638155748E-2</v>
      </c>
      <c r="O745" s="107">
        <f>O19/SUMIFS(O$3:O$722,$B$3:$B$722,$B745)*SUMIFS(Calculations!$E$3:$E$53,Calculations!$A$3:$A$53,$B745)</f>
        <v>6.0198252681183534E-2</v>
      </c>
      <c r="P745" s="107">
        <f>P19/SUMIFS(P$3:P$722,$B$3:$B$722,$B745)*SUMIFS(Calculations!$E$3:$E$53,Calculations!$A$3:$A$53,$B745)</f>
        <v>5.8538979917644861E-2</v>
      </c>
      <c r="Q745" s="107">
        <f>Q19/SUMIFS(Q$3:Q$722,$B$3:$B$722,$B745)*SUMIFS(Calculations!$E$3:$E$53,Calculations!$A$3:$A$53,$B745)</f>
        <v>5.8908047398055649E-2</v>
      </c>
      <c r="R745" s="107">
        <f>R19/SUMIFS(R$3:R$722,$B$3:$B$722,$B745)*SUMIFS(Calculations!$E$3:$E$53,Calculations!$A$3:$A$53,$B745)</f>
        <v>5.9281646312750041E-2</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9.9306673028069573E-3</v>
      </c>
      <c r="G748" s="107">
        <f>G22/SUMIFS(G$3:G$722,$B$3:$B$722,$B748)*SUMIFS(Calculations!$E$3:$E$53,Calculations!$A$3:$A$53,$B748)</f>
        <v>1.0408446134992051E-2</v>
      </c>
      <c r="H748" s="107">
        <f>H22/SUMIFS(H$3:H$722,$B$3:$B$722,$B748)*SUMIFS(Calculations!$E$3:$E$53,Calculations!$A$3:$A$53,$B748)</f>
        <v>1.093365809550359E-2</v>
      </c>
      <c r="I748" s="107">
        <f>I22/SUMIFS(I$3:I$722,$B$3:$B$722,$B748)*SUMIFS(Calculations!$E$3:$E$53,Calculations!$A$3:$A$53,$B748)</f>
        <v>1.1210200373725748E-2</v>
      </c>
      <c r="J748" s="107">
        <f>J22/SUMIFS(J$3:J$722,$B$3:$B$722,$B748)*SUMIFS(Calculations!$E$3:$E$53,Calculations!$A$3:$A$53,$B748)</f>
        <v>1.1501286464872942E-2</v>
      </c>
      <c r="K748" s="107">
        <f>K22/SUMIFS(K$3:K$722,$B$3:$B$722,$B748)*SUMIFS(Calculations!$E$3:$E$53,Calculations!$A$3:$A$53,$B748)</f>
        <v>1.2246319068787847E-2</v>
      </c>
      <c r="L748" s="107">
        <f>L22/SUMIFS(L$3:L$722,$B$3:$B$722,$B748)*SUMIFS(Calculations!$E$3:$E$53,Calculations!$A$3:$A$53,$B748)</f>
        <v>1.309433273676793E-2</v>
      </c>
      <c r="M748" s="107">
        <f>M22/SUMIFS(M$3:M$722,$B$3:$B$722,$B748)*SUMIFS(Calculations!$E$3:$E$53,Calculations!$A$3:$A$53,$B748)</f>
        <v>1.1978054735402472E-2</v>
      </c>
      <c r="N748" s="107">
        <f>N22/SUMIFS(N$3:N$722,$B$3:$B$722,$B748)*SUMIFS(Calculations!$E$3:$E$53,Calculations!$A$3:$A$53,$B748)</f>
        <v>1.1037940798826116E-2</v>
      </c>
      <c r="O748" s="107">
        <f>O22/SUMIFS(O$3:O$722,$B$3:$B$722,$B748)*SUMIFS(Calculations!$E$3:$E$53,Calculations!$A$3:$A$53,$B748)</f>
        <v>1.1032730557549364E-2</v>
      </c>
      <c r="P748" s="107">
        <f>P22/SUMIFS(P$3:P$722,$B$3:$B$722,$B748)*SUMIFS(Calculations!$E$3:$E$53,Calculations!$A$3:$A$53,$B748)</f>
        <v>1.1027525232734234E-2</v>
      </c>
      <c r="Q748" s="107">
        <f>Q22/SUMIFS(Q$3:Q$722,$B$3:$B$722,$B748)*SUMIFS(Calculations!$E$3:$E$53,Calculations!$A$3:$A$53,$B748)</f>
        <v>1.109913137434522E-2</v>
      </c>
      <c r="R748" s="107">
        <f>R22/SUMIFS(R$3:R$722,$B$3:$B$722,$B748)*SUMIFS(Calculations!$E$3:$E$53,Calculations!$A$3:$A$53,$B748)</f>
        <v>1.1171616700772626E-2</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8.7270960978521467E-2</v>
      </c>
      <c r="G751" s="107">
        <f>G25/SUMIFS(G$3:G$722,$B$3:$B$722,$B751)*SUMIFS(Calculations!$E$3:$E$53,Calculations!$A$3:$A$53,$B751)</f>
        <v>8.3651394682445285E-2</v>
      </c>
      <c r="H751" s="107">
        <f>H25/SUMIFS(H$3:H$722,$B$3:$B$722,$B751)*SUMIFS(Calculations!$E$3:$E$53,Calculations!$A$3:$A$53,$B751)</f>
        <v>7.9672483557669413E-2</v>
      </c>
      <c r="I751" s="107">
        <f>I25/SUMIFS(I$3:I$722,$B$3:$B$722,$B751)*SUMIFS(Calculations!$E$3:$E$53,Calculations!$A$3:$A$53,$B751)</f>
        <v>7.7348191602345698E-2</v>
      </c>
      <c r="J751" s="107">
        <f>J25/SUMIFS(J$3:J$722,$B$3:$B$722,$B751)*SUMIFS(Calculations!$E$3:$E$53,Calculations!$A$3:$A$53,$B751)</f>
        <v>7.4901661312982384E-2</v>
      </c>
      <c r="K751" s="107">
        <f>K25/SUMIFS(K$3:K$722,$B$3:$B$722,$B751)*SUMIFS(Calculations!$E$3:$E$53,Calculations!$A$3:$A$53,$B751)</f>
        <v>6.3364696419694333E-2</v>
      </c>
      <c r="L751" s="107">
        <f>L25/SUMIFS(L$3:L$722,$B$3:$B$722,$B751)*SUMIFS(Calculations!$E$3:$E$53,Calculations!$A$3:$A$53,$B751)</f>
        <v>5.0233051086180668E-2</v>
      </c>
      <c r="M751" s="107">
        <f>M25/SUMIFS(M$3:M$722,$B$3:$B$722,$B751)*SUMIFS(Calculations!$E$3:$E$53,Calculations!$A$3:$A$53,$B751)</f>
        <v>6.6707834122078008E-2</v>
      </c>
      <c r="N751" s="107">
        <f>N25/SUMIFS(N$3:N$722,$B$3:$B$722,$B751)*SUMIFS(Calculations!$E$3:$E$53,Calculations!$A$3:$A$53,$B751)</f>
        <v>8.0582669167804294E-2</v>
      </c>
      <c r="O751" s="107">
        <f>O25/SUMIFS(O$3:O$722,$B$3:$B$722,$B751)*SUMIFS(Calculations!$E$3:$E$53,Calculations!$A$3:$A$53,$B751)</f>
        <v>8.13016190772647E-2</v>
      </c>
      <c r="P751" s="107">
        <f>P25/SUMIFS(P$3:P$722,$B$3:$B$722,$B751)*SUMIFS(Calculations!$E$3:$E$53,Calculations!$A$3:$A$53,$B751)</f>
        <v>8.201989057483329E-2</v>
      </c>
      <c r="Q751" s="107">
        <f>Q25/SUMIFS(Q$3:Q$722,$B$3:$B$722,$B751)*SUMIFS(Calculations!$E$3:$E$53,Calculations!$A$3:$A$53,$B751)</f>
        <v>8.0903648378960524E-2</v>
      </c>
      <c r="R751" s="107">
        <f>R25/SUMIFS(R$3:R$722,$B$3:$B$722,$B751)*SUMIFS(Calculations!$E$3:$E$53,Calculations!$A$3:$A$53,$B751)</f>
        <v>7.9773700889547494E-2</v>
      </c>
    </row>
    <row r="752" spans="2:18" ht="15.75" customHeight="1">
      <c r="B752" s="107" t="s">
        <v>538</v>
      </c>
      <c r="C752" s="107" t="s">
        <v>448</v>
      </c>
      <c r="D752" s="107" t="s">
        <v>645</v>
      </c>
      <c r="E752" s="107" t="str">
        <f t="shared" si="300"/>
        <v>natural gas peaker</v>
      </c>
      <c r="F752" s="107">
        <f>F26/SUMIFS(F$3:F$722,$B$3:$B$722,$B752)*SUMIFS(Calculations!$E$3:$E$53,Calculations!$A$3:$A$53,$B752)</f>
        <v>2.9685619028929015E-4</v>
      </c>
      <c r="G752" s="107">
        <f>G26/SUMIFS(G$3:G$722,$B$3:$B$722,$B752)*SUMIFS(Calculations!$E$3:$E$53,Calculations!$A$3:$A$53,$B752)</f>
        <v>2.6542649259876059E-4</v>
      </c>
      <c r="H752" s="107">
        <f>H26/SUMIFS(H$3:H$722,$B$3:$B$722,$B752)*SUMIFS(Calculations!$E$3:$E$53,Calculations!$A$3:$A$53,$B752)</f>
        <v>2.3087650413059589E-4</v>
      </c>
      <c r="I752" s="107">
        <f>I26/SUMIFS(I$3:I$722,$B$3:$B$722,$B752)*SUMIFS(Calculations!$E$3:$E$53,Calculations!$A$3:$A$53,$B752)</f>
        <v>2.351212524910788E-4</v>
      </c>
      <c r="J752" s="107">
        <f>J26/SUMIFS(J$3:J$722,$B$3:$B$722,$B752)*SUMIFS(Calculations!$E$3:$E$53,Calculations!$A$3:$A$53,$B752)</f>
        <v>2.3958923914433049E-4</v>
      </c>
      <c r="K752" s="107">
        <f>K26/SUMIFS(K$3:K$722,$B$3:$B$722,$B752)*SUMIFS(Calculations!$E$3:$E$53,Calculations!$A$3:$A$53,$B752)</f>
        <v>1.8627623729354322E-4</v>
      </c>
      <c r="L752" s="107">
        <f>L26/SUMIFS(L$3:L$722,$B$3:$B$722,$B752)*SUMIFS(Calculations!$E$3:$E$53,Calculations!$A$3:$A$53,$B752)</f>
        <v>1.255941221579765E-4</v>
      </c>
      <c r="M752" s="107">
        <f>M26/SUMIFS(M$3:M$722,$B$3:$B$722,$B752)*SUMIFS(Calculations!$E$3:$E$53,Calculations!$A$3:$A$53,$B752)</f>
        <v>1.1483490322468651E-4</v>
      </c>
      <c r="N752" s="107">
        <f>N26/SUMIFS(N$3:N$722,$B$3:$B$722,$B752)*SUMIFS(Calculations!$E$3:$E$53,Calculations!$A$3:$A$53,$B752)</f>
        <v>1.0577363743472261E-4</v>
      </c>
      <c r="O752" s="107">
        <f>O26/SUMIFS(O$3:O$722,$B$3:$B$722,$B752)*SUMIFS(Calculations!$E$3:$E$53,Calculations!$A$3:$A$53,$B752)</f>
        <v>1.05723709084698E-4</v>
      </c>
      <c r="P752" s="107">
        <f>P26/SUMIFS(P$3:P$722,$B$3:$B$722,$B752)*SUMIFS(Calculations!$E$3:$E$53,Calculations!$A$3:$A$53,$B752)</f>
        <v>1.0567382784781149E-4</v>
      </c>
      <c r="Q752" s="107">
        <f>Q26/SUMIFS(Q$3:Q$722,$B$3:$B$722,$B752)*SUMIFS(Calculations!$E$3:$E$53,Calculations!$A$3:$A$53,$B752)</f>
        <v>1.0631860457333254E-4</v>
      </c>
      <c r="R752" s="107">
        <f>R26/SUMIFS(R$3:R$722,$B$3:$B$722,$B752)*SUMIFS(Calculations!$E$3:$E$53,Calculations!$A$3:$A$53,$B752)</f>
        <v>1.0697129790899774E-4</v>
      </c>
    </row>
    <row r="753" spans="2:18" ht="15.75" customHeight="1">
      <c r="B753" s="107" t="s">
        <v>538</v>
      </c>
      <c r="C753" s="107" t="s">
        <v>448</v>
      </c>
      <c r="D753" s="107" t="s">
        <v>646</v>
      </c>
      <c r="E753" s="107" t="str">
        <f t="shared" si="300"/>
        <v>nuclear</v>
      </c>
      <c r="F753" s="107">
        <f>F27/SUMIFS(F$3:F$722,$B$3:$B$722,$B753)*SUMIFS(Calculations!$E$3:$E$53,Calculations!$A$3:$A$53,$B753)</f>
        <v>5.0310488035541417E-2</v>
      </c>
      <c r="G753" s="107">
        <f>G27/SUMIFS(G$3:G$722,$B$3:$B$722,$B753)*SUMIFS(Calculations!$E$3:$E$53,Calculations!$A$3:$A$53,$B753)</f>
        <v>5.268975597352539E-2</v>
      </c>
      <c r="H753" s="107">
        <f>H27/SUMIFS(H$3:H$722,$B$3:$B$722,$B753)*SUMIFS(Calculations!$E$3:$E$53,Calculations!$A$3:$A$53,$B753)</f>
        <v>5.5305233876922148E-2</v>
      </c>
      <c r="I753" s="107">
        <f>I27/SUMIFS(I$3:I$722,$B$3:$B$722,$B753)*SUMIFS(Calculations!$E$3:$E$53,Calculations!$A$3:$A$53,$B753)</f>
        <v>5.672226836407239E-2</v>
      </c>
      <c r="J753" s="107">
        <f>J27/SUMIFS(J$3:J$722,$B$3:$B$722,$B753)*SUMIFS(Calculations!$E$3:$E$53,Calculations!$A$3:$A$53,$B753)</f>
        <v>5.8213827023880518E-2</v>
      </c>
      <c r="K753" s="107">
        <f>K27/SUMIFS(K$3:K$722,$B$3:$B$722,$B753)*SUMIFS(Calculations!$E$3:$E$53,Calculations!$A$3:$A$53,$B753)</f>
        <v>6.1977008267256752E-2</v>
      </c>
      <c r="L753" s="107">
        <f>L27/SUMIFS(L$3:L$722,$B$3:$B$722,$B753)*SUMIFS(Calculations!$E$3:$E$53,Calculations!$A$3:$A$53,$B753)</f>
        <v>6.6260349845464819E-2</v>
      </c>
      <c r="M753" s="107">
        <f>M27/SUMIFS(M$3:M$722,$B$3:$B$722,$B753)*SUMIFS(Calculations!$E$3:$E$53,Calculations!$A$3:$A$53,$B753)</f>
        <v>6.0584052274094212E-2</v>
      </c>
      <c r="N753" s="107">
        <f>N27/SUMIFS(N$3:N$722,$B$3:$B$722,$B753)*SUMIFS(Calculations!$E$3:$E$53,Calculations!$A$3:$A$53,$B753)</f>
        <v>5.5803552749358935E-2</v>
      </c>
      <c r="O753" s="107">
        <f>O27/SUMIFS(O$3:O$722,$B$3:$B$722,$B753)*SUMIFS(Calculations!$E$3:$E$53,Calculations!$A$3:$A$53,$B753)</f>
        <v>5.5777211787831488E-2</v>
      </c>
      <c r="P753" s="107">
        <f>P27/SUMIFS(P$3:P$722,$B$3:$B$722,$B753)*SUMIFS(Calculations!$E$3:$E$53,Calculations!$A$3:$A$53,$B753)</f>
        <v>5.5750895682029442E-2</v>
      </c>
      <c r="Q753" s="107">
        <f>Q27/SUMIFS(Q$3:Q$722,$B$3:$B$722,$B753)*SUMIFS(Calculations!$E$3:$E$53,Calculations!$A$3:$A$53,$B753)</f>
        <v>5.6091063921363919E-2</v>
      </c>
      <c r="R753" s="107">
        <f>R27/SUMIFS(R$3:R$722,$B$3:$B$722,$B753)*SUMIFS(Calculations!$E$3:$E$53,Calculations!$A$3:$A$53,$B753)</f>
        <v>5.6435408768239645E-2</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1.4101265449379023E-4</v>
      </c>
      <c r="G755" s="107">
        <f>G29/SUMIFS(G$3:G$722,$B$3:$B$722,$B755)*SUMIFS(Calculations!$E$3:$E$53,Calculations!$A$3:$A$53,$B755)</f>
        <v>1.4768138105136349E-4</v>
      </c>
      <c r="H755" s="107">
        <f>H29/SUMIFS(H$3:H$722,$B$3:$B$722,$B755)*SUMIFS(Calculations!$E$3:$E$53,Calculations!$A$3:$A$53,$B755)</f>
        <v>1.5501216825556001E-4</v>
      </c>
      <c r="I755" s="107">
        <f>I29/SUMIFS(I$3:I$722,$B$3:$B$722,$B755)*SUMIFS(Calculations!$E$3:$E$53,Calculations!$A$3:$A$53,$B755)</f>
        <v>1.589839006386993E-4</v>
      </c>
      <c r="J755" s="107">
        <f>J29/SUMIFS(J$3:J$722,$B$3:$B$722,$B755)*SUMIFS(Calculations!$E$3:$E$53,Calculations!$A$3:$A$53,$B755)</f>
        <v>1.6316451295564127E-4</v>
      </c>
      <c r="K755" s="107">
        <f>K29/SUMIFS(K$3:K$722,$B$3:$B$722,$B755)*SUMIFS(Calculations!$E$3:$E$53,Calculations!$A$3:$A$53,$B755)</f>
        <v>1.7371213825585394E-4</v>
      </c>
      <c r="L755" s="107">
        <f>L29/SUMIFS(L$3:L$722,$B$3:$B$722,$B755)*SUMIFS(Calculations!$E$3:$E$53,Calculations!$A$3:$A$53,$B755)</f>
        <v>1.8571769394873543E-4</v>
      </c>
      <c r="M755" s="107">
        <f>M29/SUMIFS(M$3:M$722,$B$3:$B$722,$B755)*SUMIFS(Calculations!$E$3:$E$53,Calculations!$A$3:$A$53,$B755)</f>
        <v>1.6980789423321356E-4</v>
      </c>
      <c r="N755" s="107">
        <f>N29/SUMIFS(N$3:N$722,$B$3:$B$722,$B755)*SUMIFS(Calculations!$E$3:$E$53,Calculations!$A$3:$A$53,$B755)</f>
        <v>1.5640888034742094E-4</v>
      </c>
      <c r="O755" s="107">
        <f>O29/SUMIFS(O$3:O$722,$B$3:$B$722,$B755)*SUMIFS(Calculations!$E$3:$E$53,Calculations!$A$3:$A$53,$B755)</f>
        <v>1.5633505063413568E-4</v>
      </c>
      <c r="P755" s="107">
        <f>P29/SUMIFS(P$3:P$722,$B$3:$B$722,$B755)*SUMIFS(Calculations!$E$3:$E$53,Calculations!$A$3:$A$53,$B755)</f>
        <v>1.5626129058767251E-4</v>
      </c>
      <c r="Q755" s="107">
        <f>Q29/SUMIFS(Q$3:Q$722,$B$3:$B$722,$B755)*SUMIFS(Calculations!$E$3:$E$53,Calculations!$A$3:$A$53,$B755)</f>
        <v>1.5721473048213643E-4</v>
      </c>
      <c r="R755" s="107">
        <f>R29/SUMIFS(R$3:R$722,$B$3:$B$722,$B755)*SUMIFS(Calculations!$E$3:$E$53,Calculations!$A$3:$A$53,$B755)</f>
        <v>1.5817987677300326E-4</v>
      </c>
    </row>
    <row r="756" spans="2:18" ht="15.75" customHeight="1">
      <c r="B756" s="107" t="s">
        <v>538</v>
      </c>
      <c r="C756" s="107" t="s">
        <v>448</v>
      </c>
      <c r="D756" s="107" t="s">
        <v>649</v>
      </c>
      <c r="E756" s="107" t="str">
        <f t="shared" si="300"/>
        <v>solar PV</v>
      </c>
      <c r="F756" s="107">
        <f>F30/SUMIFS(F$3:F$722,$B$3:$B$722,$B756)*SUMIFS(Calculations!$E$3:$E$53,Calculations!$A$3:$A$53,$B756)</f>
        <v>5.5971315501064601E-5</v>
      </c>
      <c r="G756" s="107">
        <f>G30/SUMIFS(G$3:G$722,$B$3:$B$722,$B756)*SUMIFS(Calculations!$E$3:$E$53,Calculations!$A$3:$A$53,$B756)</f>
        <v>1.5281312225814262E-4</v>
      </c>
      <c r="H756" s="107">
        <f>H30/SUMIFS(H$3:H$722,$B$3:$B$722,$B756)*SUMIFS(Calculations!$E$3:$E$53,Calculations!$A$3:$A$53,$B756)</f>
        <v>2.5926923073358205E-4</v>
      </c>
      <c r="I756" s="107">
        <f>I30/SUMIFS(I$3:I$722,$B$3:$B$722,$B756)*SUMIFS(Calculations!$E$3:$E$53,Calculations!$A$3:$A$53,$B756)</f>
        <v>5.2492121866403547E-4</v>
      </c>
      <c r="J756" s="107">
        <f>J30/SUMIFS(J$3:J$722,$B$3:$B$722,$B756)*SUMIFS(Calculations!$E$3:$E$53,Calculations!$A$3:$A$53,$B756)</f>
        <v>8.0454428125425635E-4</v>
      </c>
      <c r="K756" s="107">
        <f>K30/SUMIFS(K$3:K$722,$B$3:$B$722,$B756)*SUMIFS(Calculations!$E$3:$E$53,Calculations!$A$3:$A$53,$B756)</f>
        <v>1.4123314026716221E-3</v>
      </c>
      <c r="L756" s="107">
        <f>L30/SUMIFS(L$3:L$722,$B$3:$B$722,$B756)*SUMIFS(Calculations!$E$3:$E$53,Calculations!$A$3:$A$53,$B756)</f>
        <v>2.1041290280048985E-3</v>
      </c>
      <c r="M756" s="107">
        <f>M30/SUMIFS(M$3:M$722,$B$3:$B$722,$B756)*SUMIFS(Calculations!$E$3:$E$53,Calculations!$A$3:$A$53,$B756)</f>
        <v>2.2183486769569907E-3</v>
      </c>
      <c r="N756" s="107">
        <f>N30/SUMIFS(N$3:N$722,$B$3:$B$722,$B756)*SUMIFS(Calculations!$E$3:$E$53,Calculations!$A$3:$A$53,$B756)</f>
        <v>2.3145428899392154E-3</v>
      </c>
      <c r="O756" s="107">
        <f>O30/SUMIFS(O$3:O$722,$B$3:$B$722,$B756)*SUMIFS(Calculations!$E$3:$E$53,Calculations!$A$3:$A$53,$B756)</f>
        <v>2.6308885214567693E-3</v>
      </c>
      <c r="P756" s="107">
        <f>P30/SUMIFS(P$3:P$722,$B$3:$B$722,$B756)*SUMIFS(Calculations!$E$3:$E$53,Calculations!$A$3:$A$53,$B756)</f>
        <v>2.9469356445031322E-3</v>
      </c>
      <c r="Q756" s="107">
        <f>Q30/SUMIFS(Q$3:Q$722,$B$3:$B$722,$B756)*SUMIFS(Calculations!$E$3:$E$53,Calculations!$A$3:$A$53,$B756)</f>
        <v>3.2815839172922047E-3</v>
      </c>
      <c r="R756" s="107">
        <f>R30/SUMIFS(R$3:R$722,$B$3:$B$722,$B756)*SUMIFS(Calculations!$E$3:$E$53,Calculations!$A$3:$A$53,$B756)</f>
        <v>3.6203410231179377E-3</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1.4449834604355585E-4</v>
      </c>
      <c r="G758" s="107">
        <f>G32/SUMIFS(G$3:G$722,$B$3:$B$722,$B758)*SUMIFS(Calculations!$E$3:$E$53,Calculations!$A$3:$A$53,$B758)</f>
        <v>1.5142495897743405E-4</v>
      </c>
      <c r="H758" s="107">
        <f>H32/SUMIFS(H$3:H$722,$B$3:$B$722,$B758)*SUMIFS(Calculations!$E$3:$E$53,Calculations!$A$3:$A$53,$B758)</f>
        <v>1.5903923511032355E-4</v>
      </c>
      <c r="I758" s="107">
        <f>I32/SUMIFS(I$3:I$722,$B$3:$B$722,$B758)*SUMIFS(Calculations!$E$3:$E$53,Calculations!$A$3:$A$53,$B758)</f>
        <v>1.6308881969633859E-4</v>
      </c>
      <c r="J758" s="107">
        <f>J32/SUMIFS(J$3:J$722,$B$3:$B$722,$B758)*SUMIFS(Calculations!$E$3:$E$53,Calculations!$A$3:$A$53,$B758)</f>
        <v>1.6735137859146012E-4</v>
      </c>
      <c r="K758" s="107">
        <f>K32/SUMIFS(K$3:K$722,$B$3:$B$722,$B758)*SUMIFS(Calculations!$E$3:$E$53,Calculations!$A$3:$A$53,$B758)</f>
        <v>1.7652296246210727E-4</v>
      </c>
      <c r="L758" s="107">
        <f>L32/SUMIFS(L$3:L$722,$B$3:$B$722,$B758)*SUMIFS(Calculations!$E$3:$E$53,Calculations!$A$3:$A$53,$B758)</f>
        <v>1.8696227537065045E-4</v>
      </c>
      <c r="M758" s="107">
        <f>M32/SUMIFS(M$3:M$722,$B$3:$B$722,$B758)*SUMIFS(Calculations!$E$3:$E$53,Calculations!$A$3:$A$53,$B758)</f>
        <v>1.689093455394746E-4</v>
      </c>
      <c r="N758" s="107">
        <f>N32/SUMIFS(N$3:N$722,$B$3:$B$722,$B758)*SUMIFS(Calculations!$E$3:$E$53,Calculations!$A$3:$A$53,$B758)</f>
        <v>1.5370541702922619E-4</v>
      </c>
      <c r="O758" s="107">
        <f>O32/SUMIFS(O$3:O$722,$B$3:$B$722,$B758)*SUMIFS(Calculations!$E$3:$E$53,Calculations!$A$3:$A$53,$B758)</f>
        <v>8.1092479389103123E-4</v>
      </c>
      <c r="P758" s="107">
        <f>P32/SUMIFS(P$3:P$722,$B$3:$B$722,$B758)*SUMIFS(Calculations!$E$3:$E$53,Calculations!$A$3:$A$53,$B758)</f>
        <v>1.4675240087152486E-3</v>
      </c>
      <c r="Q758" s="107">
        <f>Q32/SUMIFS(Q$3:Q$722,$B$3:$B$722,$B758)*SUMIFS(Calculations!$E$3:$E$53,Calculations!$A$3:$A$53,$B758)</f>
        <v>1.4666778538227302E-3</v>
      </c>
      <c r="R758" s="107">
        <f>R32/SUMIFS(R$3:R$722,$B$3:$B$722,$B758)*SUMIFS(Calculations!$E$3:$E$53,Calculations!$A$3:$A$53,$B758)</f>
        <v>1.465821309785969E-3</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7.7492243007208278E-2</v>
      </c>
      <c r="G1060" s="107">
        <f>G334/SUMIFS(G$3:G$722,$B$3:$B$722,$B1060)*SUMIFS(Calculations!$E$3:$E$53,Calculations!$A$3:$A$53,$B1060)</f>
        <v>6.0172958623529331E-2</v>
      </c>
      <c r="H1060" s="107">
        <f>H334/SUMIFS(H$3:H$722,$B$3:$B$722,$B1060)*SUMIFS(Calculations!$E$3:$E$53,Calculations!$A$3:$A$53,$B1060)</f>
        <v>4.1054678621360405E-2</v>
      </c>
      <c r="I1060" s="107">
        <f>I334/SUMIFS(I$3:I$722,$B$3:$B$722,$B1060)*SUMIFS(Calculations!$E$3:$E$53,Calculations!$A$3:$A$53,$B1060)</f>
        <v>5.5786925042861944E-2</v>
      </c>
      <c r="J1060" s="107">
        <f>J334/SUMIFS(J$3:J$722,$B$3:$B$722,$B1060)*SUMIFS(Calculations!$E$3:$E$53,Calculations!$A$3:$A$53,$B1060)</f>
        <v>7.2371701599539054E-2</v>
      </c>
      <c r="K1060" s="107">
        <f>K334/SUMIFS(K$3:K$722,$B$3:$B$722,$B1060)*SUMIFS(Calculations!$E$3:$E$53,Calculations!$A$3:$A$53,$B1060)</f>
        <v>9.7116535330030937E-2</v>
      </c>
      <c r="L1060" s="107">
        <f>L334/SUMIFS(L$3:L$722,$B$3:$B$722,$B1060)*SUMIFS(Calculations!$E$3:$E$53,Calculations!$A$3:$A$53,$B1060)</f>
        <v>0.12669128875932975</v>
      </c>
      <c r="M1060" s="107">
        <f>M334/SUMIFS(M$3:M$722,$B$3:$B$722,$B1060)*SUMIFS(Calculations!$E$3:$E$53,Calculations!$A$3:$A$53,$B1060)</f>
        <v>0.13249925855671074</v>
      </c>
      <c r="N1060" s="107">
        <f>N334/SUMIFS(N$3:N$722,$B$3:$B$722,$B1060)*SUMIFS(Calculations!$E$3:$E$53,Calculations!$A$3:$A$53,$B1060)</f>
        <v>0.13852006379998877</v>
      </c>
      <c r="O1060" s="107">
        <f>O334/SUMIFS(O$3:O$722,$B$3:$B$722,$B1060)*SUMIFS(Calculations!$E$3:$E$53,Calculations!$A$3:$A$53,$B1060)</f>
        <v>0.13946659457692792</v>
      </c>
      <c r="P1060" s="107">
        <f>P334/SUMIFS(P$3:P$722,$B$3:$B$722,$B1060)*SUMIFS(Calculations!$E$3:$E$53,Calculations!$A$3:$A$53,$B1060)</f>
        <v>0.14044852519500833</v>
      </c>
      <c r="Q1060" s="107">
        <f>Q334/SUMIFS(Q$3:Q$722,$B$3:$B$722,$B1060)*SUMIFS(Calculations!$E$3:$E$53,Calculations!$A$3:$A$53,$B1060)</f>
        <v>0.14140891470956574</v>
      </c>
      <c r="R1060" s="107">
        <f>R334/SUMIFS(R$3:R$722,$B$3:$B$722,$B1060)*SUMIFS(Calculations!$E$3:$E$53,Calculations!$A$3:$A$53,$B1060)</f>
        <v>0.14235526423213976</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0.32315482659046812</v>
      </c>
      <c r="G1066" s="107">
        <f>G340/SUMIFS(G$3:G$722,$B$3:$B$722,$B1066)*SUMIFS(Calculations!$E$3:$E$53,Calculations!$A$3:$A$53,$B1066)</f>
        <v>0.33513314747259487</v>
      </c>
      <c r="H1066" s="107">
        <f>H340/SUMIFS(H$3:H$722,$B$3:$B$722,$B1066)*SUMIFS(Calculations!$E$3:$E$53,Calculations!$A$3:$A$53,$B1066)</f>
        <v>0.3483556852811508</v>
      </c>
      <c r="I1066" s="107">
        <f>I340/SUMIFS(I$3:I$722,$B$3:$B$722,$B1066)*SUMIFS(Calculations!$E$3:$E$53,Calculations!$A$3:$A$53,$B1066)</f>
        <v>0.32655783668380894</v>
      </c>
      <c r="J1066" s="107">
        <f>J340/SUMIFS(J$3:J$722,$B$3:$B$722,$B1066)*SUMIFS(Calculations!$E$3:$E$53,Calculations!$A$3:$A$53,$B1066)</f>
        <v>0.30201898238691305</v>
      </c>
      <c r="K1066" s="107">
        <f>K340/SUMIFS(K$3:K$722,$B$3:$B$722,$B1066)*SUMIFS(Calculations!$E$3:$E$53,Calculations!$A$3:$A$53,$B1066)</f>
        <v>0.2652949360469366</v>
      </c>
      <c r="L1066" s="107">
        <f>L340/SUMIFS(L$3:L$722,$B$3:$B$722,$B1066)*SUMIFS(Calculations!$E$3:$E$53,Calculations!$A$3:$A$53,$B1066)</f>
        <v>0.22140275930975392</v>
      </c>
      <c r="M1066" s="107">
        <f>M340/SUMIFS(M$3:M$722,$B$3:$B$722,$B1066)*SUMIFS(Calculations!$E$3:$E$53,Calculations!$A$3:$A$53,$B1066)</f>
        <v>0.21254290290155356</v>
      </c>
      <c r="N1066" s="107">
        <f>N340/SUMIFS(N$3:N$722,$B$3:$B$722,$B1066)*SUMIFS(Calculations!$E$3:$E$53,Calculations!$A$3:$A$53,$B1066)</f>
        <v>0.20335837340533672</v>
      </c>
      <c r="O1066" s="107">
        <f>O340/SUMIFS(O$3:O$722,$B$3:$B$722,$B1066)*SUMIFS(Calculations!$E$3:$E$53,Calculations!$A$3:$A$53,$B1066)</f>
        <v>0.19894397861296884</v>
      </c>
      <c r="P1066" s="107">
        <f>P340/SUMIFS(P$3:P$722,$B$3:$B$722,$B1066)*SUMIFS(Calculations!$E$3:$E$53,Calculations!$A$3:$A$53,$B1066)</f>
        <v>0.19436448736711837</v>
      </c>
      <c r="Q1066" s="107">
        <f>Q340/SUMIFS(Q$3:Q$722,$B$3:$B$722,$B1066)*SUMIFS(Calculations!$E$3:$E$53,Calculations!$A$3:$A$53,$B1066)</f>
        <v>0.19396176938369505</v>
      </c>
      <c r="R1066" s="107">
        <f>R340/SUMIFS(R$3:R$722,$B$3:$B$722,$B1066)*SUMIFS(Calculations!$E$3:$E$53,Calculations!$A$3:$A$53,$B1066)</f>
        <v>0.19356493875865402</v>
      </c>
    </row>
    <row r="1067" spans="2:18" ht="15.75" customHeight="1">
      <c r="B1067" s="107" t="s">
        <v>558</v>
      </c>
      <c r="C1067" s="107" t="s">
        <v>448</v>
      </c>
      <c r="D1067" s="107" t="s">
        <v>645</v>
      </c>
      <c r="E1067" s="107" t="str">
        <f t="shared" si="305"/>
        <v>natural gas peaker</v>
      </c>
      <c r="F1067" s="107">
        <f>F341/SUMIFS(F$3:F$722,$B$3:$B$722,$B1067)*SUMIFS(Calculations!$E$3:$E$53,Calculations!$A$3:$A$53,$B1067)</f>
        <v>4.5566296586983882E-4</v>
      </c>
      <c r="G1067" s="107">
        <f>G341/SUMIFS(G$3:G$722,$B$3:$B$722,$B1067)*SUMIFS(Calculations!$E$3:$E$53,Calculations!$A$3:$A$53,$B1067)</f>
        <v>4.7548910181254559E-4</v>
      </c>
      <c r="H1067" s="107">
        <f>H341/SUMIFS(H$3:H$722,$B$3:$B$722,$B1067)*SUMIFS(Calculations!$E$3:$E$53,Calculations!$A$3:$A$53,$B1067)</f>
        <v>4.9737462605920174E-4</v>
      </c>
      <c r="I1067" s="107">
        <f>I341/SUMIFS(I$3:I$722,$B$3:$B$722,$B1067)*SUMIFS(Calculations!$E$3:$E$53,Calculations!$A$3:$A$53,$B1067)</f>
        <v>5.1319285012586433E-4</v>
      </c>
      <c r="J1067" s="107">
        <f>J341/SUMIFS(J$3:J$722,$B$3:$B$722,$B1067)*SUMIFS(Calculations!$E$3:$E$53,Calculations!$A$3:$A$53,$B1067)</f>
        <v>5.3100016234175062E-4</v>
      </c>
      <c r="K1067" s="107">
        <f>K341/SUMIFS(K$3:K$722,$B$3:$B$722,$B1067)*SUMIFS(Calculations!$E$3:$E$53,Calculations!$A$3:$A$53,$B1067)</f>
        <v>5.7821495682499333E-4</v>
      </c>
      <c r="L1067" s="107">
        <f>L341/SUMIFS(L$3:L$722,$B$3:$B$722,$B1067)*SUMIFS(Calculations!$E$3:$E$53,Calculations!$A$3:$A$53,$B1067)</f>
        <v>6.3464556049222444E-4</v>
      </c>
      <c r="M1067" s="107">
        <f>M341/SUMIFS(M$3:M$722,$B$3:$B$722,$B1067)*SUMIFS(Calculations!$E$3:$E$53,Calculations!$A$3:$A$53,$B1067)</f>
        <v>6.4606475397503238E-4</v>
      </c>
      <c r="N1067" s="107">
        <f>N341/SUMIFS(N$3:N$722,$B$3:$B$722,$B1067)*SUMIFS(Calculations!$E$3:$E$53,Calculations!$A$3:$A$53,$B1067)</f>
        <v>6.5790240850730961E-4</v>
      </c>
      <c r="O1067" s="107">
        <f>O341/SUMIFS(O$3:O$722,$B$3:$B$722,$B1067)*SUMIFS(Calculations!$E$3:$E$53,Calculations!$A$3:$A$53,$B1067)</f>
        <v>6.6997920755953566E-4</v>
      </c>
      <c r="P1067" s="107">
        <f>P341/SUMIFS(P$3:P$722,$B$3:$B$722,$B1067)*SUMIFS(Calculations!$E$3:$E$53,Calculations!$A$3:$A$53,$B1067)</f>
        <v>6.8250767366618799E-4</v>
      </c>
      <c r="Q1067" s="107">
        <f>Q341/SUMIFS(Q$3:Q$722,$B$3:$B$722,$B1067)*SUMIFS(Calculations!$E$3:$E$53,Calculations!$A$3:$A$53,$B1067)</f>
        <v>6.7748212896382701E-4</v>
      </c>
      <c r="R1067" s="107">
        <f>R341/SUMIFS(R$3:R$722,$B$3:$B$722,$B1067)*SUMIFS(Calculations!$E$3:$E$53,Calculations!$A$3:$A$53,$B1067)</f>
        <v>6.7253005300124669E-4</v>
      </c>
    </row>
    <row r="1068" spans="2:18" ht="15.75" customHeight="1">
      <c r="B1068" s="107" t="s">
        <v>558</v>
      </c>
      <c r="C1068" s="107" t="s">
        <v>448</v>
      </c>
      <c r="D1068" s="107" t="s">
        <v>646</v>
      </c>
      <c r="E1068" s="107" t="str">
        <f t="shared" si="305"/>
        <v>nuclear</v>
      </c>
      <c r="F1068" s="107">
        <f>F342/SUMIFS(F$3:F$722,$B$3:$B$722,$B1068)*SUMIFS(Calculations!$E$3:$E$53,Calculations!$A$3:$A$53,$B1068)</f>
        <v>0.10378555322489101</v>
      </c>
      <c r="G1068" s="107">
        <f>G342/SUMIFS(G$3:G$722,$B$3:$B$722,$B1068)*SUMIFS(Calculations!$E$3:$E$53,Calculations!$A$3:$A$53,$B1068)</f>
        <v>0.10890965409884118</v>
      </c>
      <c r="H1068" s="107">
        <f>H342/SUMIFS(H$3:H$722,$B$3:$B$722,$B1068)*SUMIFS(Calculations!$E$3:$E$53,Calculations!$A$3:$A$53,$B1068)</f>
        <v>0.11456600762346233</v>
      </c>
      <c r="I1068" s="107">
        <f>I342/SUMIFS(I$3:I$722,$B$3:$B$722,$B1068)*SUMIFS(Calculations!$E$3:$E$53,Calculations!$A$3:$A$53,$B1068)</f>
        <v>0.12134305605929557</v>
      </c>
      <c r="J1068" s="107">
        <f>J342/SUMIFS(J$3:J$722,$B$3:$B$722,$B1068)*SUMIFS(Calculations!$E$3:$E$53,Calculations!$A$3:$A$53,$B1068)</f>
        <v>0.12897229540313604</v>
      </c>
      <c r="K1068" s="107">
        <f>K342/SUMIFS(K$3:K$722,$B$3:$B$722,$B1068)*SUMIFS(Calculations!$E$3:$E$53,Calculations!$A$3:$A$53,$B1068)</f>
        <v>0.14044008930104451</v>
      </c>
      <c r="L1068" s="107">
        <f>L342/SUMIFS(L$3:L$722,$B$3:$B$722,$B1068)*SUMIFS(Calculations!$E$3:$E$53,Calculations!$A$3:$A$53,$B1068)</f>
        <v>0.15414627058327043</v>
      </c>
      <c r="M1068" s="107">
        <f>M342/SUMIFS(M$3:M$722,$B$3:$B$722,$B1068)*SUMIFS(Calculations!$E$3:$E$53,Calculations!$A$3:$A$53,$B1068)</f>
        <v>0.15691982829488257</v>
      </c>
      <c r="N1068" s="107">
        <f>N342/SUMIFS(N$3:N$722,$B$3:$B$722,$B1068)*SUMIFS(Calculations!$E$3:$E$53,Calculations!$A$3:$A$53,$B1068)</f>
        <v>0.15979502417144154</v>
      </c>
      <c r="O1068" s="107">
        <f>O342/SUMIFS(O$3:O$722,$B$3:$B$722,$B1068)*SUMIFS(Calculations!$E$3:$E$53,Calculations!$A$3:$A$53,$B1068)</f>
        <v>0.16272830480928355</v>
      </c>
      <c r="P1068" s="107">
        <f>P342/SUMIFS(P$3:P$722,$B$3:$B$722,$B1068)*SUMIFS(Calculations!$E$3:$E$53,Calculations!$A$3:$A$53,$B1068)</f>
        <v>0.16577128887265824</v>
      </c>
      <c r="Q1068" s="107">
        <f>Q342/SUMIFS(Q$3:Q$722,$B$3:$B$722,$B1068)*SUMIFS(Calculations!$E$3:$E$53,Calculations!$A$3:$A$53,$B1068)</f>
        <v>0.1645506564098429</v>
      </c>
      <c r="R1068" s="107">
        <f>R342/SUMIFS(R$3:R$722,$B$3:$B$722,$B1068)*SUMIFS(Calculations!$E$3:$E$53,Calculations!$A$3:$A$53,$B1068)</f>
        <v>0.16334786844629867</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6.8624901907967715E-5</v>
      </c>
      <c r="G1070" s="107">
        <f>G344/SUMIFS(G$3:G$722,$B$3:$B$722,$B1070)*SUMIFS(Calculations!$E$3:$E$53,Calculations!$A$3:$A$53,$B1070)</f>
        <v>7.2013050922112274E-5</v>
      </c>
      <c r="H1070" s="107">
        <f>H344/SUMIFS(H$3:H$722,$B$3:$B$722,$B1070)*SUMIFS(Calculations!$E$3:$E$53,Calculations!$A$3:$A$53,$B1070)</f>
        <v>7.5753135102641739E-5</v>
      </c>
      <c r="I1070" s="107">
        <f>I344/SUMIFS(I$3:I$722,$B$3:$B$722,$B1070)*SUMIFS(Calculations!$E$3:$E$53,Calculations!$A$3:$A$53,$B1070)</f>
        <v>8.0234243211463411E-5</v>
      </c>
      <c r="J1070" s="107">
        <f>J344/SUMIFS(J$3:J$722,$B$3:$B$722,$B1070)*SUMIFS(Calculations!$E$3:$E$53,Calculations!$A$3:$A$53,$B1070)</f>
        <v>8.5278835501384283E-5</v>
      </c>
      <c r="K1070" s="107">
        <f>K344/SUMIFS(K$3:K$722,$B$3:$B$722,$B1070)*SUMIFS(Calculations!$E$3:$E$53,Calculations!$A$3:$A$53,$B1070)</f>
        <v>9.2861550117160108E-5</v>
      </c>
      <c r="L1070" s="107">
        <f>L344/SUMIFS(L$3:L$722,$B$3:$B$722,$B1070)*SUMIFS(Calculations!$E$3:$E$53,Calculations!$A$3:$A$53,$B1070)</f>
        <v>1.0192432732264881E-4</v>
      </c>
      <c r="M1070" s="107">
        <f>M344/SUMIFS(M$3:M$722,$B$3:$B$722,$B1070)*SUMIFS(Calculations!$E$3:$E$53,Calculations!$A$3:$A$53,$B1070)</f>
        <v>1.0375825429977865E-4</v>
      </c>
      <c r="N1070" s="107">
        <f>N344/SUMIFS(N$3:N$722,$B$3:$B$722,$B1070)*SUMIFS(Calculations!$E$3:$E$53,Calculations!$A$3:$A$53,$B1070)</f>
        <v>1.0565938628649652E-4</v>
      </c>
      <c r="O1070" s="107">
        <f>O344/SUMIFS(O$3:O$722,$B$3:$B$722,$B1070)*SUMIFS(Calculations!$E$3:$E$53,Calculations!$A$3:$A$53,$B1070)</f>
        <v>1.0759892497743805E-4</v>
      </c>
      <c r="P1070" s="107">
        <f>P344/SUMIFS(P$3:P$722,$B$3:$B$722,$B1070)*SUMIFS(Calculations!$E$3:$E$53,Calculations!$A$3:$A$53,$B1070)</f>
        <v>1.0961100157546033E-4</v>
      </c>
      <c r="Q1070" s="107">
        <f>Q344/SUMIFS(Q$3:Q$722,$B$3:$B$722,$B1070)*SUMIFS(Calculations!$E$3:$E$53,Calculations!$A$3:$A$53,$B1070)</f>
        <v>1.088038971141595E-4</v>
      </c>
      <c r="R1070" s="107">
        <f>R344/SUMIFS(R$3:R$722,$B$3:$B$722,$B1070)*SUMIFS(Calculations!$E$3:$E$53,Calculations!$A$3:$A$53,$B1070)</f>
        <v>1.080085917614439E-4</v>
      </c>
    </row>
    <row r="1071" spans="2:18" ht="15.75" customHeight="1">
      <c r="B1071" s="107" t="s">
        <v>558</v>
      </c>
      <c r="C1071" s="107" t="s">
        <v>448</v>
      </c>
      <c r="D1071" s="107" t="s">
        <v>649</v>
      </c>
      <c r="E1071" s="107" t="str">
        <f t="shared" si="305"/>
        <v>solar PV</v>
      </c>
      <c r="F1071" s="107">
        <f>F345/SUMIFS(F$3:F$722,$B$3:$B$722,$B1071)*SUMIFS(Calculations!$E$3:$E$53,Calculations!$A$3:$A$53,$B1071)</f>
        <v>4.6195469627322945E-5</v>
      </c>
      <c r="G1071" s="107">
        <f>G345/SUMIFS(G$3:G$722,$B$3:$B$722,$B1071)*SUMIFS(Calculations!$E$3:$E$53,Calculations!$A$3:$A$53,$B1071)</f>
        <v>6.8565193183420844E-5</v>
      </c>
      <c r="H1071" s="107">
        <f>H345/SUMIFS(H$3:H$722,$B$3:$B$722,$B1071)*SUMIFS(Calculations!$E$3:$E$53,Calculations!$A$3:$A$53,$B1071)</f>
        <v>9.325851359102471E-5</v>
      </c>
      <c r="I1071" s="107">
        <f>I345/SUMIFS(I$3:I$722,$B$3:$B$722,$B1071)*SUMIFS(Calculations!$E$3:$E$53,Calculations!$A$3:$A$53,$B1071)</f>
        <v>1.3498282306347072E-4</v>
      </c>
      <c r="J1071" s="107">
        <f>J345/SUMIFS(J$3:J$722,$B$3:$B$722,$B1071)*SUMIFS(Calculations!$E$3:$E$53,Calculations!$A$3:$A$53,$B1071)</f>
        <v>1.8195382326152704E-4</v>
      </c>
      <c r="K1071" s="107">
        <f>K345/SUMIFS(K$3:K$722,$B$3:$B$722,$B1071)*SUMIFS(Calculations!$E$3:$E$53,Calculations!$A$3:$A$53,$B1071)</f>
        <v>2.784904636380076E-4</v>
      </c>
      <c r="L1071" s="107">
        <f>L345/SUMIFS(L$3:L$722,$B$3:$B$722,$B1071)*SUMIFS(Calculations!$E$3:$E$53,Calculations!$A$3:$A$53,$B1071)</f>
        <v>3.9386999566974504E-4</v>
      </c>
      <c r="M1071" s="107">
        <f>M345/SUMIFS(M$3:M$722,$B$3:$B$722,$B1071)*SUMIFS(Calculations!$E$3:$E$53,Calculations!$A$3:$A$53,$B1071)</f>
        <v>5.9310765357978106E-4</v>
      </c>
      <c r="N1071" s="107">
        <f>N345/SUMIFS(N$3:N$722,$B$3:$B$722,$B1071)*SUMIFS(Calculations!$E$3:$E$53,Calculations!$A$3:$A$53,$B1071)</f>
        <v>7.9964645754258649E-4</v>
      </c>
      <c r="O1071" s="107">
        <f>O345/SUMIFS(O$3:O$722,$B$3:$B$722,$B1071)*SUMIFS(Calculations!$E$3:$E$53,Calculations!$A$3:$A$53,$B1071)</f>
        <v>1.2266938040294646E-3</v>
      </c>
      <c r="P1071" s="107">
        <f>P345/SUMIFS(P$3:P$722,$B$3:$B$722,$B1071)*SUMIFS(Calculations!$E$3:$E$53,Calculations!$A$3:$A$53,$B1071)</f>
        <v>1.6697125363325845E-3</v>
      </c>
      <c r="Q1071" s="107">
        <f>Q345/SUMIFS(Q$3:Q$722,$B$3:$B$722,$B1071)*SUMIFS(Calculations!$E$3:$E$53,Calculations!$A$3:$A$53,$B1071)</f>
        <v>2.4053535097609707E-3</v>
      </c>
      <c r="R1071" s="107">
        <f>R345/SUMIFS(R$3:R$722,$B$3:$B$722,$B1071)*SUMIFS(Calculations!$E$3:$E$53,Calculations!$A$3:$A$53,$B1071)</f>
        <v>3.1302401036246126E-3</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3.4691430810592288E-3</v>
      </c>
      <c r="G1073" s="107">
        <f>G347/SUMIFS(G$3:G$722,$B$3:$B$722,$B1073)*SUMIFS(Calculations!$E$3:$E$53,Calculations!$A$3:$A$53,$B1073)</f>
        <v>3.6404217001482927E-3</v>
      </c>
      <c r="H1073" s="107">
        <f>H347/SUMIFS(H$3:H$722,$B$3:$B$722,$B1073)*SUMIFS(Calculations!$E$3:$E$53,Calculations!$A$3:$A$53,$B1073)</f>
        <v>3.8294914403054206E-3</v>
      </c>
      <c r="I1073" s="107">
        <f>I347/SUMIFS(I$3:I$722,$B$3:$B$722,$B1073)*SUMIFS(Calculations!$E$3:$E$53,Calculations!$A$3:$A$53,$B1073)</f>
        <v>4.0560215386645756E-3</v>
      </c>
      <c r="J1073" s="107">
        <f>J347/SUMIFS(J$3:J$722,$B$3:$B$722,$B1073)*SUMIFS(Calculations!$E$3:$E$53,Calculations!$A$3:$A$53,$B1073)</f>
        <v>4.3110370303390457E-3</v>
      </c>
      <c r="K1073" s="107">
        <f>K347/SUMIFS(K$3:K$722,$B$3:$B$722,$B1073)*SUMIFS(Calculations!$E$3:$E$53,Calculations!$A$3:$A$53,$B1073)</f>
        <v>4.6711215924396506E-3</v>
      </c>
      <c r="L1073" s="107">
        <f>L347/SUMIFS(L$3:L$722,$B$3:$B$722,$B1073)*SUMIFS(Calculations!$E$3:$E$53,Calculations!$A$3:$A$53,$B1073)</f>
        <v>5.1014907051930604E-3</v>
      </c>
      <c r="M1073" s="107">
        <f>M347/SUMIFS(M$3:M$722,$B$3:$B$722,$B1073)*SUMIFS(Calculations!$E$3:$E$53,Calculations!$A$3:$A$53,$B1073)</f>
        <v>5.1673288260302439E-3</v>
      </c>
      <c r="N1073" s="107">
        <f>N347/SUMIFS(N$3:N$722,$B$3:$B$722,$B1073)*SUMIFS(Calculations!$E$3:$E$53,Calculations!$A$3:$A$53,$B1073)</f>
        <v>5.2355796119284139E-3</v>
      </c>
      <c r="O1073" s="107">
        <f>O347/SUMIFS(O$3:O$722,$B$3:$B$722,$B1073)*SUMIFS(Calculations!$E$3:$E$53,Calculations!$A$3:$A$53,$B1073)</f>
        <v>5.32909930528511E-3</v>
      </c>
      <c r="P1073" s="107">
        <f>P347/SUMIFS(P$3:P$722,$B$3:$B$722,$B1073)*SUMIFS(Calculations!$E$3:$E$53,Calculations!$A$3:$A$53,$B1073)</f>
        <v>5.4261165946725576E-3</v>
      </c>
      <c r="Q1073" s="107">
        <f>Q347/SUMIFS(Q$3:Q$722,$B$3:$B$722,$B1073)*SUMIFS(Calculations!$E$3:$E$53,Calculations!$A$3:$A$53,$B1073)</f>
        <v>5.35926920208913E-3</v>
      </c>
      <c r="R1073" s="107">
        <f>R347/SUMIFS(R$3:R$722,$B$3:$B$722,$B1073)*SUMIFS(Calculations!$E$3:$E$53,Calculations!$A$3:$A$53,$B1073)</f>
        <v>5.2933990555519683E-3</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1.0000000000000002</v>
      </c>
      <c r="G1449" s="95">
        <f t="shared" si="312"/>
        <v>0.99999999999999989</v>
      </c>
      <c r="H1449" s="95">
        <f t="shared" si="312"/>
        <v>1.0000000000000002</v>
      </c>
      <c r="I1449" s="95">
        <f t="shared" si="312"/>
        <v>1.0000000000000002</v>
      </c>
      <c r="J1449" s="95">
        <f t="shared" si="312"/>
        <v>1.0000000000000002</v>
      </c>
      <c r="K1449" s="95">
        <f t="shared" si="312"/>
        <v>1</v>
      </c>
      <c r="L1449" s="95">
        <f t="shared" si="312"/>
        <v>0.99999999999999989</v>
      </c>
      <c r="M1449" s="95">
        <f t="shared" si="312"/>
        <v>0.99999999999999978</v>
      </c>
      <c r="N1449" s="95">
        <f t="shared" si="312"/>
        <v>1</v>
      </c>
      <c r="O1449" s="95">
        <f t="shared" si="312"/>
        <v>1.0000000000000002</v>
      </c>
      <c r="P1449" s="95">
        <f t="shared" si="312"/>
        <v>0.99999999999999989</v>
      </c>
      <c r="Q1449" s="95">
        <f t="shared" si="312"/>
        <v>1</v>
      </c>
      <c r="R1449" s="95">
        <f t="shared" si="312"/>
        <v>0.99999999999999989</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TN</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1349.1449689999999</v>
      </c>
      <c r="R4" s="91">
        <f t="shared" ref="R4:R53" si="2">Q4/$Q$54</f>
        <v>7.465175297548636E-2</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1023.337407</v>
      </c>
      <c r="R7" s="91">
        <f t="shared" si="2"/>
        <v>5.6623960414396914E-2</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720.97619659999998</v>
      </c>
      <c r="R13" s="91">
        <f t="shared" si="2"/>
        <v>3.9893516387406763E-2</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8348.2408799999994</v>
      </c>
      <c r="R20" s="91">
        <f t="shared" si="2"/>
        <v>0.46193020785271655</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2454.2692618000001</v>
      </c>
      <c r="R27" s="91">
        <f t="shared" si="2"/>
        <v>0.13580119770451657</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449.33731340000003</v>
      </c>
      <c r="R28" s="91">
        <f t="shared" si="2"/>
        <v>2.486301983356801E-2</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3600</v>
      </c>
      <c r="R36" s="91">
        <f t="shared" si="2"/>
        <v>0.19919750426149416</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127.2095559</v>
      </c>
      <c r="R49" s="91">
        <f t="shared" si="2"/>
        <v>7.0388405704147304E-3</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18072.515583699998</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f t="shared" si="8"/>
        <v>449.33731340000003</v>
      </c>
      <c r="M207" s="91" t="str">
        <f t="shared" si="9"/>
        <v>MO</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f t="shared" si="8"/>
        <v>1023.337407</v>
      </c>
      <c r="M210" s="91" t="str">
        <f t="shared" si="9"/>
        <v>AR</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f t="shared" si="8"/>
        <v>483.36726179999999</v>
      </c>
      <c r="M215" s="91" t="str">
        <f t="shared" si="9"/>
        <v>MS</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f t="shared" si="8"/>
        <v>1970.902</v>
      </c>
      <c r="M217" s="91" t="str">
        <f t="shared" si="9"/>
        <v>MS</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f t="shared" si="8"/>
        <v>1349.1449689999999</v>
      </c>
      <c r="M219" s="91" t="str">
        <f t="shared" si="9"/>
        <v>AL</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f t="shared" si="8"/>
        <v>4832.3216709999997</v>
      </c>
      <c r="M225" s="91" t="str">
        <f t="shared" si="9"/>
        <v>KY</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f t="shared" si="8"/>
        <v>720.97619659999998</v>
      </c>
      <c r="M226" s="91" t="str">
        <f t="shared" si="9"/>
        <v>GA</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f t="shared" si="8"/>
        <v>3600</v>
      </c>
      <c r="M227" s="91" t="str">
        <f t="shared" si="9"/>
        <v>NC</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f t="shared" si="8"/>
        <v>3286.599209</v>
      </c>
      <c r="M228" s="91" t="str">
        <f t="shared" si="9"/>
        <v>KY</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f t="shared" si="8"/>
        <v>229.32</v>
      </c>
      <c r="M229" s="91" t="str">
        <f t="shared" si="9"/>
        <v>KY</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f t="shared" si="8"/>
        <v>127.2095559</v>
      </c>
      <c r="M230" s="91" t="str">
        <f t="shared" si="9"/>
        <v>VA</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18072.515583700002</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7.465175297548636E-2</v>
      </c>
      <c r="D4" s="91">
        <f t="shared" si="0"/>
        <v>7.465175297548636E-2</v>
      </c>
      <c r="E4" s="91">
        <f t="shared" si="1"/>
        <v>0.2795140645800725</v>
      </c>
    </row>
    <row r="5" spans="1:5" ht="14.75">
      <c r="A5" s="111" t="s">
        <v>538</v>
      </c>
      <c r="B5" s="91">
        <f>IF(SUMIFS('EIA SEDS data'!$AE$20:$AE$119,'EIA SEDS data'!$B$20:$B$119,A5,'EIA SEDS data'!$A$20:$A$119,"exports")&gt;0, 1, 0)</f>
        <v>1</v>
      </c>
      <c r="C5" s="91">
        <f>SUMIFS('Cross border connections'!$R$4:$R$53,'Cross border connections'!$P$4:$P$53,Calculations!A5)</f>
        <v>5.6623960414396914E-2</v>
      </c>
      <c r="D5" s="91">
        <f t="shared" si="0"/>
        <v>5.6623960414396914E-2</v>
      </c>
      <c r="E5" s="91">
        <f t="shared" si="1"/>
        <v>0.21201368617889568</v>
      </c>
    </row>
    <row r="6" spans="1:5" ht="14.7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3.9893516387406763E-2</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0.46193020785271655</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2.486301983356801E-2</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0.13580119770451657</v>
      </c>
      <c r="D28" s="91">
        <f t="shared" si="0"/>
        <v>0.13580119770451657</v>
      </c>
      <c r="E28" s="91">
        <f t="shared" si="1"/>
        <v>0.50847224924103174</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0.19919750426149416</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7.0388405704147304E-3</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0.26707691109439985</v>
      </c>
      <c r="E54" s="95">
        <f>SUM(E3:E53)</f>
        <v>0.99999999999999989</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0.17232786779299492</v>
      </c>
      <c r="C60" s="91">
        <f>SUMIFS('ReEDs Generation Data'!H$729:H$1448,'ReEDs Generation Data'!$E$729:$E$1448,Calculations!$A60)</f>
        <v>0.14721207697313443</v>
      </c>
      <c r="D60" s="91">
        <f>SUMIFS('ReEDs Generation Data'!I$729:I$1448,'ReEDs Generation Data'!$E$729:$E$1448,Calculations!$A60)</f>
        <v>0.16815085299458496</v>
      </c>
      <c r="E60" s="91">
        <f>SUMIFS('ReEDs Generation Data'!J$729:J$1448,'ReEDs Generation Data'!$E$729:$E$1448,Calculations!$A60)</f>
        <v>0.19094542212197757</v>
      </c>
      <c r="F60" s="91">
        <f>SUMIFS('ReEDs Generation Data'!K$729:K$1448,'ReEDs Generation Data'!$E$729:$E$1448,Calculations!$A60)</f>
        <v>0.22957376482912256</v>
      </c>
      <c r="G60" s="91">
        <f>SUMIFS('ReEDs Generation Data'!L$729:L$1448,'ReEDs Generation Data'!$E$729:$E$1448,Calculations!$A60)</f>
        <v>0.27449230519630918</v>
      </c>
      <c r="H60" s="91">
        <f>SUMIFS('ReEDs Generation Data'!M$729:M$1448,'ReEDs Generation Data'!$E$729:$E$1448,Calculations!$A60)</f>
        <v>0.27174134543551176</v>
      </c>
      <c r="I60" s="91">
        <f>SUMIFS('ReEDs Generation Data'!N$729:N$1448,'ReEDs Generation Data'!$E$729:$E$1448,Calculations!$A60)</f>
        <v>0.27079394810039159</v>
      </c>
      <c r="J60" s="91">
        <f>SUMIFS('ReEDs Generation Data'!O$729:O$1448,'ReEDs Generation Data'!$E$729:$E$1448,Calculations!$A60)</f>
        <v>0.27006754720285825</v>
      </c>
      <c r="K60" s="91">
        <f>SUMIFS('ReEDs Generation Data'!P$729:P$1448,'ReEDs Generation Data'!$E$729:$E$1448,Calculations!$A60)</f>
        <v>0.26937818592885387</v>
      </c>
      <c r="L60" s="91">
        <f>SUMIFS('ReEDs Generation Data'!Q$729:Q$1448,'ReEDs Generation Data'!$E$729:$E$1448,Calculations!$A60)</f>
        <v>0.27143314465580659</v>
      </c>
      <c r="M60" s="91">
        <f>SUMIFS('ReEDs Generation Data'!R$729:R$1448,'ReEDs Generation Data'!$E$729:$E$1448,Calculations!$A60)</f>
        <v>0.27347986289161619</v>
      </c>
    </row>
    <row r="61" spans="1:33" ht="15.75" customHeight="1">
      <c r="A61" s="111" t="s">
        <v>633</v>
      </c>
      <c r="B61" s="91">
        <f>SUMIFS('ReEDs Generation Data'!G$729:G$1448,'ReEDs Generation Data'!$E$729:$E$1448,Calculations!$A61)</f>
        <v>0.55075297803940426</v>
      </c>
      <c r="C61" s="91">
        <f>SUMIFS('ReEDs Generation Data'!H$729:H$1448,'ReEDs Generation Data'!$E$729:$E$1448,Calculations!$A61)</f>
        <v>0.56136727070876757</v>
      </c>
      <c r="D61" s="91">
        <f>SUMIFS('ReEDs Generation Data'!I$729:I$1448,'ReEDs Generation Data'!$E$729:$E$1448,Calculations!$A61)</f>
        <v>0.53150797561739704</v>
      </c>
      <c r="E61" s="91">
        <f>SUMIFS('ReEDs Generation Data'!J$729:J$1448,'ReEDs Generation Data'!$E$729:$E$1448,Calculations!$A61)</f>
        <v>0.49880042317626977</v>
      </c>
      <c r="F61" s="91">
        <f>SUMIFS('ReEDs Generation Data'!K$729:K$1448,'ReEDs Generation Data'!$E$729:$E$1448,Calculations!$A61)</f>
        <v>0.43920890608300756</v>
      </c>
      <c r="G61" s="91">
        <f>SUMIFS('ReEDs Generation Data'!L$729:L$1448,'ReEDs Generation Data'!$E$729:$E$1448,Calculations!$A61)</f>
        <v>0.36998811291421135</v>
      </c>
      <c r="H61" s="91">
        <f>SUMIFS('ReEDs Generation Data'!M$729:M$1448,'ReEDs Generation Data'!$E$729:$E$1448,Calculations!$A61)</f>
        <v>0.3738975780205186</v>
      </c>
      <c r="I61" s="91">
        <f>SUMIFS('ReEDs Generation Data'!N$729:N$1448,'ReEDs Generation Data'!$E$729:$E$1448,Calculations!$A61)</f>
        <v>0.37472158344621642</v>
      </c>
      <c r="J61" s="91">
        <f>SUMIFS('ReEDs Generation Data'!O$729:O$1448,'ReEDs Generation Data'!$E$729:$E$1448,Calculations!$A61)</f>
        <v>0.37116737712743497</v>
      </c>
      <c r="K61" s="91">
        <f>SUMIFS('ReEDs Generation Data'!P$729:P$1448,'ReEDs Generation Data'!$E$729:$E$1448,Calculations!$A61)</f>
        <v>0.36744654806044891</v>
      </c>
      <c r="L61" s="91">
        <f>SUMIFS('ReEDs Generation Data'!Q$729:Q$1448,'ReEDs Generation Data'!$E$729:$E$1448,Calculations!$A61)</f>
        <v>0.36466061161159247</v>
      </c>
      <c r="M61" s="91">
        <f>SUMIFS('ReEDs Generation Data'!R$729:R$1448,'ReEDs Generation Data'!$E$729:$E$1448,Calculations!$A61)</f>
        <v>0.36186464274597918</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0.24492285333381653</v>
      </c>
      <c r="C62" s="91">
        <f>SUMIFS('ReEDs Generation Data'!H$729:H$1448,'ReEDs Generation Data'!$E$729:$E$1448,Calculations!$A62)</f>
        <v>0.25804187042121612</v>
      </c>
      <c r="D62" s="91">
        <f>SUMIFS('ReEDs Generation Data'!I$729:I$1448,'ReEDs Generation Data'!$E$729:$E$1448,Calculations!$A62)</f>
        <v>0.26612064239526678</v>
      </c>
      <c r="E62" s="91">
        <f>SUMIFS('ReEDs Generation Data'!J$729:J$1448,'ReEDs Generation Data'!$E$729:$E$1448,Calculations!$A62)</f>
        <v>0.27512643066702713</v>
      </c>
      <c r="F62" s="91">
        <f>SUMIFS('ReEDs Generation Data'!K$729:K$1448,'ReEDs Generation Data'!$E$729:$E$1448,Calculations!$A62)</f>
        <v>0.29359605397503485</v>
      </c>
      <c r="G62" s="91">
        <f>SUMIFS('ReEDs Generation Data'!L$729:L$1448,'ReEDs Generation Data'!$E$729:$E$1448,Calculations!$A62)</f>
        <v>0.31507189056007456</v>
      </c>
      <c r="H62" s="91">
        <f>SUMIFS('ReEDs Generation Data'!M$729:M$1448,'ReEDs Generation Data'!$E$729:$E$1448,Calculations!$A62)</f>
        <v>0.31418002088604902</v>
      </c>
      <c r="I62" s="91">
        <f>SUMIFS('ReEDs Generation Data'!N$729:N$1448,'ReEDs Generation Data'!$E$729:$E$1448,Calculations!$A62)</f>
        <v>0.31437287089651667</v>
      </c>
      <c r="J62" s="91">
        <f>SUMIFS('ReEDs Generation Data'!O$729:O$1448,'ReEDs Generation Data'!$E$729:$E$1448,Calculations!$A62)</f>
        <v>0.3169824372378689</v>
      </c>
      <c r="K62" s="91">
        <f>SUMIFS('ReEDs Generation Data'!P$729:P$1448,'ReEDs Generation Data'!$E$729:$E$1448,Calculations!$A62)</f>
        <v>0.31970351705099331</v>
      </c>
      <c r="L62" s="91">
        <f>SUMIFS('ReEDs Generation Data'!Q$729:Q$1448,'ReEDs Generation Data'!$E$729:$E$1448,Calculations!$A62)</f>
        <v>0.31890878091733765</v>
      </c>
      <c r="M62" s="91">
        <f>SUMIFS('ReEDs Generation Data'!R$729:R$1448,'ReEDs Generation Data'!$E$729:$E$1448,Calculations!$A62)</f>
        <v>0.31813621573014167</v>
      </c>
    </row>
    <row r="63" spans="1:33" ht="15.75" customHeight="1">
      <c r="A63" s="111" t="s">
        <v>101</v>
      </c>
      <c r="B63" s="91">
        <f>SUMIFS('ReEDs Generation Data'!G$729:G$1448,'ReEDs Generation Data'!$E$729:$E$1448,Calculations!$A63)</f>
        <v>2.586569150710908E-2</v>
      </c>
      <c r="C63" s="91">
        <f>SUMIFS('ReEDs Generation Data'!H$729:H$1448,'ReEDs Generation Data'!$E$729:$E$1448,Calculations!$A63)</f>
        <v>2.6921480795198925E-2</v>
      </c>
      <c r="D63" s="91">
        <f>SUMIFS('ReEDs Generation Data'!I$729:I$1448,'ReEDs Generation Data'!$E$729:$E$1448,Calculations!$A63)</f>
        <v>2.7179545542075481E-2</v>
      </c>
      <c r="E63" s="91">
        <f>SUMIFS('ReEDs Generation Data'!J$729:J$1448,'ReEDs Generation Data'!$E$729:$E$1448,Calculations!$A63)</f>
        <v>2.7452202369170287E-2</v>
      </c>
      <c r="F63" s="91">
        <f>SUMIFS('ReEDs Generation Data'!K$729:K$1448,'ReEDs Generation Data'!$E$729:$E$1448,Calculations!$A63)</f>
        <v>2.8782693889610141E-2</v>
      </c>
      <c r="G63" s="91">
        <f>SUMIFS('ReEDs Generation Data'!L$729:L$1448,'ReEDs Generation Data'!$E$729:$E$1448,Calculations!$A63)</f>
        <v>3.0260937626063182E-2</v>
      </c>
      <c r="H63" s="91">
        <f>SUMIFS('ReEDs Generation Data'!M$729:M$1448,'ReEDs Generation Data'!$E$729:$E$1448,Calculations!$A63)</f>
        <v>2.9519650046500784E-2</v>
      </c>
      <c r="I63" s="91">
        <f>SUMIFS('ReEDs Generation Data'!N$729:N$1448,'ReEDs Generation Data'!$E$729:$E$1448,Calculations!$A63)</f>
        <v>2.8970803299146673E-2</v>
      </c>
      <c r="J63" s="91">
        <f>SUMIFS('ReEDs Generation Data'!O$729:O$1448,'ReEDs Generation Data'!$E$729:$E$1448,Calculations!$A63)</f>
        <v>2.8929059874228218E-2</v>
      </c>
      <c r="K63" s="91">
        <f>SUMIFS('ReEDs Generation Data'!P$729:P$1448,'ReEDs Generation Data'!$E$729:$E$1448,Calculations!$A63)</f>
        <v>2.8887540681645466E-2</v>
      </c>
      <c r="L63" s="91">
        <f>SUMIFS('ReEDs Generation Data'!Q$729:Q$1448,'ReEDs Generation Data'!$E$729:$E$1448,Calculations!$A63)</f>
        <v>2.8974741488451496E-2</v>
      </c>
      <c r="M63" s="91">
        <f>SUMIFS('ReEDs Generation Data'!R$729:R$1448,'ReEDs Generation Data'!$E$729:$E$1448,Calculations!$A63)</f>
        <v>2.9062848737174136E-2</v>
      </c>
    </row>
    <row r="64" spans="1:33" ht="15.75" customHeight="1">
      <c r="A64" s="111" t="s">
        <v>100</v>
      </c>
      <c r="B64" s="91">
        <f>SUMIFS('ReEDs Generation Data'!G$729:G$1448,'ReEDs Generation Data'!$E$729:$E$1448,Calculations!$A64)</f>
        <v>0</v>
      </c>
      <c r="C64" s="91">
        <f>SUMIFS('ReEDs Generation Data'!H$729:H$1448,'ReEDs Generation Data'!$E$729:$E$1448,Calculations!$A64)</f>
        <v>0</v>
      </c>
      <c r="D64" s="91">
        <f>SUMIFS('ReEDs Generation Data'!I$729:I$1448,'ReEDs Generation Data'!$E$729:$E$1448,Calculations!$A64)</f>
        <v>0</v>
      </c>
      <c r="E64" s="91">
        <f>SUMIFS('ReEDs Generation Data'!J$729:J$1448,'ReEDs Generation Data'!$E$729:$E$1448,Calculations!$A64)</f>
        <v>0</v>
      </c>
      <c r="F64" s="91">
        <f>SUMIFS('ReEDs Generation Data'!K$729:K$1448,'ReEDs Generation Data'!$E$729:$E$1448,Calculations!$A64)</f>
        <v>0</v>
      </c>
      <c r="G64" s="91">
        <f>SUMIFS('ReEDs Generation Data'!L$729:L$1448,'ReEDs Generation Data'!$E$729:$E$1448,Calculations!$A64)</f>
        <v>0</v>
      </c>
      <c r="H64" s="91">
        <f>SUMIFS('ReEDs Generation Data'!M$729:M$1448,'ReEDs Generation Data'!$E$729:$E$1448,Calculations!$A64)</f>
        <v>0</v>
      </c>
      <c r="I64" s="91">
        <f>SUMIFS('ReEDs Generation Data'!N$729:N$1448,'ReEDs Generation Data'!$E$729:$E$1448,Calculations!$A64)</f>
        <v>0</v>
      </c>
      <c r="J64" s="91">
        <f>SUMIFS('ReEDs Generation Data'!O$729:O$1448,'ReEDs Generation Data'!$E$729:$E$1448,Calculations!$A64)</f>
        <v>0</v>
      </c>
      <c r="K64" s="91">
        <f>SUMIFS('ReEDs Generation Data'!P$729:P$1448,'ReEDs Generation Data'!$E$729:$E$1448,Calculations!$A64)</f>
        <v>0</v>
      </c>
      <c r="L64" s="91">
        <f>SUMIFS('ReEDs Generation Data'!Q$729:Q$1448,'ReEDs Generation Data'!$E$729:$E$1448,Calculations!$A64)</f>
        <v>0</v>
      </c>
      <c r="M64" s="91">
        <f>SUMIFS('ReEDs Generation Data'!R$729:R$1448,'ReEDs Generation Data'!$E$729:$E$1448,Calculations!$A64)</f>
        <v>0</v>
      </c>
    </row>
    <row r="65" spans="1:37" ht="15.75" customHeight="1">
      <c r="A65" s="111" t="s">
        <v>102</v>
      </c>
      <c r="B65" s="91">
        <f>SUMIFS('ReEDs Generation Data'!G$729:G$1448,'ReEDs Generation Data'!$E$729:$E$1448,Calculations!$A65)</f>
        <v>4.9118616785170958E-3</v>
      </c>
      <c r="C65" s="91">
        <f>SUMIFS('ReEDs Generation Data'!H$729:H$1448,'ReEDs Generation Data'!$E$729:$E$1448,Calculations!$A65)</f>
        <v>5.2711542227773731E-3</v>
      </c>
      <c r="D65" s="91">
        <f>SUMIFS('ReEDs Generation Data'!I$729:I$1448,'ReEDs Generation Data'!$E$729:$E$1448,Calculations!$A65)</f>
        <v>5.8266178036550246E-3</v>
      </c>
      <c r="E65" s="91">
        <f>SUMIFS('ReEDs Generation Data'!J$729:J$1448,'ReEDs Generation Data'!$E$729:$E$1448,Calculations!$A65)</f>
        <v>6.4299517839175382E-3</v>
      </c>
      <c r="F65" s="91">
        <f>SUMIFS('ReEDs Generation Data'!K$729:K$1448,'ReEDs Generation Data'!$E$729:$E$1448,Calculations!$A65)</f>
        <v>7.5726363446464353E-3</v>
      </c>
      <c r="G65" s="91">
        <f>SUMIFS('ReEDs Generation Data'!L$729:L$1448,'ReEDs Generation Data'!$E$729:$E$1448,Calculations!$A65)</f>
        <v>8.8950111443031211E-3</v>
      </c>
      <c r="H65" s="91">
        <f>SUMIFS('ReEDs Generation Data'!M$729:M$1448,'ReEDs Generation Data'!$E$729:$E$1448,Calculations!$A65)</f>
        <v>9.3778988827126139E-3</v>
      </c>
      <c r="I65" s="91">
        <f>SUMIFS('ReEDs Generation Data'!N$729:N$1448,'ReEDs Generation Data'!$E$729:$E$1448,Calculations!$A65)</f>
        <v>9.8606041092186292E-3</v>
      </c>
      <c r="J65" s="91">
        <f>SUMIFS('ReEDs Generation Data'!O$729:O$1448,'ReEDs Generation Data'!$E$729:$E$1448,Calculations!$A65)</f>
        <v>1.1560261872929221E-2</v>
      </c>
      <c r="K65" s="91">
        <f>SUMIFS('ReEDs Generation Data'!P$729:P$1448,'ReEDs Generation Data'!$E$729:$E$1448,Calculations!$A65)</f>
        <v>1.3277236136756429E-2</v>
      </c>
      <c r="L65" s="91">
        <f>SUMIFS('ReEDs Generation Data'!Q$729:Q$1448,'ReEDs Generation Data'!$E$729:$E$1448,Calculations!$A65)</f>
        <v>1.4719762779669342E-2</v>
      </c>
      <c r="M65" s="91">
        <f>SUMIFS('ReEDs Generation Data'!R$729:R$1448,'ReEDs Generation Data'!$E$729:$E$1448,Calculations!$A65)</f>
        <v>1.6157379665259063E-2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9.4071992523900782E-4</v>
      </c>
      <c r="C70" s="91">
        <f>SUMIFS('ReEDs Generation Data'!H$729:H$1448,'ReEDs Generation Data'!$E$729:$E$1448,Calculations!$A70)</f>
        <v>8.9625221613140308E-4</v>
      </c>
      <c r="D70" s="91">
        <f>SUMIFS('ReEDs Generation Data'!I$729:I$1448,'ReEDs Generation Data'!$E$729:$E$1448,Calculations!$A70)</f>
        <v>9.1609547406996234E-4</v>
      </c>
      <c r="E70" s="91">
        <f>SUMIFS('ReEDs Generation Data'!J$729:J$1448,'ReEDs Generation Data'!$E$729:$E$1448,Calculations!$A70)</f>
        <v>9.3815163239209986E-4</v>
      </c>
      <c r="F70" s="91">
        <f>SUMIFS('ReEDs Generation Data'!K$729:K$1448,'ReEDs Generation Data'!$E$729:$E$1448,Calculations!$A70)</f>
        <v>9.3822437350991547E-4</v>
      </c>
      <c r="G70" s="91">
        <f>SUMIFS('ReEDs Generation Data'!L$729:L$1448,'ReEDs Generation Data'!$E$729:$E$1448,Calculations!$A70)</f>
        <v>9.4061571464267436E-4</v>
      </c>
      <c r="H70" s="91">
        <f>SUMIFS('ReEDs Generation Data'!M$729:M$1448,'ReEDs Generation Data'!$E$729:$E$1448,Calculations!$A70)</f>
        <v>9.4510721879593443E-4</v>
      </c>
      <c r="I70" s="91">
        <f>SUMIFS('ReEDs Generation Data'!N$729:N$1448,'ReEDs Generation Data'!$E$729:$E$1448,Calculations!$A70)</f>
        <v>9.5188144783312693E-4</v>
      </c>
      <c r="J70" s="91">
        <f>SUMIFS('ReEDs Generation Data'!O$729:O$1448,'ReEDs Generation Data'!$E$729:$E$1448,Calculations!$A70)</f>
        <v>9.6334170078727298E-4</v>
      </c>
      <c r="K70" s="91">
        <f>SUMIFS('ReEDs Generation Data'!P$729:P$1448,'ReEDs Generation Data'!$E$729:$E$1448,Calculations!$A70)</f>
        <v>9.7525706942657104E-4</v>
      </c>
      <c r="L70" s="91">
        <f>SUMIFS('ReEDs Generation Data'!Q$729:Q$1448,'ReEDs Generation Data'!$E$729:$E$1448,Calculations!$A70)</f>
        <v>9.7103964850036011E-4</v>
      </c>
      <c r="M70" s="91">
        <f>SUMIFS('ReEDs Generation Data'!R$729:R$1448,'ReEDs Generation Data'!$E$729:$E$1448,Calculations!$A70)</f>
        <v>9.66903898429846E-4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2.7802772291906752E-4</v>
      </c>
      <c r="C73" s="91">
        <f>SUMIFS('ReEDs Generation Data'!H$729:H$1448,'ReEDs Generation Data'!$E$729:$E$1448,Calculations!$A73)</f>
        <v>2.898946627742585E-4</v>
      </c>
      <c r="D73" s="91">
        <f>SUMIFS('ReEDs Generation Data'!I$729:I$1448,'ReEDs Generation Data'!$E$729:$E$1448,Calculations!$A73)</f>
        <v>2.9827017295081274E-4</v>
      </c>
      <c r="E73" s="91">
        <f>SUMIFS('ReEDs Generation Data'!J$729:J$1448,'ReEDs Generation Data'!$E$729:$E$1448,Calculations!$A73)</f>
        <v>3.07418249245715E-4</v>
      </c>
      <c r="F73" s="91">
        <f>SUMIFS('ReEDs Generation Data'!K$729:K$1448,'ReEDs Generation Data'!$E$729:$E$1448,Calculations!$A73)</f>
        <v>3.2772050506857842E-4</v>
      </c>
      <c r="G73" s="91">
        <f>SUMIFS('ReEDs Generation Data'!L$729:L$1448,'ReEDs Generation Data'!$E$729:$E$1448,Calculations!$A73)</f>
        <v>3.5112684439587451E-4</v>
      </c>
      <c r="H73" s="91">
        <f>SUMIFS('ReEDs Generation Data'!M$729:M$1448,'ReEDs Generation Data'!$E$729:$E$1448,Calculations!$A73)</f>
        <v>3.3839950991116778E-4</v>
      </c>
      <c r="I73" s="91">
        <f>SUMIFS('ReEDs Generation Data'!N$729:N$1448,'ReEDs Generation Data'!$E$729:$E$1448,Calculations!$A73)</f>
        <v>3.2830870067688563E-4</v>
      </c>
      <c r="J73" s="91">
        <f>SUMIFS('ReEDs Generation Data'!O$729:O$1448,'ReEDs Generation Data'!$E$729:$E$1448,Calculations!$A73)</f>
        <v>3.2997498389316363E-4</v>
      </c>
      <c r="K73" s="91">
        <f>SUMIFS('ReEDs Generation Data'!P$729:P$1448,'ReEDs Generation Data'!$E$729:$E$1448,Calculations!$A73)</f>
        <v>3.317150718753439E-4</v>
      </c>
      <c r="L73" s="91">
        <f>SUMIFS('ReEDs Generation Data'!Q$729:Q$1448,'ReEDs Generation Data'!$E$729:$E$1448,Calculations!$A73)</f>
        <v>3.3191889864204256E-4</v>
      </c>
      <c r="M73" s="91">
        <f>SUMIFS('ReEDs Generation Data'!R$729:R$1448,'ReEDs Generation Data'!$E$729:$E$1448,Calculations!$A73)</f>
        <v>3.3214633139982622E-4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O1" workbookViewId="0">
      <selection activeCell="C4" sqref="C4:AG4"/>
    </sheetView>
  </sheetViews>
  <sheetFormatPr defaultRowHeight="14.7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1</v>
      </c>
      <c r="K5">
        <v>0.1</v>
      </c>
      <c r="L5">
        <v>0.1</v>
      </c>
      <c r="M5">
        <v>0.1</v>
      </c>
      <c r="N5">
        <v>0.1</v>
      </c>
      <c r="O5">
        <v>0.1</v>
      </c>
      <c r="P5">
        <v>0.1</v>
      </c>
      <c r="Q5">
        <v>0.1</v>
      </c>
      <c r="R5">
        <v>0.1</v>
      </c>
      <c r="S5">
        <v>0.1</v>
      </c>
      <c r="T5">
        <v>0.1</v>
      </c>
      <c r="U5">
        <v>0.1</v>
      </c>
      <c r="V5">
        <v>0.1</v>
      </c>
      <c r="W5">
        <v>0.1</v>
      </c>
      <c r="X5">
        <v>0.1</v>
      </c>
      <c r="Y5">
        <v>0.1</v>
      </c>
      <c r="Z5">
        <v>0.1</v>
      </c>
      <c r="AA5">
        <v>0.1</v>
      </c>
      <c r="AB5">
        <v>0.1</v>
      </c>
      <c r="AC5">
        <v>0.1</v>
      </c>
      <c r="AD5">
        <v>0.1</v>
      </c>
      <c r="AE5">
        <v>0.1</v>
      </c>
      <c r="AF5">
        <v>0.1</v>
      </c>
      <c r="AG5">
        <v>0.1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Tennessee</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28450920</v>
      </c>
      <c r="C5" s="172">
        <f>SUMIFS(calcs!N:N,calcs!A:A,A2)</f>
        <v>28450920</v>
      </c>
      <c r="D5" s="174">
        <f>C5</f>
        <v>28450920</v>
      </c>
      <c r="E5" s="174">
        <f t="shared" ref="E5:AF5" si="0">D5</f>
        <v>28450920</v>
      </c>
      <c r="F5" s="174">
        <f t="shared" si="0"/>
        <v>28450920</v>
      </c>
      <c r="G5" s="174">
        <f t="shared" si="0"/>
        <v>28450920</v>
      </c>
      <c r="H5" s="174">
        <f t="shared" si="0"/>
        <v>28450920</v>
      </c>
      <c r="I5" s="174">
        <f t="shared" si="0"/>
        <v>28450920</v>
      </c>
      <c r="J5" s="174">
        <f t="shared" si="0"/>
        <v>28450920</v>
      </c>
      <c r="K5" s="174">
        <f t="shared" si="0"/>
        <v>28450920</v>
      </c>
      <c r="L5" s="174">
        <f t="shared" si="0"/>
        <v>28450920</v>
      </c>
      <c r="M5" s="174">
        <f t="shared" si="0"/>
        <v>28450920</v>
      </c>
      <c r="N5" s="174">
        <f t="shared" si="0"/>
        <v>28450920</v>
      </c>
      <c r="O5" s="174">
        <f t="shared" si="0"/>
        <v>28450920</v>
      </c>
      <c r="P5" s="174">
        <f t="shared" si="0"/>
        <v>28450920</v>
      </c>
      <c r="Q5" s="174">
        <f t="shared" si="0"/>
        <v>28450920</v>
      </c>
      <c r="R5" s="174">
        <f t="shared" si="0"/>
        <v>28450920</v>
      </c>
      <c r="S5" s="174">
        <f t="shared" si="0"/>
        <v>28450920</v>
      </c>
      <c r="T5" s="174">
        <f t="shared" si="0"/>
        <v>28450920</v>
      </c>
      <c r="U5" s="174">
        <f t="shared" si="0"/>
        <v>28450920</v>
      </c>
      <c r="V5" s="174">
        <f t="shared" si="0"/>
        <v>28450920</v>
      </c>
      <c r="W5" s="174">
        <f t="shared" si="0"/>
        <v>28450920</v>
      </c>
      <c r="X5" s="174">
        <f t="shared" si="0"/>
        <v>28450920</v>
      </c>
      <c r="Y5" s="174">
        <f t="shared" si="0"/>
        <v>28450920</v>
      </c>
      <c r="Z5" s="174">
        <f t="shared" si="0"/>
        <v>28450920</v>
      </c>
      <c r="AA5" s="174">
        <f t="shared" si="0"/>
        <v>28450920</v>
      </c>
      <c r="AB5" s="174">
        <f t="shared" si="0"/>
        <v>28450920</v>
      </c>
      <c r="AC5" s="174">
        <f t="shared" si="0"/>
        <v>28450920</v>
      </c>
      <c r="AD5" s="174">
        <f t="shared" si="0"/>
        <v>28450920</v>
      </c>
      <c r="AE5" s="174">
        <f t="shared" si="0"/>
        <v>28450920</v>
      </c>
      <c r="AF5" s="174">
        <f t="shared" si="0"/>
        <v>28450920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14423799.701478131</v>
      </c>
      <c r="C10">
        <f>D10</f>
        <v>14423799.701478131</v>
      </c>
      <c r="D10" s="170">
        <f>SUM(D$5*SUMIFS(C$39:C$48,$B$39:$B$48,$A10),D$6*IF($B$2=TRUE,SUMIFS($B$147:$B$162,$A$147:$A$162,$A10),SUMIFS(E$125:E$140,$A$125:$A$140,$A10)))</f>
        <v>14423799.701478131</v>
      </c>
      <c r="E10">
        <f t="shared" ref="E10:N10" si="1">SUM(E$5*SUMIFS(D$39:D$48,$B$39:$B$48,$A10),E$6*IF($B$2=TRUE,SUMIFS($B$147:$B$162,$A$147:$A$162,$A10),SUMIFS(F$125:F$140,$A$125:$A$140,$A10)))</f>
        <v>13446598.102846455</v>
      </c>
      <c r="F10">
        <f t="shared" si="1"/>
        <v>12890780.821549689</v>
      </c>
      <c r="G10">
        <f t="shared" si="1"/>
        <v>12494857.876662346</v>
      </c>
      <c r="H10">
        <f t="shared" si="1"/>
        <v>12130397.379182676</v>
      </c>
      <c r="I10">
        <f t="shared" si="1"/>
        <v>11513595.160779331</v>
      </c>
      <c r="J10">
        <f t="shared" si="1"/>
        <v>7553435.8838556437</v>
      </c>
      <c r="K10">
        <f t="shared" si="1"/>
        <v>7301835.2593813827</v>
      </c>
      <c r="L10">
        <f t="shared" si="1"/>
        <v>6784618.5778400078</v>
      </c>
      <c r="M10">
        <f t="shared" si="1"/>
        <v>6784618.5778400078</v>
      </c>
      <c r="N10">
        <f t="shared" si="1"/>
        <v>6784618.5778400078</v>
      </c>
      <c r="O10">
        <f t="shared" ref="O10:AE10" si="2">SUM(O$5*SUMIFS(N$39:N$48,$B$39:$B$48,$A10),O$6*IF($B$2=TRUE,SUMIFS($B$147:$B$162,$A$147:$A$162,$A10),SUMIFS(P$125:P$140,$A$125:$A$140,$A10)))</f>
        <v>6784618.5778400078</v>
      </c>
      <c r="P10">
        <f t="shared" si="2"/>
        <v>6784618.5778400078</v>
      </c>
      <c r="Q10">
        <f t="shared" si="2"/>
        <v>6784618.5778400078</v>
      </c>
      <c r="R10">
        <f t="shared" si="2"/>
        <v>6784618.5778400078</v>
      </c>
      <c r="S10">
        <f t="shared" si="2"/>
        <v>6784618.5778400078</v>
      </c>
      <c r="T10">
        <f t="shared" si="2"/>
        <v>6784618.5778400078</v>
      </c>
      <c r="U10">
        <f t="shared" si="2"/>
        <v>6784618.5778400078</v>
      </c>
      <c r="V10">
        <f t="shared" si="2"/>
        <v>6784618.5778400078</v>
      </c>
      <c r="W10">
        <f t="shared" si="2"/>
        <v>6784618.5778400078</v>
      </c>
      <c r="X10">
        <f t="shared" si="2"/>
        <v>6784618.5778400078</v>
      </c>
      <c r="Y10">
        <f t="shared" si="2"/>
        <v>6784618.5778400078</v>
      </c>
      <c r="Z10">
        <f t="shared" si="2"/>
        <v>6784618.5778400078</v>
      </c>
      <c r="AA10">
        <f t="shared" si="2"/>
        <v>6784618.5778400078</v>
      </c>
      <c r="AB10">
        <f t="shared" si="2"/>
        <v>6784618.5778400078</v>
      </c>
      <c r="AC10">
        <f t="shared" si="2"/>
        <v>6784618.5778400078</v>
      </c>
      <c r="AD10">
        <f t="shared" si="2"/>
        <v>6784618.5778400078</v>
      </c>
      <c r="AE10">
        <f t="shared" si="2"/>
        <v>6784618.5778400078</v>
      </c>
      <c r="AF10">
        <f>SUM(AF$5*SUMIFS(AE$39:AE$48,$B$39:$B$48,$A10),AF$6*IF($B$2=TRUE,SUMIFS($B$147:$B$162,$A$147:$A$162,$A10),SUMIFS(AG$125:AG$140,$A$125:$A$140,$A10)))</f>
        <v>6784618.5778400078</v>
      </c>
    </row>
    <row r="11" spans="1:32">
      <c r="A11" s="100" t="s">
        <v>346</v>
      </c>
      <c r="B11">
        <f t="shared" ref="B11:B33" si="3">D11</f>
        <v>7531396.3366467021</v>
      </c>
      <c r="C11">
        <f t="shared" ref="C11:C33" si="4">D11</f>
        <v>7531396.3366467021</v>
      </c>
      <c r="D11" s="170">
        <f t="shared" ref="D11:D33" si="5">SUM(D$5*SUMIFS(C$39:C$48,$B$39:$B$48,$A11),D$6*IF($B$2=TRUE,SUMIFS($B$147:$B$162,$A$147:$A$162,$A11),SUMIFS(E$125:E$140,$A$125:$A$140,$A11)))</f>
        <v>7531396.3366467021</v>
      </c>
      <c r="E11">
        <f t="shared" ref="E11:N11" si="6">SUM(E$5*SUMIFS(D$39:D$48,$B$39:$B$48,$A11),E$6*IF($B$2=TRUE,SUMIFS($B$147:$B$162,$A$147:$A$162,$A11),SUMIFS(F$125:F$140,$A$125:$A$140,$A11)))</f>
        <v>8181627.6830037655</v>
      </c>
      <c r="F11">
        <f t="shared" si="6"/>
        <v>8629853.7869943455</v>
      </c>
      <c r="G11">
        <f t="shared" si="6"/>
        <v>8502075.2156141251</v>
      </c>
      <c r="H11">
        <f t="shared" si="6"/>
        <v>8218407.16182895</v>
      </c>
      <c r="I11">
        <f t="shared" si="6"/>
        <v>7838503.716920672</v>
      </c>
      <c r="J11">
        <f t="shared" si="6"/>
        <v>5619432.4401229937</v>
      </c>
      <c r="K11">
        <f t="shared" si="6"/>
        <v>5033679.8277260214</v>
      </c>
      <c r="L11">
        <f t="shared" si="6"/>
        <v>3886221.5278323805</v>
      </c>
      <c r="M11">
        <f t="shared" si="6"/>
        <v>3886221.5278323805</v>
      </c>
      <c r="N11">
        <f t="shared" si="6"/>
        <v>3886221.5278323805</v>
      </c>
      <c r="O11">
        <f t="shared" ref="O11:AF11" si="7">SUM(O$5*SUMIFS(N$39:N$48,$B$39:$B$48,$A11),O$6*IF($B$2=TRUE,SUMIFS($B$147:$B$162,$A$147:$A$162,$A11),SUMIFS(P$125:P$140,$A$125:$A$140,$A11)))</f>
        <v>3886221.5278323805</v>
      </c>
      <c r="P11">
        <f t="shared" si="7"/>
        <v>3886221.5278323805</v>
      </c>
      <c r="Q11">
        <f t="shared" si="7"/>
        <v>3886221.5278323805</v>
      </c>
      <c r="R11">
        <f t="shared" si="7"/>
        <v>3886221.5278323805</v>
      </c>
      <c r="S11">
        <f t="shared" si="7"/>
        <v>3886221.5278323805</v>
      </c>
      <c r="T11">
        <f t="shared" si="7"/>
        <v>3886221.5278323805</v>
      </c>
      <c r="U11">
        <f t="shared" si="7"/>
        <v>3886221.5278323805</v>
      </c>
      <c r="V11">
        <f t="shared" si="7"/>
        <v>3886221.5278323805</v>
      </c>
      <c r="W11">
        <f t="shared" si="7"/>
        <v>3886221.5278323805</v>
      </c>
      <c r="X11">
        <f t="shared" si="7"/>
        <v>3886221.5278323805</v>
      </c>
      <c r="Y11">
        <f t="shared" si="7"/>
        <v>3886221.5278323805</v>
      </c>
      <c r="Z11">
        <f t="shared" si="7"/>
        <v>3886221.5278323805</v>
      </c>
      <c r="AA11">
        <f t="shared" si="7"/>
        <v>3886221.5278323805</v>
      </c>
      <c r="AB11">
        <f t="shared" si="7"/>
        <v>3886221.5278323805</v>
      </c>
      <c r="AC11">
        <f t="shared" si="7"/>
        <v>3886221.5278323805</v>
      </c>
      <c r="AD11">
        <f t="shared" si="7"/>
        <v>3886221.5278323805</v>
      </c>
      <c r="AE11">
        <f t="shared" si="7"/>
        <v>3886221.5278323805</v>
      </c>
      <c r="AF11">
        <f t="shared" si="7"/>
        <v>3886221.5278323805</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4333212.1822185367</v>
      </c>
      <c r="C13">
        <f t="shared" si="4"/>
        <v>4333212.1822185367</v>
      </c>
      <c r="D13" s="170">
        <f t="shared" si="5"/>
        <v>4333212.1822185367</v>
      </c>
      <c r="E13">
        <f t="shared" ref="E13:N13" si="10">SUM(E$5*SUMIFS(D$39:D$48,$B$39:$B$48,$A13),E$6*IF($B$2=TRUE,SUMIFS($B$147:$B$162,$A$147:$A$162,$A13),SUMIFS(F$125:F$140,$A$125:$A$140,$A13)))</f>
        <v>4450897.448613653</v>
      </c>
      <c r="F13">
        <f t="shared" si="10"/>
        <v>4499403.5231838459</v>
      </c>
      <c r="G13">
        <f t="shared" si="10"/>
        <v>4649924.4286843352</v>
      </c>
      <c r="H13">
        <f t="shared" si="10"/>
        <v>4733848.3357679872</v>
      </c>
      <c r="I13">
        <f t="shared" si="10"/>
        <v>4776293.8819304984</v>
      </c>
      <c r="J13">
        <f t="shared" si="10"/>
        <v>5088042.4906121669</v>
      </c>
      <c r="K13">
        <f t="shared" si="10"/>
        <v>4955166.1464638049</v>
      </c>
      <c r="L13">
        <f t="shared" si="10"/>
        <v>4683998.7575066239</v>
      </c>
      <c r="M13">
        <f t="shared" si="10"/>
        <v>4683998.7575066239</v>
      </c>
      <c r="N13">
        <f t="shared" si="10"/>
        <v>4683998.7575066239</v>
      </c>
      <c r="O13">
        <f t="shared" ref="O13:AF13" si="11">SUM(O$5*SUMIFS(N$39:N$48,$B$39:$B$48,$A13),O$6*IF($B$2=TRUE,SUMIFS($B$147:$B$162,$A$147:$A$162,$A13),SUMIFS(P$125:P$140,$A$125:$A$140,$A13)))</f>
        <v>4683998.7575066239</v>
      </c>
      <c r="P13">
        <f t="shared" si="11"/>
        <v>4683998.7575066239</v>
      </c>
      <c r="Q13">
        <f t="shared" si="11"/>
        <v>4683998.7575066239</v>
      </c>
      <c r="R13">
        <f t="shared" si="11"/>
        <v>4683998.7575066239</v>
      </c>
      <c r="S13">
        <f t="shared" si="11"/>
        <v>4683998.7575066239</v>
      </c>
      <c r="T13">
        <f t="shared" si="11"/>
        <v>4683998.7575066239</v>
      </c>
      <c r="U13">
        <f t="shared" si="11"/>
        <v>4683998.7575066239</v>
      </c>
      <c r="V13">
        <f t="shared" si="11"/>
        <v>4683998.7575066239</v>
      </c>
      <c r="W13">
        <f t="shared" si="11"/>
        <v>4683998.7575066239</v>
      </c>
      <c r="X13">
        <f t="shared" si="11"/>
        <v>4683998.7575066239</v>
      </c>
      <c r="Y13">
        <f t="shared" si="11"/>
        <v>4683998.7575066239</v>
      </c>
      <c r="Z13">
        <f t="shared" si="11"/>
        <v>4683998.7575066239</v>
      </c>
      <c r="AA13">
        <f t="shared" si="11"/>
        <v>4683998.7575066239</v>
      </c>
      <c r="AB13">
        <f t="shared" si="11"/>
        <v>4683998.7575066239</v>
      </c>
      <c r="AC13">
        <f t="shared" si="11"/>
        <v>4683998.7575066239</v>
      </c>
      <c r="AD13">
        <f t="shared" si="11"/>
        <v>4683998.7575066239</v>
      </c>
      <c r="AE13">
        <f t="shared" si="11"/>
        <v>4683998.7575066239</v>
      </c>
      <c r="AF13">
        <f t="shared" si="11"/>
        <v>4683998.7575066239</v>
      </c>
    </row>
    <row r="14" spans="1:32">
      <c r="A14" s="100" t="s">
        <v>101</v>
      </c>
      <c r="B14">
        <f t="shared" si="3"/>
        <v>1280078.5233557932</v>
      </c>
      <c r="C14">
        <f t="shared" si="4"/>
        <v>1280078.5233557932</v>
      </c>
      <c r="D14" s="170">
        <f t="shared" si="5"/>
        <v>1280078.5233557932</v>
      </c>
      <c r="E14">
        <f t="shared" ref="E14:N14" si="12">SUM(E$5*SUMIFS(D$39:D$48,$B$39:$B$48,$A14),E$6*IF($B$2=TRUE,SUMIFS($B$147:$B$162,$A$147:$A$162,$A14),SUMIFS(F$125:F$140,$A$125:$A$140,$A14)))</f>
        <v>1310332.0889468121</v>
      </c>
      <c r="F14">
        <f t="shared" si="12"/>
        <v>1346996.3962541115</v>
      </c>
      <c r="G14">
        <f t="shared" si="12"/>
        <v>1395249.1538304845</v>
      </c>
      <c r="H14">
        <f t="shared" si="12"/>
        <v>1423471.1220634924</v>
      </c>
      <c r="I14">
        <f t="shared" si="12"/>
        <v>1466743.5199075732</v>
      </c>
      <c r="J14">
        <f t="shared" si="12"/>
        <v>1185640.942707862</v>
      </c>
      <c r="K14">
        <f t="shared" si="12"/>
        <v>1158771.5783235927</v>
      </c>
      <c r="L14">
        <f t="shared" si="12"/>
        <v>1124166.4043485676</v>
      </c>
      <c r="M14">
        <f t="shared" si="12"/>
        <v>1124166.4043485676</v>
      </c>
      <c r="N14">
        <f t="shared" si="12"/>
        <v>1124166.4043485676</v>
      </c>
      <c r="O14">
        <f t="shared" ref="O14:AF14" si="13">SUM(O$5*SUMIFS(N$39:N$48,$B$39:$B$48,$A14),O$6*IF($B$2=TRUE,SUMIFS($B$147:$B$162,$A$147:$A$162,$A14),SUMIFS(P$125:P$140,$A$125:$A$140,$A14)))</f>
        <v>1124166.4043485676</v>
      </c>
      <c r="P14">
        <f t="shared" si="13"/>
        <v>1124166.4043485676</v>
      </c>
      <c r="Q14">
        <f t="shared" si="13"/>
        <v>1124166.4043485676</v>
      </c>
      <c r="R14">
        <f t="shared" si="13"/>
        <v>1124166.4043485676</v>
      </c>
      <c r="S14">
        <f t="shared" si="13"/>
        <v>1124166.4043485676</v>
      </c>
      <c r="T14">
        <f t="shared" si="13"/>
        <v>1124166.4043485676</v>
      </c>
      <c r="U14">
        <f t="shared" si="13"/>
        <v>1124166.4043485676</v>
      </c>
      <c r="V14">
        <f t="shared" si="13"/>
        <v>1124166.4043485676</v>
      </c>
      <c r="W14">
        <f t="shared" si="13"/>
        <v>1124166.4043485676</v>
      </c>
      <c r="X14">
        <f t="shared" si="13"/>
        <v>1124166.4043485676</v>
      </c>
      <c r="Y14">
        <f t="shared" si="13"/>
        <v>1124166.4043485676</v>
      </c>
      <c r="Z14">
        <f t="shared" si="13"/>
        <v>1124166.4043485676</v>
      </c>
      <c r="AA14">
        <f t="shared" si="13"/>
        <v>1124166.4043485676</v>
      </c>
      <c r="AB14">
        <f t="shared" si="13"/>
        <v>1124166.4043485676</v>
      </c>
      <c r="AC14">
        <f t="shared" si="13"/>
        <v>1124166.4043485676</v>
      </c>
      <c r="AD14">
        <f t="shared" si="13"/>
        <v>1124166.4043485676</v>
      </c>
      <c r="AE14">
        <f t="shared" si="13"/>
        <v>1124166.4043485676</v>
      </c>
      <c r="AF14">
        <f t="shared" si="13"/>
        <v>1124166.4043485676</v>
      </c>
    </row>
    <row r="15" spans="1:32">
      <c r="A15" s="100" t="s">
        <v>100</v>
      </c>
      <c r="B15">
        <f t="shared" si="3"/>
        <v>86397.496465244607</v>
      </c>
      <c r="C15">
        <f t="shared" si="4"/>
        <v>86397.496465244607</v>
      </c>
      <c r="D15" s="170">
        <f t="shared" si="5"/>
        <v>86397.496465244607</v>
      </c>
      <c r="E15">
        <f t="shared" ref="E15:N15" si="14">SUM(E$5*SUMIFS(D$39:D$48,$B$39:$B$48,$A15),E$6*IF($B$2=TRUE,SUMIFS($B$147:$B$162,$A$147:$A$162,$A15),SUMIFS(F$125:F$140,$A$125:$A$140,$A15)))</f>
        <v>89333.407745965029</v>
      </c>
      <c r="F15">
        <f t="shared" si="14"/>
        <v>94428.342723224196</v>
      </c>
      <c r="G15">
        <f t="shared" si="14"/>
        <v>191208.31263860804</v>
      </c>
      <c r="H15">
        <f t="shared" si="14"/>
        <v>250928.04679722482</v>
      </c>
      <c r="I15">
        <f t="shared" si="14"/>
        <v>270660.94268028892</v>
      </c>
      <c r="J15">
        <f t="shared" si="14"/>
        <v>381994.36151978379</v>
      </c>
      <c r="K15">
        <f t="shared" si="14"/>
        <v>435737.64309538098</v>
      </c>
      <c r="L15">
        <f t="shared" si="14"/>
        <v>1061654.7316255725</v>
      </c>
      <c r="M15">
        <f t="shared" si="14"/>
        <v>1061654.7316255725</v>
      </c>
      <c r="N15">
        <f t="shared" si="14"/>
        <v>1061654.7316255725</v>
      </c>
      <c r="O15">
        <f t="shared" ref="O15:AF15" si="15">SUM(O$5*SUMIFS(N$39:N$48,$B$39:$B$48,$A15),O$6*IF($B$2=TRUE,SUMIFS($B$147:$B$162,$A$147:$A$162,$A15),SUMIFS(P$125:P$140,$A$125:$A$140,$A15)))</f>
        <v>1061654.7316255725</v>
      </c>
      <c r="P15">
        <f t="shared" si="15"/>
        <v>1061654.7316255725</v>
      </c>
      <c r="Q15">
        <f t="shared" si="15"/>
        <v>1061654.7316255725</v>
      </c>
      <c r="R15">
        <f t="shared" si="15"/>
        <v>1061654.7316255725</v>
      </c>
      <c r="S15">
        <f t="shared" si="15"/>
        <v>1061654.7316255725</v>
      </c>
      <c r="T15">
        <f t="shared" si="15"/>
        <v>1061654.7316255725</v>
      </c>
      <c r="U15">
        <f t="shared" si="15"/>
        <v>1061654.7316255725</v>
      </c>
      <c r="V15">
        <f t="shared" si="15"/>
        <v>1061654.7316255725</v>
      </c>
      <c r="W15">
        <f t="shared" si="15"/>
        <v>1061654.7316255725</v>
      </c>
      <c r="X15">
        <f t="shared" si="15"/>
        <v>1061654.7316255725</v>
      </c>
      <c r="Y15">
        <f t="shared" si="15"/>
        <v>1061654.7316255725</v>
      </c>
      <c r="Z15">
        <f t="shared" si="15"/>
        <v>1061654.7316255725</v>
      </c>
      <c r="AA15">
        <f t="shared" si="15"/>
        <v>1061654.7316255725</v>
      </c>
      <c r="AB15">
        <f t="shared" si="15"/>
        <v>1061654.7316255725</v>
      </c>
      <c r="AC15">
        <f t="shared" si="15"/>
        <v>1061654.7316255725</v>
      </c>
      <c r="AD15">
        <f t="shared" si="15"/>
        <v>1061654.7316255725</v>
      </c>
      <c r="AE15">
        <f t="shared" si="15"/>
        <v>1061654.7316255725</v>
      </c>
      <c r="AF15">
        <f t="shared" si="15"/>
        <v>1061654.7316255725</v>
      </c>
    </row>
    <row r="16" spans="1:32">
      <c r="A16" s="100" t="s">
        <v>102</v>
      </c>
      <c r="B16">
        <f t="shared" si="3"/>
        <v>662931.20008704951</v>
      </c>
      <c r="C16">
        <f t="shared" si="4"/>
        <v>662931.20008704951</v>
      </c>
      <c r="D16" s="170">
        <f t="shared" si="5"/>
        <v>662931.20008704951</v>
      </c>
      <c r="E16">
        <f t="shared" ref="E16:N16" si="16">SUM(E$5*SUMIFS(D$39:D$48,$B$39:$B$48,$A16),E$6*IF($B$2=TRUE,SUMIFS($B$147:$B$162,$A$147:$A$162,$A16),SUMIFS(F$125:F$140,$A$125:$A$140,$A16)))</f>
        <v>879598.67932766303</v>
      </c>
      <c r="F16">
        <f t="shared" si="16"/>
        <v>920221.65274158167</v>
      </c>
      <c r="G16">
        <f t="shared" si="16"/>
        <v>1147477.5903208586</v>
      </c>
      <c r="H16">
        <f t="shared" si="16"/>
        <v>1560153.5929441429</v>
      </c>
      <c r="I16">
        <f t="shared" si="16"/>
        <v>2333634.2851097933</v>
      </c>
      <c r="J16">
        <f t="shared" si="16"/>
        <v>8291814.9125520373</v>
      </c>
      <c r="K16">
        <f t="shared" si="16"/>
        <v>9085794.934648538</v>
      </c>
      <c r="L16">
        <f t="shared" si="16"/>
        <v>10441220.713700136</v>
      </c>
      <c r="M16">
        <f t="shared" si="16"/>
        <v>10441220.713700136</v>
      </c>
      <c r="N16">
        <f t="shared" si="16"/>
        <v>10441220.713700136</v>
      </c>
      <c r="O16">
        <f t="shared" ref="O16:AF16" si="17">SUM(O$5*SUMIFS(N$39:N$48,$B$39:$B$48,$A16),O$6*IF($B$2=TRUE,SUMIFS($B$147:$B$162,$A$147:$A$162,$A16),SUMIFS(P$125:P$140,$A$125:$A$140,$A16)))</f>
        <v>10441220.713700136</v>
      </c>
      <c r="P16">
        <f t="shared" si="17"/>
        <v>10441220.713700136</v>
      </c>
      <c r="Q16">
        <f t="shared" si="17"/>
        <v>10441220.713700136</v>
      </c>
      <c r="R16">
        <f t="shared" si="17"/>
        <v>10441220.713700136</v>
      </c>
      <c r="S16">
        <f t="shared" si="17"/>
        <v>10441220.713700136</v>
      </c>
      <c r="T16">
        <f t="shared" si="17"/>
        <v>10441220.713700136</v>
      </c>
      <c r="U16">
        <f t="shared" si="17"/>
        <v>10441220.713700136</v>
      </c>
      <c r="V16">
        <f t="shared" si="17"/>
        <v>10441220.713700136</v>
      </c>
      <c r="W16">
        <f t="shared" si="17"/>
        <v>10441220.713700136</v>
      </c>
      <c r="X16">
        <f t="shared" si="17"/>
        <v>10441220.713700136</v>
      </c>
      <c r="Y16">
        <f t="shared" si="17"/>
        <v>10441220.713700136</v>
      </c>
      <c r="Z16">
        <f t="shared" si="17"/>
        <v>10441220.713700136</v>
      </c>
      <c r="AA16">
        <f t="shared" si="17"/>
        <v>10441220.713700136</v>
      </c>
      <c r="AB16">
        <f t="shared" si="17"/>
        <v>10441220.713700136</v>
      </c>
      <c r="AC16">
        <f t="shared" si="17"/>
        <v>10441220.713700136</v>
      </c>
      <c r="AD16">
        <f t="shared" si="17"/>
        <v>10441220.713700136</v>
      </c>
      <c r="AE16">
        <f t="shared" si="17"/>
        <v>10441220.713700136</v>
      </c>
      <c r="AF16">
        <f t="shared" si="17"/>
        <v>10441220.713700136</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52848.291599209602</v>
      </c>
      <c r="C18">
        <f t="shared" si="4"/>
        <v>52848.291599209602</v>
      </c>
      <c r="D18" s="170">
        <f t="shared" si="5"/>
        <v>52848.291599209602</v>
      </c>
      <c r="E18">
        <f t="shared" ref="E18:N18" si="20">SUM(E$5*SUMIFS(D$39:D$48,$B$39:$B$48,$A18),E$6*IF($B$2=TRUE,SUMIFS($B$147:$B$162,$A$147:$A$162,$A18),SUMIFS(F$125:F$140,$A$125:$A$140,$A18)))</f>
        <v>47848.403201782923</v>
      </c>
      <c r="F18">
        <f t="shared" si="20"/>
        <v>44507.096370068211</v>
      </c>
      <c r="G18">
        <f t="shared" si="20"/>
        <v>45051.983450688764</v>
      </c>
      <c r="H18">
        <f t="shared" si="20"/>
        <v>45671.340740317341</v>
      </c>
      <c r="I18">
        <f t="shared" si="20"/>
        <v>45950.311171295441</v>
      </c>
      <c r="J18">
        <f t="shared" si="20"/>
        <v>39363.70159226867</v>
      </c>
      <c r="K18">
        <f t="shared" si="20"/>
        <v>38261.271777036425</v>
      </c>
      <c r="L18">
        <f t="shared" si="20"/>
        <v>35963.498188901016</v>
      </c>
      <c r="M18">
        <f t="shared" si="20"/>
        <v>35963.498188901016</v>
      </c>
      <c r="N18">
        <f t="shared" si="20"/>
        <v>35963.498188901016</v>
      </c>
      <c r="O18">
        <f t="shared" ref="O18:AF18" si="21">SUM(O$5*SUMIFS(N$39:N$48,$B$39:$B$48,$A18),O$6*IF($B$2=TRUE,SUMIFS($B$147:$B$162,$A$147:$A$162,$A18),SUMIFS(P$125:P$140,$A$125:$A$140,$A18)))</f>
        <v>35963.498188901016</v>
      </c>
      <c r="P18">
        <f t="shared" si="21"/>
        <v>35963.498188901016</v>
      </c>
      <c r="Q18">
        <f t="shared" si="21"/>
        <v>35963.498188901016</v>
      </c>
      <c r="R18">
        <f t="shared" si="21"/>
        <v>35963.498188901016</v>
      </c>
      <c r="S18">
        <f t="shared" si="21"/>
        <v>35963.498188901016</v>
      </c>
      <c r="T18">
        <f t="shared" si="21"/>
        <v>35963.498188901016</v>
      </c>
      <c r="U18">
        <f t="shared" si="21"/>
        <v>35963.498188901016</v>
      </c>
      <c r="V18">
        <f t="shared" si="21"/>
        <v>35963.498188901016</v>
      </c>
      <c r="W18">
        <f t="shared" si="21"/>
        <v>35963.498188901016</v>
      </c>
      <c r="X18">
        <f t="shared" si="21"/>
        <v>35963.498188901016</v>
      </c>
      <c r="Y18">
        <f t="shared" si="21"/>
        <v>35963.498188901016</v>
      </c>
      <c r="Z18">
        <f t="shared" si="21"/>
        <v>35963.498188901016</v>
      </c>
      <c r="AA18">
        <f t="shared" si="21"/>
        <v>35963.498188901016</v>
      </c>
      <c r="AB18">
        <f t="shared" si="21"/>
        <v>35963.498188901016</v>
      </c>
      <c r="AC18">
        <f t="shared" si="21"/>
        <v>35963.498188901016</v>
      </c>
      <c r="AD18">
        <f t="shared" si="21"/>
        <v>35963.498188901016</v>
      </c>
      <c r="AE18">
        <f t="shared" si="21"/>
        <v>35963.498188901016</v>
      </c>
      <c r="AF18">
        <f t="shared" si="21"/>
        <v>35963.498188901016</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80209.951374577227</v>
      </c>
      <c r="C20">
        <f t="shared" si="4"/>
        <v>80209.951374577227</v>
      </c>
      <c r="D20" s="170">
        <f t="shared" si="5"/>
        <v>80209.951374577227</v>
      </c>
      <c r="E20">
        <f t="shared" ref="E20:N20" si="24">SUM(E$5*SUMIFS(D$39:D$48,$B$39:$B$48,$A20),E$6*IF($B$2=TRUE,SUMIFS($B$147:$B$162,$A$147:$A$162,$A20),SUMIFS(F$125:F$140,$A$125:$A$140,$A20)))</f>
        <v>44551.427736520185</v>
      </c>
      <c r="F20">
        <f t="shared" si="24"/>
        <v>14146.633138293268</v>
      </c>
      <c r="G20">
        <f t="shared" si="24"/>
        <v>8942.3914738644889</v>
      </c>
      <c r="H20">
        <f t="shared" si="24"/>
        <v>10029.886328222045</v>
      </c>
      <c r="I20">
        <f t="shared" si="24"/>
        <v>10374.69669538712</v>
      </c>
      <c r="J20">
        <f t="shared" si="24"/>
        <v>17651.913263297269</v>
      </c>
      <c r="K20">
        <f t="shared" si="24"/>
        <v>13818.695742679352</v>
      </c>
      <c r="L20">
        <f t="shared" si="24"/>
        <v>17566.289554512379</v>
      </c>
      <c r="M20">
        <f t="shared" si="24"/>
        <v>17566.289554512379</v>
      </c>
      <c r="N20">
        <f t="shared" si="24"/>
        <v>17566.289554512379</v>
      </c>
      <c r="O20">
        <f t="shared" ref="O20:AF20" si="25">SUM(O$5*SUMIFS(N$39:N$48,$B$39:$B$48,$A20),O$6*IF($B$2=TRUE,SUMIFS($B$147:$B$162,$A$147:$A$162,$A20),SUMIFS(P$125:P$140,$A$125:$A$140,$A20)))</f>
        <v>17566.289554512379</v>
      </c>
      <c r="P20">
        <f t="shared" si="25"/>
        <v>17566.289554512379</v>
      </c>
      <c r="Q20">
        <f t="shared" si="25"/>
        <v>17566.289554512379</v>
      </c>
      <c r="R20">
        <f t="shared" si="25"/>
        <v>17566.289554512379</v>
      </c>
      <c r="S20">
        <f t="shared" si="25"/>
        <v>17566.289554512379</v>
      </c>
      <c r="T20">
        <f t="shared" si="25"/>
        <v>17566.289554512379</v>
      </c>
      <c r="U20">
        <f t="shared" si="25"/>
        <v>17566.289554512379</v>
      </c>
      <c r="V20">
        <f t="shared" si="25"/>
        <v>17566.289554512379</v>
      </c>
      <c r="W20">
        <f t="shared" si="25"/>
        <v>17566.289554512379</v>
      </c>
      <c r="X20">
        <f t="shared" si="25"/>
        <v>17566.289554512379</v>
      </c>
      <c r="Y20">
        <f t="shared" si="25"/>
        <v>17566.289554512379</v>
      </c>
      <c r="Z20">
        <f t="shared" si="25"/>
        <v>17566.289554512379</v>
      </c>
      <c r="AA20">
        <f t="shared" si="25"/>
        <v>17566.289554512379</v>
      </c>
      <c r="AB20">
        <f t="shared" si="25"/>
        <v>17566.289554512379</v>
      </c>
      <c r="AC20">
        <f t="shared" si="25"/>
        <v>17566.289554512379</v>
      </c>
      <c r="AD20">
        <f t="shared" si="25"/>
        <v>17566.289554512379</v>
      </c>
      <c r="AE20">
        <f t="shared" si="25"/>
        <v>17566.289554512379</v>
      </c>
      <c r="AF20">
        <f t="shared" si="25"/>
        <v>17566.289554512379</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46.316774757518246</v>
      </c>
      <c r="C23">
        <f t="shared" si="4"/>
        <v>46.316774757518246</v>
      </c>
      <c r="D23" s="170">
        <f t="shared" si="5"/>
        <v>46.316774757518246</v>
      </c>
      <c r="E23">
        <f t="shared" ref="E23:N23" si="30">SUM(E$5*SUMIFS(D$39:D$48,$B$39:$B$48,$A23),E$6*IF($B$2=TRUE,SUMIFS($B$147:$B$162,$A$147:$A$162,$A23),SUMIFS(F$125:F$140,$A$125:$A$140,$A23)))</f>
        <v>132.75857738520583</v>
      </c>
      <c r="F23">
        <f t="shared" si="30"/>
        <v>10581.747044840766</v>
      </c>
      <c r="G23">
        <f t="shared" si="30"/>
        <v>16133.047324690624</v>
      </c>
      <c r="H23">
        <f t="shared" si="30"/>
        <v>78013.134346991486</v>
      </c>
      <c r="I23">
        <f t="shared" si="30"/>
        <v>195163.4848051618</v>
      </c>
      <c r="J23">
        <f t="shared" si="30"/>
        <v>273543.3537739453</v>
      </c>
      <c r="K23">
        <f t="shared" si="30"/>
        <v>427854.64284156414</v>
      </c>
      <c r="L23">
        <f t="shared" si="30"/>
        <v>415509.49940330005</v>
      </c>
      <c r="M23">
        <f t="shared" si="30"/>
        <v>415509.49940330005</v>
      </c>
      <c r="N23">
        <f t="shared" si="30"/>
        <v>415509.49940330005</v>
      </c>
      <c r="O23">
        <f t="shared" ref="O23:AF23" si="31">SUM(O$5*SUMIFS(N$39:N$48,$B$39:$B$48,$A23),O$6*IF($B$2=TRUE,SUMIFS($B$147:$B$162,$A$147:$A$162,$A23),SUMIFS(P$125:P$140,$A$125:$A$140,$A23)))</f>
        <v>415509.49940330005</v>
      </c>
      <c r="P23">
        <f t="shared" si="31"/>
        <v>415509.49940330005</v>
      </c>
      <c r="Q23">
        <f t="shared" si="31"/>
        <v>415509.49940330005</v>
      </c>
      <c r="R23">
        <f t="shared" si="31"/>
        <v>415509.49940330005</v>
      </c>
      <c r="S23">
        <f t="shared" si="31"/>
        <v>415509.49940330005</v>
      </c>
      <c r="T23">
        <f t="shared" si="31"/>
        <v>415509.49940330005</v>
      </c>
      <c r="U23">
        <f t="shared" si="31"/>
        <v>415509.49940330005</v>
      </c>
      <c r="V23">
        <f t="shared" si="31"/>
        <v>415509.49940330005</v>
      </c>
      <c r="W23">
        <f t="shared" si="31"/>
        <v>415509.49940330005</v>
      </c>
      <c r="X23">
        <f t="shared" si="31"/>
        <v>415509.49940330005</v>
      </c>
      <c r="Y23">
        <f t="shared" si="31"/>
        <v>415509.49940330005</v>
      </c>
      <c r="Z23">
        <f t="shared" si="31"/>
        <v>415509.49940330005</v>
      </c>
      <c r="AA23">
        <f t="shared" si="31"/>
        <v>415509.49940330005</v>
      </c>
      <c r="AB23">
        <f t="shared" si="31"/>
        <v>415509.49940330005</v>
      </c>
      <c r="AC23">
        <f t="shared" si="31"/>
        <v>415509.49940330005</v>
      </c>
      <c r="AD23">
        <f t="shared" si="31"/>
        <v>415509.49940330005</v>
      </c>
      <c r="AE23">
        <f t="shared" si="31"/>
        <v>415509.49940330005</v>
      </c>
      <c r="AF23">
        <f t="shared" si="31"/>
        <v>415509.49940330005</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1.8575248743875278E-3</v>
      </c>
      <c r="D39">
        <f>SUMPRODUCT(P$57:P$106,$B$57:$B$106)</f>
        <v>1.681787555614473E-3</v>
      </c>
      <c r="E39">
        <f>SUMPRODUCT(AB$57:AB$106,$B$57:$B$106)</f>
        <v>1.5643464735083509E-3</v>
      </c>
      <c r="F39">
        <f>SUMPRODUCT(AN$57:AN$106,$B$57:$B$106)</f>
        <v>1.5834982999034393E-3</v>
      </c>
      <c r="G39">
        <f>SUMPRODUCT(AZ$57:AZ$106,$B$57:$B$106)</f>
        <v>1.6052676236943248E-3</v>
      </c>
      <c r="H39">
        <f>SUMPRODUCT(BL$57:BL$106,$B$57:$B$106)</f>
        <v>1.6150729456655686E-3</v>
      </c>
      <c r="I39">
        <f>SUMPRODUCT(BX$57:BX$106,$B$57:$B$106)</f>
        <v>1.3835651568479567E-3</v>
      </c>
      <c r="J39">
        <f>SUMPRODUCT(CJ$57:CJ$106,$B$57:$B$106)</f>
        <v>1.3448166799891331E-3</v>
      </c>
      <c r="K39">
        <f>SUMPRODUCT(CV$57:CV$106,$B$57:$B$106)</f>
        <v>1.2640539634184418E-3</v>
      </c>
      <c r="L39" s="156">
        <f>K39</f>
        <v>1.2640539634184418E-3</v>
      </c>
      <c r="M39" s="156">
        <f t="shared" ref="M39:AE50" si="53">L39</f>
        <v>1.2640539634184418E-3</v>
      </c>
      <c r="N39" s="156">
        <f t="shared" si="53"/>
        <v>1.2640539634184418E-3</v>
      </c>
      <c r="O39" s="156">
        <f t="shared" si="53"/>
        <v>1.2640539634184418E-3</v>
      </c>
      <c r="P39" s="156">
        <f t="shared" si="53"/>
        <v>1.2640539634184418E-3</v>
      </c>
      <c r="Q39" s="156">
        <f t="shared" si="53"/>
        <v>1.2640539634184418E-3</v>
      </c>
      <c r="R39" s="156">
        <f t="shared" si="53"/>
        <v>1.2640539634184418E-3</v>
      </c>
      <c r="S39" s="156">
        <f t="shared" si="53"/>
        <v>1.2640539634184418E-3</v>
      </c>
      <c r="T39" s="156">
        <f t="shared" si="53"/>
        <v>1.2640539634184418E-3</v>
      </c>
      <c r="U39" s="156">
        <f t="shared" si="53"/>
        <v>1.2640539634184418E-3</v>
      </c>
      <c r="V39" s="156">
        <f t="shared" si="53"/>
        <v>1.2640539634184418E-3</v>
      </c>
      <c r="W39" s="156">
        <f t="shared" si="53"/>
        <v>1.2640539634184418E-3</v>
      </c>
      <c r="X39" s="156">
        <f t="shared" si="53"/>
        <v>1.2640539634184418E-3</v>
      </c>
      <c r="Y39" s="156">
        <f t="shared" si="53"/>
        <v>1.2640539634184418E-3</v>
      </c>
      <c r="Z39" s="156">
        <f t="shared" si="53"/>
        <v>1.2640539634184418E-3</v>
      </c>
      <c r="AA39" s="156">
        <f t="shared" si="53"/>
        <v>1.2640539634184418E-3</v>
      </c>
      <c r="AB39" s="156">
        <f t="shared" si="53"/>
        <v>1.2640539634184418E-3</v>
      </c>
      <c r="AC39" s="156">
        <f t="shared" si="53"/>
        <v>1.2640539634184418E-3</v>
      </c>
      <c r="AD39" s="156">
        <f t="shared" si="53"/>
        <v>1.2640539634184418E-3</v>
      </c>
      <c r="AE39" s="156">
        <f t="shared" si="53"/>
        <v>1.2640539634184418E-3</v>
      </c>
    </row>
    <row r="40" spans="1:32">
      <c r="B40" s="2" t="s">
        <v>98</v>
      </c>
      <c r="C40">
        <f>SUMPRODUCT(E57:E106,$B$57:$B$106)</f>
        <v>0.50697129307165223</v>
      </c>
      <c r="D40">
        <f>SUMPRODUCT(Q$57:Q$106,$B$57:$B$106)</f>
        <v>0.47262436866176749</v>
      </c>
      <c r="E40">
        <f>SUMPRODUCT(AC$57:AC$106,$B$57:$B$106)</f>
        <v>0.45308836485954374</v>
      </c>
      <c r="F40">
        <f>SUMPRODUCT(AO$57:AO$106,$B$57:$B$106)</f>
        <v>0.4391723668922603</v>
      </c>
      <c r="G40">
        <f>SUMPRODUCT(BA$57:BA$106,$B$57:$B$106)</f>
        <v>0.42636221883800862</v>
      </c>
      <c r="H40">
        <f>SUMPRODUCT(BM$57:BM$106,$B$57:$B$106)</f>
        <v>0.40468270132492484</v>
      </c>
      <c r="I40">
        <f>SUMPRODUCT(BY$57:BY$106,$B$57:$B$106)</f>
        <v>0.26549003982492109</v>
      </c>
      <c r="J40">
        <f>SUMPRODUCT(CK$57:CK$106,$B$57:$B$106)</f>
        <v>0.25664671860809363</v>
      </c>
      <c r="K40">
        <f>SUMPRODUCT(CW$57:CW$106,$B$57:$B$106)</f>
        <v>0.23846745826989102</v>
      </c>
      <c r="L40" s="156">
        <f t="shared" ref="L40:AA50" si="54">K40</f>
        <v>0.23846745826989102</v>
      </c>
      <c r="M40" s="156">
        <f t="shared" si="54"/>
        <v>0.23846745826989102</v>
      </c>
      <c r="N40" s="156">
        <f t="shared" si="54"/>
        <v>0.23846745826989102</v>
      </c>
      <c r="O40" s="156">
        <f t="shared" si="54"/>
        <v>0.23846745826989102</v>
      </c>
      <c r="P40" s="156">
        <f t="shared" si="54"/>
        <v>0.23846745826989102</v>
      </c>
      <c r="Q40" s="156">
        <f t="shared" si="54"/>
        <v>0.23846745826989102</v>
      </c>
      <c r="R40" s="156">
        <f t="shared" si="54"/>
        <v>0.23846745826989102</v>
      </c>
      <c r="S40" s="156">
        <f t="shared" si="54"/>
        <v>0.23846745826989102</v>
      </c>
      <c r="T40" s="156">
        <f t="shared" si="54"/>
        <v>0.23846745826989102</v>
      </c>
      <c r="U40" s="156">
        <f t="shared" si="54"/>
        <v>0.23846745826989102</v>
      </c>
      <c r="V40" s="156">
        <f t="shared" si="54"/>
        <v>0.23846745826989102</v>
      </c>
      <c r="W40" s="156">
        <f t="shared" si="54"/>
        <v>0.23846745826989102</v>
      </c>
      <c r="X40" s="156">
        <f t="shared" si="54"/>
        <v>0.23846745826989102</v>
      </c>
      <c r="Y40" s="156">
        <f t="shared" si="54"/>
        <v>0.23846745826989102</v>
      </c>
      <c r="Z40" s="156">
        <f t="shared" si="54"/>
        <v>0.23846745826989102</v>
      </c>
      <c r="AA40" s="156">
        <f t="shared" si="54"/>
        <v>0.23846745826989102</v>
      </c>
      <c r="AB40" s="156">
        <f t="shared" si="53"/>
        <v>0.23846745826989102</v>
      </c>
      <c r="AC40" s="156">
        <f t="shared" si="53"/>
        <v>0.23846745826989102</v>
      </c>
      <c r="AD40" s="156">
        <f t="shared" si="53"/>
        <v>0.23846745826989102</v>
      </c>
      <c r="AE40" s="156">
        <f t="shared" si="53"/>
        <v>0.23846745826989102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4.4992517758856064E-2</v>
      </c>
      <c r="D42">
        <f>SUMPRODUCT(S$57:S$106,$B$57:$B$106)</f>
        <v>4.6055877593652934E-2</v>
      </c>
      <c r="E42">
        <f>SUMPRODUCT(AE$57:AE$106,$B$57:$B$106)</f>
        <v>4.734456376996285E-2</v>
      </c>
      <c r="F42">
        <f>SUMPRODUCT(AQ$57:AQ$106,$B$57:$B$106)</f>
        <v>4.9040563673529165E-2</v>
      </c>
      <c r="G42">
        <f>SUMPRODUCT(BC$57:BC$106,$B$57:$B$106)</f>
        <v>5.0032516419978419E-2</v>
      </c>
      <c r="H42">
        <f>SUMPRODUCT(BO$57:BO$106,$B$57:$B$106)</f>
        <v>5.1553465403142436E-2</v>
      </c>
      <c r="I42">
        <f>SUMPRODUCT(CA$57:CA$106,$B$57:$B$106)</f>
        <v>4.1673202227128753E-2</v>
      </c>
      <c r="J42">
        <f>SUMPRODUCT(CM$57:CM$106,$B$57:$B$106)</f>
        <v>4.0728791136581614E-2</v>
      </c>
      <c r="K42">
        <f>SUMPRODUCT(CY$57:CY$106,$B$57:$B$106)</f>
        <v>3.9512479889879402E-2</v>
      </c>
      <c r="L42" s="156">
        <f t="shared" si="54"/>
        <v>3.9512479889879402E-2</v>
      </c>
      <c r="M42" s="156">
        <f t="shared" si="53"/>
        <v>3.9512479889879402E-2</v>
      </c>
      <c r="N42" s="156">
        <f t="shared" si="53"/>
        <v>3.9512479889879402E-2</v>
      </c>
      <c r="O42" s="156">
        <f t="shared" si="53"/>
        <v>3.9512479889879402E-2</v>
      </c>
      <c r="P42" s="156">
        <f t="shared" si="53"/>
        <v>3.9512479889879402E-2</v>
      </c>
      <c r="Q42" s="156">
        <f t="shared" si="53"/>
        <v>3.9512479889879402E-2</v>
      </c>
      <c r="R42" s="156">
        <f t="shared" si="53"/>
        <v>3.9512479889879402E-2</v>
      </c>
      <c r="S42" s="156">
        <f t="shared" si="53"/>
        <v>3.9512479889879402E-2</v>
      </c>
      <c r="T42" s="156">
        <f t="shared" si="53"/>
        <v>3.9512479889879402E-2</v>
      </c>
      <c r="U42" s="156">
        <f t="shared" si="53"/>
        <v>3.9512479889879402E-2</v>
      </c>
      <c r="V42" s="156">
        <f t="shared" si="53"/>
        <v>3.9512479889879402E-2</v>
      </c>
      <c r="W42" s="156">
        <f t="shared" si="53"/>
        <v>3.9512479889879402E-2</v>
      </c>
      <c r="X42" s="156">
        <f t="shared" si="53"/>
        <v>3.9512479889879402E-2</v>
      </c>
      <c r="Y42" s="156">
        <f t="shared" si="53"/>
        <v>3.9512479889879402E-2</v>
      </c>
      <c r="Z42" s="156">
        <f t="shared" si="53"/>
        <v>3.9512479889879402E-2</v>
      </c>
      <c r="AA42" s="156">
        <f t="shared" si="53"/>
        <v>3.9512479889879402E-2</v>
      </c>
      <c r="AB42" s="156">
        <f t="shared" si="53"/>
        <v>3.9512479889879402E-2</v>
      </c>
      <c r="AC42" s="156">
        <f t="shared" si="53"/>
        <v>3.9512479889879402E-2</v>
      </c>
      <c r="AD42" s="156">
        <f t="shared" si="53"/>
        <v>3.9512479889879402E-2</v>
      </c>
      <c r="AE42" s="156">
        <f t="shared" si="53"/>
        <v>3.9512479889879402E-2</v>
      </c>
    </row>
    <row r="43" spans="1:32">
      <c r="B43" s="2" t="s">
        <v>346</v>
      </c>
      <c r="C43">
        <f>SUMPRODUCT(H57:H106,$B$57:$B$106)</f>
        <v>0.26471538834760711</v>
      </c>
      <c r="D43">
        <f>SUMPRODUCT(T$57:T$106,$B$57:$B$106)</f>
        <v>0.28756988114984561</v>
      </c>
      <c r="E43">
        <f>SUMPRODUCT(AF$57:AF$106,$B$57:$B$106)</f>
        <v>0.30332424353920173</v>
      </c>
      <c r="F43">
        <f>SUMPRODUCT(AR$57:AR$106,$B$57:$B$106)</f>
        <v>0.29883305058726134</v>
      </c>
      <c r="G43">
        <f>SUMPRODUCT(BD$57:BD$106,$B$57:$B$106)</f>
        <v>0.28886261540326114</v>
      </c>
      <c r="H43">
        <f>SUMPRODUCT(BP$57:BP$106,$B$57:$B$106)</f>
        <v>0.27550967479858901</v>
      </c>
      <c r="I43">
        <f>SUMPRODUCT(CB$57:CB$106,$B$57:$B$106)</f>
        <v>0.19751320660713234</v>
      </c>
      <c r="J43">
        <f>SUMPRODUCT(CN$57:CN$106,$B$57:$B$106)</f>
        <v>0.17692502835500651</v>
      </c>
      <c r="K43">
        <f>SUMPRODUCT(CZ$57:CZ$106,$B$57:$B$106)</f>
        <v>0.13659387913755971</v>
      </c>
      <c r="L43" s="156">
        <f t="shared" si="54"/>
        <v>0.13659387913755971</v>
      </c>
      <c r="M43" s="156">
        <f t="shared" si="53"/>
        <v>0.13659387913755971</v>
      </c>
      <c r="N43" s="156">
        <f t="shared" si="53"/>
        <v>0.13659387913755971</v>
      </c>
      <c r="O43" s="156">
        <f t="shared" si="53"/>
        <v>0.13659387913755971</v>
      </c>
      <c r="P43" s="156">
        <f t="shared" si="53"/>
        <v>0.13659387913755971</v>
      </c>
      <c r="Q43" s="156">
        <f t="shared" si="53"/>
        <v>0.13659387913755971</v>
      </c>
      <c r="R43" s="156">
        <f t="shared" si="53"/>
        <v>0.13659387913755971</v>
      </c>
      <c r="S43" s="156">
        <f t="shared" si="53"/>
        <v>0.13659387913755971</v>
      </c>
      <c r="T43" s="156">
        <f t="shared" si="53"/>
        <v>0.13659387913755971</v>
      </c>
      <c r="U43" s="156">
        <f t="shared" si="53"/>
        <v>0.13659387913755971</v>
      </c>
      <c r="V43" s="156">
        <f t="shared" si="53"/>
        <v>0.13659387913755971</v>
      </c>
      <c r="W43" s="156">
        <f t="shared" si="53"/>
        <v>0.13659387913755971</v>
      </c>
      <c r="X43" s="156">
        <f t="shared" si="53"/>
        <v>0.13659387913755971</v>
      </c>
      <c r="Y43" s="156">
        <f t="shared" si="53"/>
        <v>0.13659387913755971</v>
      </c>
      <c r="Z43" s="156">
        <f t="shared" si="53"/>
        <v>0.13659387913755971</v>
      </c>
      <c r="AA43" s="156">
        <f t="shared" si="53"/>
        <v>0.13659387913755971</v>
      </c>
      <c r="AB43" s="156">
        <f t="shared" si="53"/>
        <v>0.13659387913755971</v>
      </c>
      <c r="AC43" s="156">
        <f t="shared" si="53"/>
        <v>0.13659387913755971</v>
      </c>
      <c r="AD43" s="156">
        <f t="shared" si="53"/>
        <v>0.13659387913755971</v>
      </c>
      <c r="AE43" s="156">
        <f t="shared" si="53"/>
        <v>0.13659387913755971</v>
      </c>
    </row>
    <row r="44" spans="1:32">
      <c r="B44" s="2" t="s">
        <v>99</v>
      </c>
      <c r="C44">
        <f>SUMPRODUCT(I57:I106,$B$57:$B$106)</f>
        <v>0.15230481763748013</v>
      </c>
      <c r="D44">
        <f>SUMPRODUCT(U$57:U$106,$B$57:$B$106)</f>
        <v>0.15644124859982217</v>
      </c>
      <c r="E44">
        <f>SUMPRODUCT(AG$57:AG$106,$B$57:$B$106)</f>
        <v>0.15814615215198122</v>
      </c>
      <c r="F44">
        <f>SUMPRODUCT(AS$57:AS$106,$B$57:$B$106)</f>
        <v>0.16343669831008401</v>
      </c>
      <c r="G44">
        <f>SUMPRODUCT(BE$57:BE$106,$B$57:$B$106)</f>
        <v>0.16638647663302231</v>
      </c>
      <c r="H44">
        <f>SUMPRODUCT(BQ$57:BQ$106,$B$57:$B$106)</f>
        <v>0.16787836322799046</v>
      </c>
      <c r="I44">
        <f>SUMPRODUCT(CC$57:CC$106,$B$57:$B$106)</f>
        <v>0.17883578072737777</v>
      </c>
      <c r="J44">
        <f>SUMPRODUCT(CO$57:CO$106,$B$57:$B$106)</f>
        <v>0.17416540999249955</v>
      </c>
      <c r="K44">
        <f>SUMPRODUCT(DA$57:DA$106,$B$57:$B$106)</f>
        <v>0.16463435127955875</v>
      </c>
      <c r="L44" s="156">
        <f t="shared" si="54"/>
        <v>0.16463435127955875</v>
      </c>
      <c r="M44" s="156">
        <f t="shared" si="53"/>
        <v>0.16463435127955875</v>
      </c>
      <c r="N44" s="156">
        <f t="shared" si="53"/>
        <v>0.16463435127955875</v>
      </c>
      <c r="O44" s="156">
        <f t="shared" si="53"/>
        <v>0.16463435127955875</v>
      </c>
      <c r="P44" s="156">
        <f t="shared" si="53"/>
        <v>0.16463435127955875</v>
      </c>
      <c r="Q44" s="156">
        <f t="shared" si="53"/>
        <v>0.16463435127955875</v>
      </c>
      <c r="R44" s="156">
        <f t="shared" si="53"/>
        <v>0.16463435127955875</v>
      </c>
      <c r="S44" s="156">
        <f t="shared" si="53"/>
        <v>0.16463435127955875</v>
      </c>
      <c r="T44" s="156">
        <f t="shared" si="53"/>
        <v>0.16463435127955875</v>
      </c>
      <c r="U44" s="156">
        <f t="shared" si="53"/>
        <v>0.16463435127955875</v>
      </c>
      <c r="V44" s="156">
        <f t="shared" si="53"/>
        <v>0.16463435127955875</v>
      </c>
      <c r="W44" s="156">
        <f t="shared" si="53"/>
        <v>0.16463435127955875</v>
      </c>
      <c r="X44" s="156">
        <f t="shared" si="53"/>
        <v>0.16463435127955875</v>
      </c>
      <c r="Y44" s="156">
        <f t="shared" si="53"/>
        <v>0.16463435127955875</v>
      </c>
      <c r="Z44" s="156">
        <f t="shared" si="53"/>
        <v>0.16463435127955875</v>
      </c>
      <c r="AA44" s="156">
        <f t="shared" si="53"/>
        <v>0.16463435127955875</v>
      </c>
      <c r="AB44" s="156">
        <f t="shared" si="53"/>
        <v>0.16463435127955875</v>
      </c>
      <c r="AC44" s="156">
        <f t="shared" si="53"/>
        <v>0.16463435127955875</v>
      </c>
      <c r="AD44" s="156">
        <f t="shared" si="53"/>
        <v>0.16463435127955875</v>
      </c>
      <c r="AE44" s="156">
        <f t="shared" si="53"/>
        <v>0.16463435127955875</v>
      </c>
    </row>
    <row r="45" spans="1:32">
      <c r="B45" s="2" t="s">
        <v>109</v>
      </c>
      <c r="C45">
        <f>SUMPRODUCT(J57:J106,$B$57:$B$106)</f>
        <v>1.6279534987802942E-6</v>
      </c>
      <c r="D45">
        <f>SUMPRODUCT(V$57:V$106,$B$57:$B$106)</f>
        <v>4.6662314394475058E-6</v>
      </c>
      <c r="E45">
        <f>SUMPRODUCT(AH$57:AH$106,$B$57:$B$106)</f>
        <v>3.7192987238517295E-4</v>
      </c>
      <c r="F45">
        <f>SUMPRODUCT(AT$57:AT$106,$B$57:$B$106)</f>
        <v>5.6704835290706328E-4</v>
      </c>
      <c r="G45">
        <f>SUMPRODUCT(BF$57:BF$106,$B$57:$B$106)</f>
        <v>2.7420250152540406E-3</v>
      </c>
      <c r="H45">
        <f>SUMPRODUCT(BR$57:BR$106,$B$57:$B$106)</f>
        <v>6.8596546194345139E-3</v>
      </c>
      <c r="I45">
        <f>SUMPRODUCT(CD$57:CD$106,$B$57:$B$106)</f>
        <v>9.6145697142287594E-3</v>
      </c>
      <c r="J45">
        <f>SUMPRODUCT(CP$57:CP$106,$B$57:$B$106)</f>
        <v>1.5038341215031505E-2</v>
      </c>
      <c r="K45">
        <f>SUMPRODUCT(DB$57:DB$106,$B$57:$B$106)</f>
        <v>1.4604431048391407E-2</v>
      </c>
      <c r="L45" s="156">
        <f t="shared" si="54"/>
        <v>1.4604431048391407E-2</v>
      </c>
      <c r="M45" s="156">
        <f t="shared" si="53"/>
        <v>1.4604431048391407E-2</v>
      </c>
      <c r="N45" s="156">
        <f t="shared" si="53"/>
        <v>1.4604431048391407E-2</v>
      </c>
      <c r="O45" s="156">
        <f t="shared" si="53"/>
        <v>1.4604431048391407E-2</v>
      </c>
      <c r="P45" s="156">
        <f t="shared" si="53"/>
        <v>1.4604431048391407E-2</v>
      </c>
      <c r="Q45" s="156">
        <f t="shared" si="53"/>
        <v>1.4604431048391407E-2</v>
      </c>
      <c r="R45" s="156">
        <f t="shared" si="53"/>
        <v>1.4604431048391407E-2</v>
      </c>
      <c r="S45" s="156">
        <f t="shared" si="53"/>
        <v>1.4604431048391407E-2</v>
      </c>
      <c r="T45" s="156">
        <f t="shared" si="53"/>
        <v>1.4604431048391407E-2</v>
      </c>
      <c r="U45" s="156">
        <f t="shared" si="53"/>
        <v>1.4604431048391407E-2</v>
      </c>
      <c r="V45" s="156">
        <f t="shared" si="53"/>
        <v>1.4604431048391407E-2</v>
      </c>
      <c r="W45" s="156">
        <f t="shared" si="53"/>
        <v>1.4604431048391407E-2</v>
      </c>
      <c r="X45" s="156">
        <f t="shared" si="53"/>
        <v>1.4604431048391407E-2</v>
      </c>
      <c r="Y45" s="156">
        <f t="shared" si="53"/>
        <v>1.4604431048391407E-2</v>
      </c>
      <c r="Z45" s="156">
        <f t="shared" si="53"/>
        <v>1.4604431048391407E-2</v>
      </c>
      <c r="AA45" s="156">
        <f t="shared" si="53"/>
        <v>1.4604431048391407E-2</v>
      </c>
      <c r="AB45" s="156">
        <f t="shared" si="53"/>
        <v>1.4604431048391407E-2</v>
      </c>
      <c r="AC45" s="156">
        <f t="shared" si="53"/>
        <v>1.4604431048391407E-2</v>
      </c>
      <c r="AD45" s="156">
        <f t="shared" si="53"/>
        <v>1.4604431048391407E-2</v>
      </c>
      <c r="AE45" s="156">
        <f t="shared" si="53"/>
        <v>1.4604431048391407E-2</v>
      </c>
    </row>
    <row r="46" spans="1:32">
      <c r="B46" s="2" t="s">
        <v>106</v>
      </c>
      <c r="C46">
        <f>SUMPRODUCT(K57:K106,$B$57:$B$106)</f>
        <v>2.8192392855688753E-3</v>
      </c>
      <c r="D46">
        <f>SUMPRODUCT(W$57:W$106,$B$57:$B$106)</f>
        <v>1.5659046433830676E-3</v>
      </c>
      <c r="E46">
        <f>SUMPRODUCT(AI$57:AI$106,$B$57:$B$106)</f>
        <v>4.9722937389347225E-4</v>
      </c>
      <c r="F46">
        <f>SUMPRODUCT(AU$57:AU$106,$B$57:$B$106)</f>
        <v>3.143093957546712E-4</v>
      </c>
      <c r="G46">
        <f>SUMPRODUCT(BG$57:BG$106,$B$57:$B$106)</f>
        <v>3.5253293490059527E-4</v>
      </c>
      <c r="H46">
        <f>SUMPRODUCT(BS$57:BS$106,$B$57:$B$106)</f>
        <v>3.6465241529578374E-4</v>
      </c>
      <c r="I46">
        <f>SUMPRODUCT(CE$57:CE$106,$B$57:$B$106)</f>
        <v>6.2043383002367825E-4</v>
      </c>
      <c r="J46">
        <f>SUMPRODUCT(CQ$57:CQ$106,$B$57:$B$106)</f>
        <v>4.8570294889161239E-4</v>
      </c>
      <c r="K46">
        <f>SUMPRODUCT(DC$57:DC$106,$B$57:$B$106)</f>
        <v>6.1742430664851538E-4</v>
      </c>
      <c r="L46" s="156">
        <f t="shared" si="54"/>
        <v>6.1742430664851538E-4</v>
      </c>
      <c r="M46" s="156">
        <f t="shared" si="53"/>
        <v>6.1742430664851538E-4</v>
      </c>
      <c r="N46" s="156">
        <f t="shared" si="53"/>
        <v>6.1742430664851538E-4</v>
      </c>
      <c r="O46" s="156">
        <f t="shared" si="53"/>
        <v>6.1742430664851538E-4</v>
      </c>
      <c r="P46" s="156">
        <f t="shared" si="53"/>
        <v>6.1742430664851538E-4</v>
      </c>
      <c r="Q46" s="156">
        <f t="shared" si="53"/>
        <v>6.1742430664851538E-4</v>
      </c>
      <c r="R46" s="156">
        <f t="shared" si="53"/>
        <v>6.1742430664851538E-4</v>
      </c>
      <c r="S46" s="156">
        <f t="shared" si="53"/>
        <v>6.1742430664851538E-4</v>
      </c>
      <c r="T46" s="156">
        <f t="shared" si="53"/>
        <v>6.1742430664851538E-4</v>
      </c>
      <c r="U46" s="156">
        <f t="shared" si="53"/>
        <v>6.1742430664851538E-4</v>
      </c>
      <c r="V46" s="156">
        <f t="shared" si="53"/>
        <v>6.1742430664851538E-4</v>
      </c>
      <c r="W46" s="156">
        <f t="shared" si="53"/>
        <v>6.1742430664851538E-4</v>
      </c>
      <c r="X46" s="156">
        <f t="shared" si="53"/>
        <v>6.1742430664851538E-4</v>
      </c>
      <c r="Y46" s="156">
        <f t="shared" si="53"/>
        <v>6.1742430664851538E-4</v>
      </c>
      <c r="Z46" s="156">
        <f t="shared" si="53"/>
        <v>6.1742430664851538E-4</v>
      </c>
      <c r="AA46" s="156">
        <f t="shared" si="53"/>
        <v>6.1742430664851538E-4</v>
      </c>
      <c r="AB46" s="156">
        <f t="shared" si="53"/>
        <v>6.1742430664851538E-4</v>
      </c>
      <c r="AC46" s="156">
        <f t="shared" si="53"/>
        <v>6.1742430664851538E-4</v>
      </c>
      <c r="AD46" s="156">
        <f t="shared" si="53"/>
        <v>6.1742430664851538E-4</v>
      </c>
      <c r="AE46" s="156">
        <f t="shared" si="53"/>
        <v>6.1742430664851538E-4</v>
      </c>
    </row>
    <row r="47" spans="1:32">
      <c r="B47" s="2" t="s">
        <v>100</v>
      </c>
      <c r="C47">
        <f>SUMPRODUCT(L57:L106,$B$57:$B$106)</f>
        <v>3.0367206566692608E-3</v>
      </c>
      <c r="D47">
        <f>SUMPRODUCT(X$57:X$106,$B$57:$B$106)</f>
        <v>3.1399127952967789E-3</v>
      </c>
      <c r="E47">
        <f>SUMPRODUCT(AJ$57:AJ$106,$B$57:$B$106)</f>
        <v>3.318990834856103E-3</v>
      </c>
      <c r="F47">
        <f>SUMPRODUCT(AV$57:AV$106,$B$57:$B$106)</f>
        <v>6.7206372461280006E-3</v>
      </c>
      <c r="G47">
        <f>SUMPRODUCT(BH$57:BH$106,$B$57:$B$106)</f>
        <v>8.8196812896463393E-3</v>
      </c>
      <c r="H47">
        <f>SUMPRODUCT(BT$57:BT$106,$B$57:$B$106)</f>
        <v>9.5132580134592807E-3</v>
      </c>
      <c r="I47">
        <f>SUMPRODUCT(CF$57:CF$106,$B$57:$B$106)</f>
        <v>1.3426432660869448E-2</v>
      </c>
      <c r="J47">
        <f>SUMPRODUCT(CR$57:CR$106,$B$57:$B$106)</f>
        <v>1.5315414865156592E-2</v>
      </c>
      <c r="K47">
        <f>SUMPRODUCT(DD$57:DD$106,$B$57:$B$106)</f>
        <v>3.7315304096513312E-2</v>
      </c>
      <c r="L47" s="156">
        <f t="shared" si="54"/>
        <v>3.7315304096513312E-2</v>
      </c>
      <c r="M47" s="156">
        <f t="shared" si="53"/>
        <v>3.7315304096513312E-2</v>
      </c>
      <c r="N47" s="156">
        <f t="shared" si="53"/>
        <v>3.7315304096513312E-2</v>
      </c>
      <c r="O47" s="156">
        <f t="shared" si="53"/>
        <v>3.7315304096513312E-2</v>
      </c>
      <c r="P47" s="156">
        <f t="shared" si="53"/>
        <v>3.7315304096513312E-2</v>
      </c>
      <c r="Q47" s="156">
        <f t="shared" si="53"/>
        <v>3.7315304096513312E-2</v>
      </c>
      <c r="R47" s="156">
        <f t="shared" si="53"/>
        <v>3.7315304096513312E-2</v>
      </c>
      <c r="S47" s="156">
        <f t="shared" si="53"/>
        <v>3.7315304096513312E-2</v>
      </c>
      <c r="T47" s="156">
        <f t="shared" si="53"/>
        <v>3.7315304096513312E-2</v>
      </c>
      <c r="U47" s="156">
        <f t="shared" si="53"/>
        <v>3.7315304096513312E-2</v>
      </c>
      <c r="V47" s="156">
        <f t="shared" si="53"/>
        <v>3.7315304096513312E-2</v>
      </c>
      <c r="W47" s="156">
        <f t="shared" si="53"/>
        <v>3.7315304096513312E-2</v>
      </c>
      <c r="X47" s="156">
        <f t="shared" si="53"/>
        <v>3.7315304096513312E-2</v>
      </c>
      <c r="Y47" s="156">
        <f t="shared" si="53"/>
        <v>3.7315304096513312E-2</v>
      </c>
      <c r="Z47" s="156">
        <f t="shared" si="53"/>
        <v>3.7315304096513312E-2</v>
      </c>
      <c r="AA47" s="156">
        <f t="shared" si="53"/>
        <v>3.7315304096513312E-2</v>
      </c>
      <c r="AB47" s="156">
        <f t="shared" si="53"/>
        <v>3.7315304096513312E-2</v>
      </c>
      <c r="AC47" s="156">
        <f t="shared" si="53"/>
        <v>3.7315304096513312E-2</v>
      </c>
      <c r="AD47" s="156">
        <f t="shared" si="53"/>
        <v>3.7315304096513312E-2</v>
      </c>
      <c r="AE47" s="156">
        <f t="shared" si="53"/>
        <v>3.7315304096513312E-2</v>
      </c>
    </row>
    <row r="48" spans="1:32">
      <c r="B48" s="2" t="s">
        <v>102</v>
      </c>
      <c r="C48">
        <f>SUMPRODUCT(N57:N106,$B$57:$B$106)</f>
        <v>2.3300870414280084E-2</v>
      </c>
      <c r="D48">
        <f>SUMPRODUCT(Z$57:Z$106,$B$57:$B$106)</f>
        <v>3.0916352769178045E-2</v>
      </c>
      <c r="E48">
        <f>SUMPRODUCT(AL$57:AL$106,$B$57:$B$106)</f>
        <v>3.2344179124667381E-2</v>
      </c>
      <c r="F48">
        <f>SUMPRODUCT(AX$57:AX$106,$B$57:$B$106)</f>
        <v>4.0331827242172089E-2</v>
      </c>
      <c r="G48">
        <f>SUMPRODUCT(BJ$57:BJ$106,$B$57:$B$106)</f>
        <v>5.4836665842234379E-2</v>
      </c>
      <c r="H48">
        <f>SUMPRODUCT(BV$57:BV$106,$B$57:$B$106)</f>
        <v>8.2023157251498141E-2</v>
      </c>
      <c r="I48">
        <f>SUMPRODUCT(CH$57:CH$106,$B$57:$B$106)</f>
        <v>0.29144276925147017</v>
      </c>
      <c r="J48">
        <f>SUMPRODUCT(CT$57:CT$106,$B$57:$B$106)</f>
        <v>0.31934977619874994</v>
      </c>
      <c r="K48">
        <f>SUMPRODUCT(DF$57:DF$106,$B$57:$B$106)</f>
        <v>0.36699061800813948</v>
      </c>
      <c r="L48" s="156">
        <f t="shared" si="54"/>
        <v>0.36699061800813948</v>
      </c>
      <c r="M48" s="156">
        <f t="shared" si="53"/>
        <v>0.36699061800813948</v>
      </c>
      <c r="N48" s="156">
        <f t="shared" si="53"/>
        <v>0.36699061800813948</v>
      </c>
      <c r="O48" s="156">
        <f t="shared" si="53"/>
        <v>0.36699061800813948</v>
      </c>
      <c r="P48" s="156">
        <f t="shared" si="53"/>
        <v>0.36699061800813948</v>
      </c>
      <c r="Q48" s="156">
        <f t="shared" si="53"/>
        <v>0.36699061800813948</v>
      </c>
      <c r="R48" s="156">
        <f t="shared" si="53"/>
        <v>0.36699061800813948</v>
      </c>
      <c r="S48" s="156">
        <f t="shared" si="53"/>
        <v>0.36699061800813948</v>
      </c>
      <c r="T48" s="156">
        <f t="shared" si="53"/>
        <v>0.36699061800813948</v>
      </c>
      <c r="U48" s="156">
        <f t="shared" si="53"/>
        <v>0.36699061800813948</v>
      </c>
      <c r="V48" s="156">
        <f t="shared" si="53"/>
        <v>0.36699061800813948</v>
      </c>
      <c r="W48" s="156">
        <f t="shared" si="53"/>
        <v>0.36699061800813948</v>
      </c>
      <c r="X48" s="156">
        <f t="shared" si="53"/>
        <v>0.36699061800813948</v>
      </c>
      <c r="Y48" s="156">
        <f t="shared" si="53"/>
        <v>0.36699061800813948</v>
      </c>
      <c r="Z48" s="156">
        <f t="shared" si="53"/>
        <v>0.36699061800813948</v>
      </c>
      <c r="AA48" s="156">
        <f t="shared" si="53"/>
        <v>0.36699061800813948</v>
      </c>
      <c r="AB48" s="156">
        <f t="shared" si="53"/>
        <v>0.36699061800813948</v>
      </c>
      <c r="AC48" s="156">
        <f t="shared" si="53"/>
        <v>0.36699061800813948</v>
      </c>
      <c r="AD48" s="156">
        <f t="shared" si="53"/>
        <v>0.36699061800813948</v>
      </c>
      <c r="AE48" s="156">
        <f t="shared" si="53"/>
        <v>0.36699061800813948</v>
      </c>
    </row>
    <row r="49" spans="1:110">
      <c r="B49" s="1"/>
    </row>
    <row r="50" spans="1:110">
      <c r="B50" s="1"/>
      <c r="C50" s="160">
        <f>SUM(C39:C48)</f>
        <v>1</v>
      </c>
      <c r="D50" s="160">
        <f>SUM(D39:D48)</f>
        <v>1</v>
      </c>
      <c r="E50" s="160">
        <f>SUM(E39:E48)</f>
        <v>1.0000000000000002</v>
      </c>
      <c r="F50" s="160">
        <f>SUM(F39:F48)</f>
        <v>1.0000000000000002</v>
      </c>
      <c r="G50" s="160">
        <f t="shared" ref="G50:K50" si="55">SUM(G39:G48)</f>
        <v>1.0000000000000002</v>
      </c>
      <c r="H50" s="160">
        <f t="shared" si="55"/>
        <v>1</v>
      </c>
      <c r="I50" s="160">
        <f t="shared" si="55"/>
        <v>1</v>
      </c>
      <c r="J50" s="160">
        <f t="shared" si="55"/>
        <v>1.0000000000000002</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7.465175297548636E-2</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5.6623960414396914E-2</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3.9893516387406763E-2</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0.46193020785271655</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0.13580119770451657</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2.486301983356801E-2</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0.19919750426149416</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7.0388405704147304E-3</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4.7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14423799.701478131</v>
      </c>
      <c r="C2" s="5">
        <f>SUMIFS(Imports_new!C$10:C$33,Imports_new!$A$10:$A$33,$A2)</f>
        <v>14423799.701478131</v>
      </c>
      <c r="D2" s="5">
        <f>SUMIFS(Imports_new!D$10:D$33,Imports_new!$A$10:$A$33,$A2)</f>
        <v>14423799.701478131</v>
      </c>
      <c r="E2" s="5">
        <f>SUMIFS(Imports_new!E$10:E$33,Imports_new!$A$10:$A$33,$A2)</f>
        <v>13446598.102846455</v>
      </c>
      <c r="F2" s="5">
        <f>SUMIFS(Imports_new!F$10:F$33,Imports_new!$A$10:$A$33,$A2)</f>
        <v>12890780.821549689</v>
      </c>
      <c r="G2" s="5">
        <f>SUMIFS(Imports_new!G$10:G$33,Imports_new!$A$10:$A$33,$A2)</f>
        <v>12494857.876662346</v>
      </c>
      <c r="H2" s="5">
        <f>SUMIFS(Imports_new!H$10:H$33,Imports_new!$A$10:$A$33,$A2)</f>
        <v>12130397.379182676</v>
      </c>
      <c r="I2" s="5">
        <f>SUMIFS(Imports_new!I$10:I$33,Imports_new!$A$10:$A$33,$A2)</f>
        <v>11513595.160779331</v>
      </c>
      <c r="J2" s="5">
        <f>SUMIFS(Imports_new!J$10:J$33,Imports_new!$A$10:$A$33,$A2)</f>
        <v>7553435.8838556437</v>
      </c>
      <c r="K2" s="5">
        <f>SUMIFS(Imports_new!K$10:K$33,Imports_new!$A$10:$A$33,$A2)</f>
        <v>7301835.2593813827</v>
      </c>
      <c r="L2" s="5">
        <f>SUMIFS(Imports_new!L$10:L$33,Imports_new!$A$10:$A$33,$A2)</f>
        <v>6784618.5778400078</v>
      </c>
      <c r="M2" s="5">
        <f>SUMIFS(Imports_new!M$10:M$33,Imports_new!$A$10:$A$33,$A2)</f>
        <v>6784618.5778400078</v>
      </c>
      <c r="N2" s="5">
        <f>SUMIFS(Imports_new!N$10:N$33,Imports_new!$A$10:$A$33,$A2)</f>
        <v>6784618.5778400078</v>
      </c>
      <c r="O2" s="5">
        <f>SUMIFS(Imports_new!O$10:O$33,Imports_new!$A$10:$A$33,$A2)</f>
        <v>6784618.5778400078</v>
      </c>
      <c r="P2" s="5">
        <f>SUMIFS(Imports_new!P$10:P$33,Imports_new!$A$10:$A$33,$A2)</f>
        <v>6784618.5778400078</v>
      </c>
      <c r="Q2" s="5">
        <f>SUMIFS(Imports_new!Q$10:Q$33,Imports_new!$A$10:$A$33,$A2)</f>
        <v>6784618.5778400078</v>
      </c>
      <c r="R2" s="5">
        <f>SUMIFS(Imports_new!R$10:R$33,Imports_new!$A$10:$A$33,$A2)</f>
        <v>6784618.5778400078</v>
      </c>
      <c r="S2" s="5">
        <f>SUMIFS(Imports_new!S$10:S$33,Imports_new!$A$10:$A$33,$A2)</f>
        <v>6784618.5778400078</v>
      </c>
      <c r="T2" s="5">
        <f>SUMIFS(Imports_new!T$10:T$33,Imports_new!$A$10:$A$33,$A2)</f>
        <v>6784618.5778400078</v>
      </c>
      <c r="U2" s="5">
        <f>SUMIFS(Imports_new!U$10:U$33,Imports_new!$A$10:$A$33,$A2)</f>
        <v>6784618.5778400078</v>
      </c>
      <c r="V2" s="5">
        <f>SUMIFS(Imports_new!V$10:V$33,Imports_new!$A$10:$A$33,$A2)</f>
        <v>6784618.5778400078</v>
      </c>
      <c r="W2" s="5">
        <f>SUMIFS(Imports_new!W$10:W$33,Imports_new!$A$10:$A$33,$A2)</f>
        <v>6784618.5778400078</v>
      </c>
      <c r="X2" s="5">
        <f>SUMIFS(Imports_new!X$10:X$33,Imports_new!$A$10:$A$33,$A2)</f>
        <v>6784618.5778400078</v>
      </c>
      <c r="Y2" s="5">
        <f>SUMIFS(Imports_new!Y$10:Y$33,Imports_new!$A$10:$A$33,$A2)</f>
        <v>6784618.5778400078</v>
      </c>
      <c r="Z2" s="5">
        <f>SUMIFS(Imports_new!Z$10:Z$33,Imports_new!$A$10:$A$33,$A2)</f>
        <v>6784618.5778400078</v>
      </c>
      <c r="AA2" s="5">
        <f>SUMIFS(Imports_new!AA$10:AA$33,Imports_new!$A$10:$A$33,$A2)</f>
        <v>6784618.5778400078</v>
      </c>
      <c r="AB2" s="5">
        <f>SUMIFS(Imports_new!AB$10:AB$33,Imports_new!$A$10:$A$33,$A2)</f>
        <v>6784618.5778400078</v>
      </c>
      <c r="AC2" s="5">
        <f>SUMIFS(Imports_new!AC$10:AC$33,Imports_new!$A$10:$A$33,$A2)</f>
        <v>6784618.5778400078</v>
      </c>
      <c r="AD2" s="5">
        <f>SUMIFS(Imports_new!AD$10:AD$33,Imports_new!$A$10:$A$33,$A2)</f>
        <v>6784618.5778400078</v>
      </c>
      <c r="AE2" s="5">
        <f>SUMIFS(Imports_new!AE$10:AE$33,Imports_new!$A$10:$A$33,$A2)</f>
        <v>6784618.5778400078</v>
      </c>
      <c r="AF2" s="5">
        <f>SUMIFS(Imports_new!AF$10:AF$33,Imports_new!$A$10:$A$33,$A2)</f>
        <v>6784618.5778400078</v>
      </c>
    </row>
    <row r="3" spans="1:32">
      <c r="A3" s="2" t="s">
        <v>346</v>
      </c>
      <c r="B3" s="5">
        <f>SUMIFS(Imports_new!B$10:B$33,Imports_new!$A$10:$A$33,$A3)</f>
        <v>7531396.3366467021</v>
      </c>
      <c r="C3" s="5">
        <f>SUMIFS(Imports_new!C$10:C$33,Imports_new!$A$10:$A$33,$A3)</f>
        <v>7531396.3366467021</v>
      </c>
      <c r="D3" s="5">
        <f>SUMIFS(Imports_new!D$10:D$33,Imports_new!$A$10:$A$33,$A3)</f>
        <v>7531396.3366467021</v>
      </c>
      <c r="E3" s="5">
        <f>SUMIFS(Imports_new!E$10:E$33,Imports_new!$A$10:$A$33,$A3)</f>
        <v>8181627.6830037655</v>
      </c>
      <c r="F3" s="5">
        <f>SUMIFS(Imports_new!F$10:F$33,Imports_new!$A$10:$A$33,$A3)</f>
        <v>8629853.7869943455</v>
      </c>
      <c r="G3" s="5">
        <f>SUMIFS(Imports_new!G$10:G$33,Imports_new!$A$10:$A$33,$A3)</f>
        <v>8502075.2156141251</v>
      </c>
      <c r="H3" s="5">
        <f>SUMIFS(Imports_new!H$10:H$33,Imports_new!$A$10:$A$33,$A3)</f>
        <v>8218407.16182895</v>
      </c>
      <c r="I3" s="5">
        <f>SUMIFS(Imports_new!I$10:I$33,Imports_new!$A$10:$A$33,$A3)</f>
        <v>7838503.716920672</v>
      </c>
      <c r="J3" s="5">
        <f>SUMIFS(Imports_new!J$10:J$33,Imports_new!$A$10:$A$33,$A3)</f>
        <v>5619432.4401229937</v>
      </c>
      <c r="K3" s="5">
        <f>SUMIFS(Imports_new!K$10:K$33,Imports_new!$A$10:$A$33,$A3)</f>
        <v>5033679.8277260214</v>
      </c>
      <c r="L3" s="5">
        <f>SUMIFS(Imports_new!L$10:L$33,Imports_new!$A$10:$A$33,$A3)</f>
        <v>3886221.5278323805</v>
      </c>
      <c r="M3" s="5">
        <f>SUMIFS(Imports_new!M$10:M$33,Imports_new!$A$10:$A$33,$A3)</f>
        <v>3886221.5278323805</v>
      </c>
      <c r="N3" s="5">
        <f>SUMIFS(Imports_new!N$10:N$33,Imports_new!$A$10:$A$33,$A3)</f>
        <v>3886221.5278323805</v>
      </c>
      <c r="O3" s="5">
        <f>SUMIFS(Imports_new!O$10:O$33,Imports_new!$A$10:$A$33,$A3)</f>
        <v>3886221.5278323805</v>
      </c>
      <c r="P3" s="5">
        <f>SUMIFS(Imports_new!P$10:P$33,Imports_new!$A$10:$A$33,$A3)</f>
        <v>3886221.5278323805</v>
      </c>
      <c r="Q3" s="5">
        <f>SUMIFS(Imports_new!Q$10:Q$33,Imports_new!$A$10:$A$33,$A3)</f>
        <v>3886221.5278323805</v>
      </c>
      <c r="R3" s="5">
        <f>SUMIFS(Imports_new!R$10:R$33,Imports_new!$A$10:$A$33,$A3)</f>
        <v>3886221.5278323805</v>
      </c>
      <c r="S3" s="5">
        <f>SUMIFS(Imports_new!S$10:S$33,Imports_new!$A$10:$A$33,$A3)</f>
        <v>3886221.5278323805</v>
      </c>
      <c r="T3" s="5">
        <f>SUMIFS(Imports_new!T$10:T$33,Imports_new!$A$10:$A$33,$A3)</f>
        <v>3886221.5278323805</v>
      </c>
      <c r="U3" s="5">
        <f>SUMIFS(Imports_new!U$10:U$33,Imports_new!$A$10:$A$33,$A3)</f>
        <v>3886221.5278323805</v>
      </c>
      <c r="V3" s="5">
        <f>SUMIFS(Imports_new!V$10:V$33,Imports_new!$A$10:$A$33,$A3)</f>
        <v>3886221.5278323805</v>
      </c>
      <c r="W3" s="5">
        <f>SUMIFS(Imports_new!W$10:W$33,Imports_new!$A$10:$A$33,$A3)</f>
        <v>3886221.5278323805</v>
      </c>
      <c r="X3" s="5">
        <f>SUMIFS(Imports_new!X$10:X$33,Imports_new!$A$10:$A$33,$A3)</f>
        <v>3886221.5278323805</v>
      </c>
      <c r="Y3" s="5">
        <f>SUMIFS(Imports_new!Y$10:Y$33,Imports_new!$A$10:$A$33,$A3)</f>
        <v>3886221.5278323805</v>
      </c>
      <c r="Z3" s="5">
        <f>SUMIFS(Imports_new!Z$10:Z$33,Imports_new!$A$10:$A$33,$A3)</f>
        <v>3886221.5278323805</v>
      </c>
      <c r="AA3" s="5">
        <f>SUMIFS(Imports_new!AA$10:AA$33,Imports_new!$A$10:$A$33,$A3)</f>
        <v>3886221.5278323805</v>
      </c>
      <c r="AB3" s="5">
        <f>SUMIFS(Imports_new!AB$10:AB$33,Imports_new!$A$10:$A$33,$A3)</f>
        <v>3886221.5278323805</v>
      </c>
      <c r="AC3" s="5">
        <f>SUMIFS(Imports_new!AC$10:AC$33,Imports_new!$A$10:$A$33,$A3)</f>
        <v>3886221.5278323805</v>
      </c>
      <c r="AD3" s="5">
        <f>SUMIFS(Imports_new!AD$10:AD$33,Imports_new!$A$10:$A$33,$A3)</f>
        <v>3886221.5278323805</v>
      </c>
      <c r="AE3" s="5">
        <f>SUMIFS(Imports_new!AE$10:AE$33,Imports_new!$A$10:$A$33,$A3)</f>
        <v>3886221.5278323805</v>
      </c>
      <c r="AF3" s="5">
        <f>SUMIFS(Imports_new!AF$10:AF$33,Imports_new!$A$10:$A$33,$A3)</f>
        <v>3886221.5278323805</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4333212.1822185367</v>
      </c>
      <c r="C5" s="5">
        <f>SUMIFS(Imports_new!C$10:C$33,Imports_new!$A$10:$A$33,$A5)</f>
        <v>4333212.1822185367</v>
      </c>
      <c r="D5" s="5">
        <f>SUMIFS(Imports_new!D$10:D$33,Imports_new!$A$10:$A$33,$A5)</f>
        <v>4333212.1822185367</v>
      </c>
      <c r="E5" s="5">
        <f>SUMIFS(Imports_new!E$10:E$33,Imports_new!$A$10:$A$33,$A5)</f>
        <v>4450897.448613653</v>
      </c>
      <c r="F5" s="5">
        <f>SUMIFS(Imports_new!F$10:F$33,Imports_new!$A$10:$A$33,$A5)</f>
        <v>4499403.5231838459</v>
      </c>
      <c r="G5" s="5">
        <f>SUMIFS(Imports_new!G$10:G$33,Imports_new!$A$10:$A$33,$A5)</f>
        <v>4649924.4286843352</v>
      </c>
      <c r="H5" s="5">
        <f>SUMIFS(Imports_new!H$10:H$33,Imports_new!$A$10:$A$33,$A5)</f>
        <v>4733848.3357679872</v>
      </c>
      <c r="I5" s="5">
        <f>SUMIFS(Imports_new!I$10:I$33,Imports_new!$A$10:$A$33,$A5)</f>
        <v>4776293.8819304984</v>
      </c>
      <c r="J5" s="5">
        <f>SUMIFS(Imports_new!J$10:J$33,Imports_new!$A$10:$A$33,$A5)</f>
        <v>5088042.4906121669</v>
      </c>
      <c r="K5" s="5">
        <f>SUMIFS(Imports_new!K$10:K$33,Imports_new!$A$10:$A$33,$A5)</f>
        <v>4955166.1464638049</v>
      </c>
      <c r="L5" s="5">
        <f>SUMIFS(Imports_new!L$10:L$33,Imports_new!$A$10:$A$33,$A5)</f>
        <v>4683998.7575066239</v>
      </c>
      <c r="M5" s="5">
        <f>SUMIFS(Imports_new!M$10:M$33,Imports_new!$A$10:$A$33,$A5)</f>
        <v>4683998.7575066239</v>
      </c>
      <c r="N5" s="5">
        <f>SUMIFS(Imports_new!N$10:N$33,Imports_new!$A$10:$A$33,$A5)</f>
        <v>4683998.7575066239</v>
      </c>
      <c r="O5" s="5">
        <f>SUMIFS(Imports_new!O$10:O$33,Imports_new!$A$10:$A$33,$A5)</f>
        <v>4683998.7575066239</v>
      </c>
      <c r="P5" s="5">
        <f>SUMIFS(Imports_new!P$10:P$33,Imports_new!$A$10:$A$33,$A5)</f>
        <v>4683998.7575066239</v>
      </c>
      <c r="Q5" s="5">
        <f>SUMIFS(Imports_new!Q$10:Q$33,Imports_new!$A$10:$A$33,$A5)</f>
        <v>4683998.7575066239</v>
      </c>
      <c r="R5" s="5">
        <f>SUMIFS(Imports_new!R$10:R$33,Imports_new!$A$10:$A$33,$A5)</f>
        <v>4683998.7575066239</v>
      </c>
      <c r="S5" s="5">
        <f>SUMIFS(Imports_new!S$10:S$33,Imports_new!$A$10:$A$33,$A5)</f>
        <v>4683998.7575066239</v>
      </c>
      <c r="T5" s="5">
        <f>SUMIFS(Imports_new!T$10:T$33,Imports_new!$A$10:$A$33,$A5)</f>
        <v>4683998.7575066239</v>
      </c>
      <c r="U5" s="5">
        <f>SUMIFS(Imports_new!U$10:U$33,Imports_new!$A$10:$A$33,$A5)</f>
        <v>4683998.7575066239</v>
      </c>
      <c r="V5" s="5">
        <f>SUMIFS(Imports_new!V$10:V$33,Imports_new!$A$10:$A$33,$A5)</f>
        <v>4683998.7575066239</v>
      </c>
      <c r="W5" s="5">
        <f>SUMIFS(Imports_new!W$10:W$33,Imports_new!$A$10:$A$33,$A5)</f>
        <v>4683998.7575066239</v>
      </c>
      <c r="X5" s="5">
        <f>SUMIFS(Imports_new!X$10:X$33,Imports_new!$A$10:$A$33,$A5)</f>
        <v>4683998.7575066239</v>
      </c>
      <c r="Y5" s="5">
        <f>SUMIFS(Imports_new!Y$10:Y$33,Imports_new!$A$10:$A$33,$A5)</f>
        <v>4683998.7575066239</v>
      </c>
      <c r="Z5" s="5">
        <f>SUMIFS(Imports_new!Z$10:Z$33,Imports_new!$A$10:$A$33,$A5)</f>
        <v>4683998.7575066239</v>
      </c>
      <c r="AA5" s="5">
        <f>SUMIFS(Imports_new!AA$10:AA$33,Imports_new!$A$10:$A$33,$A5)</f>
        <v>4683998.7575066239</v>
      </c>
      <c r="AB5" s="5">
        <f>SUMIFS(Imports_new!AB$10:AB$33,Imports_new!$A$10:$A$33,$A5)</f>
        <v>4683998.7575066239</v>
      </c>
      <c r="AC5" s="5">
        <f>SUMIFS(Imports_new!AC$10:AC$33,Imports_new!$A$10:$A$33,$A5)</f>
        <v>4683998.7575066239</v>
      </c>
      <c r="AD5" s="5">
        <f>SUMIFS(Imports_new!AD$10:AD$33,Imports_new!$A$10:$A$33,$A5)</f>
        <v>4683998.7575066239</v>
      </c>
      <c r="AE5" s="5">
        <f>SUMIFS(Imports_new!AE$10:AE$33,Imports_new!$A$10:$A$33,$A5)</f>
        <v>4683998.7575066239</v>
      </c>
      <c r="AF5" s="5">
        <f>SUMIFS(Imports_new!AF$10:AF$33,Imports_new!$A$10:$A$33,$A5)</f>
        <v>4683998.7575066239</v>
      </c>
    </row>
    <row r="6" spans="1:32">
      <c r="A6" s="2" t="s">
        <v>101</v>
      </c>
      <c r="B6" s="5">
        <f>SUMIFS(Imports_new!B$10:B$33,Imports_new!$A$10:$A$33,$A6)</f>
        <v>1280078.5233557932</v>
      </c>
      <c r="C6" s="5">
        <f>SUMIFS(Imports_new!C$10:C$33,Imports_new!$A$10:$A$33,$A6)</f>
        <v>1280078.5233557932</v>
      </c>
      <c r="D6" s="5">
        <f>SUMIFS(Imports_new!D$10:D$33,Imports_new!$A$10:$A$33,$A6)</f>
        <v>1280078.5233557932</v>
      </c>
      <c r="E6" s="5">
        <f>SUMIFS(Imports_new!E$10:E$33,Imports_new!$A$10:$A$33,$A6)</f>
        <v>1310332.0889468121</v>
      </c>
      <c r="F6" s="5">
        <f>SUMIFS(Imports_new!F$10:F$33,Imports_new!$A$10:$A$33,$A6)</f>
        <v>1346996.3962541115</v>
      </c>
      <c r="G6" s="5">
        <f>SUMIFS(Imports_new!G$10:G$33,Imports_new!$A$10:$A$33,$A6)</f>
        <v>1395249.1538304845</v>
      </c>
      <c r="H6" s="5">
        <f>SUMIFS(Imports_new!H$10:H$33,Imports_new!$A$10:$A$33,$A6)</f>
        <v>1423471.1220634924</v>
      </c>
      <c r="I6" s="5">
        <f>SUMIFS(Imports_new!I$10:I$33,Imports_new!$A$10:$A$33,$A6)</f>
        <v>1466743.5199075732</v>
      </c>
      <c r="J6" s="5">
        <f>SUMIFS(Imports_new!J$10:J$33,Imports_new!$A$10:$A$33,$A6)</f>
        <v>1185640.942707862</v>
      </c>
      <c r="K6" s="5">
        <f>SUMIFS(Imports_new!K$10:K$33,Imports_new!$A$10:$A$33,$A6)</f>
        <v>1158771.5783235927</v>
      </c>
      <c r="L6" s="5">
        <f>SUMIFS(Imports_new!L$10:L$33,Imports_new!$A$10:$A$33,$A6)</f>
        <v>1124166.4043485676</v>
      </c>
      <c r="M6" s="5">
        <f>SUMIFS(Imports_new!M$10:M$33,Imports_new!$A$10:$A$33,$A6)</f>
        <v>1124166.4043485676</v>
      </c>
      <c r="N6" s="5">
        <f>SUMIFS(Imports_new!N$10:N$33,Imports_new!$A$10:$A$33,$A6)</f>
        <v>1124166.4043485676</v>
      </c>
      <c r="O6" s="5">
        <f>SUMIFS(Imports_new!O$10:O$33,Imports_new!$A$10:$A$33,$A6)</f>
        <v>1124166.4043485676</v>
      </c>
      <c r="P6" s="5">
        <f>SUMIFS(Imports_new!P$10:P$33,Imports_new!$A$10:$A$33,$A6)</f>
        <v>1124166.4043485676</v>
      </c>
      <c r="Q6" s="5">
        <f>SUMIFS(Imports_new!Q$10:Q$33,Imports_new!$A$10:$A$33,$A6)</f>
        <v>1124166.4043485676</v>
      </c>
      <c r="R6" s="5">
        <f>SUMIFS(Imports_new!R$10:R$33,Imports_new!$A$10:$A$33,$A6)</f>
        <v>1124166.4043485676</v>
      </c>
      <c r="S6" s="5">
        <f>SUMIFS(Imports_new!S$10:S$33,Imports_new!$A$10:$A$33,$A6)</f>
        <v>1124166.4043485676</v>
      </c>
      <c r="T6" s="5">
        <f>SUMIFS(Imports_new!T$10:T$33,Imports_new!$A$10:$A$33,$A6)</f>
        <v>1124166.4043485676</v>
      </c>
      <c r="U6" s="5">
        <f>SUMIFS(Imports_new!U$10:U$33,Imports_new!$A$10:$A$33,$A6)</f>
        <v>1124166.4043485676</v>
      </c>
      <c r="V6" s="5">
        <f>SUMIFS(Imports_new!V$10:V$33,Imports_new!$A$10:$A$33,$A6)</f>
        <v>1124166.4043485676</v>
      </c>
      <c r="W6" s="5">
        <f>SUMIFS(Imports_new!W$10:W$33,Imports_new!$A$10:$A$33,$A6)</f>
        <v>1124166.4043485676</v>
      </c>
      <c r="X6" s="5">
        <f>SUMIFS(Imports_new!X$10:X$33,Imports_new!$A$10:$A$33,$A6)</f>
        <v>1124166.4043485676</v>
      </c>
      <c r="Y6" s="5">
        <f>SUMIFS(Imports_new!Y$10:Y$33,Imports_new!$A$10:$A$33,$A6)</f>
        <v>1124166.4043485676</v>
      </c>
      <c r="Z6" s="5">
        <f>SUMIFS(Imports_new!Z$10:Z$33,Imports_new!$A$10:$A$33,$A6)</f>
        <v>1124166.4043485676</v>
      </c>
      <c r="AA6" s="5">
        <f>SUMIFS(Imports_new!AA$10:AA$33,Imports_new!$A$10:$A$33,$A6)</f>
        <v>1124166.4043485676</v>
      </c>
      <c r="AB6" s="5">
        <f>SUMIFS(Imports_new!AB$10:AB$33,Imports_new!$A$10:$A$33,$A6)</f>
        <v>1124166.4043485676</v>
      </c>
      <c r="AC6" s="5">
        <f>SUMIFS(Imports_new!AC$10:AC$33,Imports_new!$A$10:$A$33,$A6)</f>
        <v>1124166.4043485676</v>
      </c>
      <c r="AD6" s="5">
        <f>SUMIFS(Imports_new!AD$10:AD$33,Imports_new!$A$10:$A$33,$A6)</f>
        <v>1124166.4043485676</v>
      </c>
      <c r="AE6" s="5">
        <f>SUMIFS(Imports_new!AE$10:AE$33,Imports_new!$A$10:$A$33,$A6)</f>
        <v>1124166.4043485676</v>
      </c>
      <c r="AF6" s="5">
        <f>SUMIFS(Imports_new!AF$10:AF$33,Imports_new!$A$10:$A$33,$A6)</f>
        <v>1124166.4043485676</v>
      </c>
    </row>
    <row r="7" spans="1:32">
      <c r="A7" s="2" t="s">
        <v>100</v>
      </c>
      <c r="B7" s="5">
        <f>SUMIFS(Imports_new!B$10:B$33,Imports_new!$A$10:$A$33,$A7)</f>
        <v>86397.496465244607</v>
      </c>
      <c r="C7" s="5">
        <f>SUMIFS(Imports_new!C$10:C$33,Imports_new!$A$10:$A$33,$A7)</f>
        <v>86397.496465244607</v>
      </c>
      <c r="D7" s="5">
        <f>SUMIFS(Imports_new!D$10:D$33,Imports_new!$A$10:$A$33,$A7)</f>
        <v>86397.496465244607</v>
      </c>
      <c r="E7" s="5">
        <f>SUMIFS(Imports_new!E$10:E$33,Imports_new!$A$10:$A$33,$A7)</f>
        <v>89333.407745965029</v>
      </c>
      <c r="F7" s="5">
        <f>SUMIFS(Imports_new!F$10:F$33,Imports_new!$A$10:$A$33,$A7)</f>
        <v>94428.342723224196</v>
      </c>
      <c r="G7" s="5">
        <f>SUMIFS(Imports_new!G$10:G$33,Imports_new!$A$10:$A$33,$A7)</f>
        <v>191208.31263860804</v>
      </c>
      <c r="H7" s="5">
        <f>SUMIFS(Imports_new!H$10:H$33,Imports_new!$A$10:$A$33,$A7)</f>
        <v>250928.04679722482</v>
      </c>
      <c r="I7" s="5">
        <f>SUMIFS(Imports_new!I$10:I$33,Imports_new!$A$10:$A$33,$A7)</f>
        <v>270660.94268028892</v>
      </c>
      <c r="J7" s="5">
        <f>SUMIFS(Imports_new!J$10:J$33,Imports_new!$A$10:$A$33,$A7)</f>
        <v>381994.36151978379</v>
      </c>
      <c r="K7" s="5">
        <f>SUMIFS(Imports_new!K$10:K$33,Imports_new!$A$10:$A$33,$A7)</f>
        <v>435737.64309538098</v>
      </c>
      <c r="L7" s="5">
        <f>SUMIFS(Imports_new!L$10:L$33,Imports_new!$A$10:$A$33,$A7)</f>
        <v>1061654.7316255725</v>
      </c>
      <c r="M7" s="5">
        <f>SUMIFS(Imports_new!M$10:M$33,Imports_new!$A$10:$A$33,$A7)</f>
        <v>1061654.7316255725</v>
      </c>
      <c r="N7" s="5">
        <f>SUMIFS(Imports_new!N$10:N$33,Imports_new!$A$10:$A$33,$A7)</f>
        <v>1061654.7316255725</v>
      </c>
      <c r="O7" s="5">
        <f>SUMIFS(Imports_new!O$10:O$33,Imports_new!$A$10:$A$33,$A7)</f>
        <v>1061654.7316255725</v>
      </c>
      <c r="P7" s="5">
        <f>SUMIFS(Imports_new!P$10:P$33,Imports_new!$A$10:$A$33,$A7)</f>
        <v>1061654.7316255725</v>
      </c>
      <c r="Q7" s="5">
        <f>SUMIFS(Imports_new!Q$10:Q$33,Imports_new!$A$10:$A$33,$A7)</f>
        <v>1061654.7316255725</v>
      </c>
      <c r="R7" s="5">
        <f>SUMIFS(Imports_new!R$10:R$33,Imports_new!$A$10:$A$33,$A7)</f>
        <v>1061654.7316255725</v>
      </c>
      <c r="S7" s="5">
        <f>SUMIFS(Imports_new!S$10:S$33,Imports_new!$A$10:$A$33,$A7)</f>
        <v>1061654.7316255725</v>
      </c>
      <c r="T7" s="5">
        <f>SUMIFS(Imports_new!T$10:T$33,Imports_new!$A$10:$A$33,$A7)</f>
        <v>1061654.7316255725</v>
      </c>
      <c r="U7" s="5">
        <f>SUMIFS(Imports_new!U$10:U$33,Imports_new!$A$10:$A$33,$A7)</f>
        <v>1061654.7316255725</v>
      </c>
      <c r="V7" s="5">
        <f>SUMIFS(Imports_new!V$10:V$33,Imports_new!$A$10:$A$33,$A7)</f>
        <v>1061654.7316255725</v>
      </c>
      <c r="W7" s="5">
        <f>SUMIFS(Imports_new!W$10:W$33,Imports_new!$A$10:$A$33,$A7)</f>
        <v>1061654.7316255725</v>
      </c>
      <c r="X7" s="5">
        <f>SUMIFS(Imports_new!X$10:X$33,Imports_new!$A$10:$A$33,$A7)</f>
        <v>1061654.7316255725</v>
      </c>
      <c r="Y7" s="5">
        <f>SUMIFS(Imports_new!Y$10:Y$33,Imports_new!$A$10:$A$33,$A7)</f>
        <v>1061654.7316255725</v>
      </c>
      <c r="Z7" s="5">
        <f>SUMIFS(Imports_new!Z$10:Z$33,Imports_new!$A$10:$A$33,$A7)</f>
        <v>1061654.7316255725</v>
      </c>
      <c r="AA7" s="5">
        <f>SUMIFS(Imports_new!AA$10:AA$33,Imports_new!$A$10:$A$33,$A7)</f>
        <v>1061654.7316255725</v>
      </c>
      <c r="AB7" s="5">
        <f>SUMIFS(Imports_new!AB$10:AB$33,Imports_new!$A$10:$A$33,$A7)</f>
        <v>1061654.7316255725</v>
      </c>
      <c r="AC7" s="5">
        <f>SUMIFS(Imports_new!AC$10:AC$33,Imports_new!$A$10:$A$33,$A7)</f>
        <v>1061654.7316255725</v>
      </c>
      <c r="AD7" s="5">
        <f>SUMIFS(Imports_new!AD$10:AD$33,Imports_new!$A$10:$A$33,$A7)</f>
        <v>1061654.7316255725</v>
      </c>
      <c r="AE7" s="5">
        <f>SUMIFS(Imports_new!AE$10:AE$33,Imports_new!$A$10:$A$33,$A7)</f>
        <v>1061654.7316255725</v>
      </c>
      <c r="AF7" s="5">
        <f>SUMIFS(Imports_new!AF$10:AF$33,Imports_new!$A$10:$A$33,$A7)</f>
        <v>1061654.7316255725</v>
      </c>
    </row>
    <row r="8" spans="1:32">
      <c r="A8" s="2" t="s">
        <v>102</v>
      </c>
      <c r="B8" s="5">
        <f>SUMIFS(Imports_new!B$10:B$33,Imports_new!$A$10:$A$33,$A8)</f>
        <v>662931.20008704951</v>
      </c>
      <c r="C8" s="5">
        <f>SUMIFS(Imports_new!C$10:C$33,Imports_new!$A$10:$A$33,$A8)</f>
        <v>662931.20008704951</v>
      </c>
      <c r="D8" s="5">
        <f>SUMIFS(Imports_new!D$10:D$33,Imports_new!$A$10:$A$33,$A8)</f>
        <v>662931.20008704951</v>
      </c>
      <c r="E8" s="5">
        <f>SUMIFS(Imports_new!E$10:E$33,Imports_new!$A$10:$A$33,$A8)</f>
        <v>879598.67932766303</v>
      </c>
      <c r="F8" s="5">
        <f>SUMIFS(Imports_new!F$10:F$33,Imports_new!$A$10:$A$33,$A8)</f>
        <v>920221.65274158167</v>
      </c>
      <c r="G8" s="5">
        <f>SUMIFS(Imports_new!G$10:G$33,Imports_new!$A$10:$A$33,$A8)</f>
        <v>1147477.5903208586</v>
      </c>
      <c r="H8" s="5">
        <f>SUMIFS(Imports_new!H$10:H$33,Imports_new!$A$10:$A$33,$A8)</f>
        <v>1560153.5929441429</v>
      </c>
      <c r="I8" s="5">
        <f>SUMIFS(Imports_new!I$10:I$33,Imports_new!$A$10:$A$33,$A8)</f>
        <v>2333634.2851097933</v>
      </c>
      <c r="J8" s="5">
        <f>SUMIFS(Imports_new!J$10:J$33,Imports_new!$A$10:$A$33,$A8)</f>
        <v>8291814.9125520373</v>
      </c>
      <c r="K8" s="5">
        <f>SUMIFS(Imports_new!K$10:K$33,Imports_new!$A$10:$A$33,$A8)</f>
        <v>9085794.934648538</v>
      </c>
      <c r="L8" s="5">
        <f>SUMIFS(Imports_new!L$10:L$33,Imports_new!$A$10:$A$33,$A8)</f>
        <v>10441220.713700136</v>
      </c>
      <c r="M8" s="5">
        <f>SUMIFS(Imports_new!M$10:M$33,Imports_new!$A$10:$A$33,$A8)</f>
        <v>10441220.713700136</v>
      </c>
      <c r="N8" s="5">
        <f>SUMIFS(Imports_new!N$10:N$33,Imports_new!$A$10:$A$33,$A8)</f>
        <v>10441220.713700136</v>
      </c>
      <c r="O8" s="5">
        <f>SUMIFS(Imports_new!O$10:O$33,Imports_new!$A$10:$A$33,$A8)</f>
        <v>10441220.713700136</v>
      </c>
      <c r="P8" s="5">
        <f>SUMIFS(Imports_new!P$10:P$33,Imports_new!$A$10:$A$33,$A8)</f>
        <v>10441220.713700136</v>
      </c>
      <c r="Q8" s="5">
        <f>SUMIFS(Imports_new!Q$10:Q$33,Imports_new!$A$10:$A$33,$A8)</f>
        <v>10441220.713700136</v>
      </c>
      <c r="R8" s="5">
        <f>SUMIFS(Imports_new!R$10:R$33,Imports_new!$A$10:$A$33,$A8)</f>
        <v>10441220.713700136</v>
      </c>
      <c r="S8" s="5">
        <f>SUMIFS(Imports_new!S$10:S$33,Imports_new!$A$10:$A$33,$A8)</f>
        <v>10441220.713700136</v>
      </c>
      <c r="T8" s="5">
        <f>SUMIFS(Imports_new!T$10:T$33,Imports_new!$A$10:$A$33,$A8)</f>
        <v>10441220.713700136</v>
      </c>
      <c r="U8" s="5">
        <f>SUMIFS(Imports_new!U$10:U$33,Imports_new!$A$10:$A$33,$A8)</f>
        <v>10441220.713700136</v>
      </c>
      <c r="V8" s="5">
        <f>SUMIFS(Imports_new!V$10:V$33,Imports_new!$A$10:$A$33,$A8)</f>
        <v>10441220.713700136</v>
      </c>
      <c r="W8" s="5">
        <f>SUMIFS(Imports_new!W$10:W$33,Imports_new!$A$10:$A$33,$A8)</f>
        <v>10441220.713700136</v>
      </c>
      <c r="X8" s="5">
        <f>SUMIFS(Imports_new!X$10:X$33,Imports_new!$A$10:$A$33,$A8)</f>
        <v>10441220.713700136</v>
      </c>
      <c r="Y8" s="5">
        <f>SUMIFS(Imports_new!Y$10:Y$33,Imports_new!$A$10:$A$33,$A8)</f>
        <v>10441220.713700136</v>
      </c>
      <c r="Z8" s="5">
        <f>SUMIFS(Imports_new!Z$10:Z$33,Imports_new!$A$10:$A$33,$A8)</f>
        <v>10441220.713700136</v>
      </c>
      <c r="AA8" s="5">
        <f>SUMIFS(Imports_new!AA$10:AA$33,Imports_new!$A$10:$A$33,$A8)</f>
        <v>10441220.713700136</v>
      </c>
      <c r="AB8" s="5">
        <f>SUMIFS(Imports_new!AB$10:AB$33,Imports_new!$A$10:$A$33,$A8)</f>
        <v>10441220.713700136</v>
      </c>
      <c r="AC8" s="5">
        <f>SUMIFS(Imports_new!AC$10:AC$33,Imports_new!$A$10:$A$33,$A8)</f>
        <v>10441220.713700136</v>
      </c>
      <c r="AD8" s="5">
        <f>SUMIFS(Imports_new!AD$10:AD$33,Imports_new!$A$10:$A$33,$A8)</f>
        <v>10441220.713700136</v>
      </c>
      <c r="AE8" s="5">
        <f>SUMIFS(Imports_new!AE$10:AE$33,Imports_new!$A$10:$A$33,$A8)</f>
        <v>10441220.713700136</v>
      </c>
      <c r="AF8" s="5">
        <f>SUMIFS(Imports_new!AF$10:AF$33,Imports_new!$A$10:$A$33,$A8)</f>
        <v>10441220.713700136</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52848.291599209602</v>
      </c>
      <c r="C10" s="5">
        <f>SUMIFS(Imports_new!C$10:C$33,Imports_new!$A$10:$A$33,$A10)</f>
        <v>52848.291599209602</v>
      </c>
      <c r="D10" s="5">
        <f>SUMIFS(Imports_new!D$10:D$33,Imports_new!$A$10:$A$33,$A10)</f>
        <v>52848.291599209602</v>
      </c>
      <c r="E10" s="5">
        <f>SUMIFS(Imports_new!E$10:E$33,Imports_new!$A$10:$A$33,$A10)</f>
        <v>47848.403201782923</v>
      </c>
      <c r="F10" s="5">
        <f>SUMIFS(Imports_new!F$10:F$33,Imports_new!$A$10:$A$33,$A10)</f>
        <v>44507.096370068211</v>
      </c>
      <c r="G10" s="5">
        <f>SUMIFS(Imports_new!G$10:G$33,Imports_new!$A$10:$A$33,$A10)</f>
        <v>45051.983450688764</v>
      </c>
      <c r="H10" s="5">
        <f>SUMIFS(Imports_new!H$10:H$33,Imports_new!$A$10:$A$33,$A10)</f>
        <v>45671.340740317341</v>
      </c>
      <c r="I10" s="5">
        <f>SUMIFS(Imports_new!I$10:I$33,Imports_new!$A$10:$A$33,$A10)</f>
        <v>45950.311171295441</v>
      </c>
      <c r="J10" s="5">
        <f>SUMIFS(Imports_new!J$10:J$33,Imports_new!$A$10:$A$33,$A10)</f>
        <v>39363.70159226867</v>
      </c>
      <c r="K10" s="5">
        <f>SUMIFS(Imports_new!K$10:K$33,Imports_new!$A$10:$A$33,$A10)</f>
        <v>38261.271777036425</v>
      </c>
      <c r="L10" s="5">
        <f>SUMIFS(Imports_new!L$10:L$33,Imports_new!$A$10:$A$33,$A10)</f>
        <v>35963.498188901016</v>
      </c>
      <c r="M10" s="5">
        <f>SUMIFS(Imports_new!M$10:M$33,Imports_new!$A$10:$A$33,$A10)</f>
        <v>35963.498188901016</v>
      </c>
      <c r="N10" s="5">
        <f>SUMIFS(Imports_new!N$10:N$33,Imports_new!$A$10:$A$33,$A10)</f>
        <v>35963.498188901016</v>
      </c>
      <c r="O10" s="5">
        <f>SUMIFS(Imports_new!O$10:O$33,Imports_new!$A$10:$A$33,$A10)</f>
        <v>35963.498188901016</v>
      </c>
      <c r="P10" s="5">
        <f>SUMIFS(Imports_new!P$10:P$33,Imports_new!$A$10:$A$33,$A10)</f>
        <v>35963.498188901016</v>
      </c>
      <c r="Q10" s="5">
        <f>SUMIFS(Imports_new!Q$10:Q$33,Imports_new!$A$10:$A$33,$A10)</f>
        <v>35963.498188901016</v>
      </c>
      <c r="R10" s="5">
        <f>SUMIFS(Imports_new!R$10:R$33,Imports_new!$A$10:$A$33,$A10)</f>
        <v>35963.498188901016</v>
      </c>
      <c r="S10" s="5">
        <f>SUMIFS(Imports_new!S$10:S$33,Imports_new!$A$10:$A$33,$A10)</f>
        <v>35963.498188901016</v>
      </c>
      <c r="T10" s="5">
        <f>SUMIFS(Imports_new!T$10:T$33,Imports_new!$A$10:$A$33,$A10)</f>
        <v>35963.498188901016</v>
      </c>
      <c r="U10" s="5">
        <f>SUMIFS(Imports_new!U$10:U$33,Imports_new!$A$10:$A$33,$A10)</f>
        <v>35963.498188901016</v>
      </c>
      <c r="V10" s="5">
        <f>SUMIFS(Imports_new!V$10:V$33,Imports_new!$A$10:$A$33,$A10)</f>
        <v>35963.498188901016</v>
      </c>
      <c r="W10" s="5">
        <f>SUMIFS(Imports_new!W$10:W$33,Imports_new!$A$10:$A$33,$A10)</f>
        <v>35963.498188901016</v>
      </c>
      <c r="X10" s="5">
        <f>SUMIFS(Imports_new!X$10:X$33,Imports_new!$A$10:$A$33,$A10)</f>
        <v>35963.498188901016</v>
      </c>
      <c r="Y10" s="5">
        <f>SUMIFS(Imports_new!Y$10:Y$33,Imports_new!$A$10:$A$33,$A10)</f>
        <v>35963.498188901016</v>
      </c>
      <c r="Z10" s="5">
        <f>SUMIFS(Imports_new!Z$10:Z$33,Imports_new!$A$10:$A$33,$A10)</f>
        <v>35963.498188901016</v>
      </c>
      <c r="AA10" s="5">
        <f>SUMIFS(Imports_new!AA$10:AA$33,Imports_new!$A$10:$A$33,$A10)</f>
        <v>35963.498188901016</v>
      </c>
      <c r="AB10" s="5">
        <f>SUMIFS(Imports_new!AB$10:AB$33,Imports_new!$A$10:$A$33,$A10)</f>
        <v>35963.498188901016</v>
      </c>
      <c r="AC10" s="5">
        <f>SUMIFS(Imports_new!AC$10:AC$33,Imports_new!$A$10:$A$33,$A10)</f>
        <v>35963.498188901016</v>
      </c>
      <c r="AD10" s="5">
        <f>SUMIFS(Imports_new!AD$10:AD$33,Imports_new!$A$10:$A$33,$A10)</f>
        <v>35963.498188901016</v>
      </c>
      <c r="AE10" s="5">
        <f>SUMIFS(Imports_new!AE$10:AE$33,Imports_new!$A$10:$A$33,$A10)</f>
        <v>35963.498188901016</v>
      </c>
      <c r="AF10" s="5">
        <f>SUMIFS(Imports_new!AF$10:AF$33,Imports_new!$A$10:$A$33,$A10)</f>
        <v>35963.498188901016</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80209.951374577227</v>
      </c>
      <c r="C12" s="5">
        <f>SUMIFS(Imports_new!C$10:C$33,Imports_new!$A$10:$A$33,$A12)</f>
        <v>80209.951374577227</v>
      </c>
      <c r="D12" s="5">
        <f>SUMIFS(Imports_new!D$10:D$33,Imports_new!$A$10:$A$33,$A12)</f>
        <v>80209.951374577227</v>
      </c>
      <c r="E12" s="5">
        <f>SUMIFS(Imports_new!E$10:E$33,Imports_new!$A$10:$A$33,$A12)</f>
        <v>44551.427736520185</v>
      </c>
      <c r="F12" s="5">
        <f>SUMIFS(Imports_new!F$10:F$33,Imports_new!$A$10:$A$33,$A12)</f>
        <v>14146.633138293268</v>
      </c>
      <c r="G12" s="5">
        <f>SUMIFS(Imports_new!G$10:G$33,Imports_new!$A$10:$A$33,$A12)</f>
        <v>8942.3914738644889</v>
      </c>
      <c r="H12" s="5">
        <f>SUMIFS(Imports_new!H$10:H$33,Imports_new!$A$10:$A$33,$A12)</f>
        <v>10029.886328222045</v>
      </c>
      <c r="I12" s="5">
        <f>SUMIFS(Imports_new!I$10:I$33,Imports_new!$A$10:$A$33,$A12)</f>
        <v>10374.69669538712</v>
      </c>
      <c r="J12" s="5">
        <f>SUMIFS(Imports_new!J$10:J$33,Imports_new!$A$10:$A$33,$A12)</f>
        <v>17651.913263297269</v>
      </c>
      <c r="K12" s="5">
        <f>SUMIFS(Imports_new!K$10:K$33,Imports_new!$A$10:$A$33,$A12)</f>
        <v>13818.695742679352</v>
      </c>
      <c r="L12" s="5">
        <f>SUMIFS(Imports_new!L$10:L$33,Imports_new!$A$10:$A$33,$A12)</f>
        <v>17566.289554512379</v>
      </c>
      <c r="M12" s="5">
        <f>SUMIFS(Imports_new!M$10:M$33,Imports_new!$A$10:$A$33,$A12)</f>
        <v>17566.289554512379</v>
      </c>
      <c r="N12" s="5">
        <f>SUMIFS(Imports_new!N$10:N$33,Imports_new!$A$10:$A$33,$A12)</f>
        <v>17566.289554512379</v>
      </c>
      <c r="O12" s="5">
        <f>SUMIFS(Imports_new!O$10:O$33,Imports_new!$A$10:$A$33,$A12)</f>
        <v>17566.289554512379</v>
      </c>
      <c r="P12" s="5">
        <f>SUMIFS(Imports_new!P$10:P$33,Imports_new!$A$10:$A$33,$A12)</f>
        <v>17566.289554512379</v>
      </c>
      <c r="Q12" s="5">
        <f>SUMIFS(Imports_new!Q$10:Q$33,Imports_new!$A$10:$A$33,$A12)</f>
        <v>17566.289554512379</v>
      </c>
      <c r="R12" s="5">
        <f>SUMIFS(Imports_new!R$10:R$33,Imports_new!$A$10:$A$33,$A12)</f>
        <v>17566.289554512379</v>
      </c>
      <c r="S12" s="5">
        <f>SUMIFS(Imports_new!S$10:S$33,Imports_new!$A$10:$A$33,$A12)</f>
        <v>17566.289554512379</v>
      </c>
      <c r="T12" s="5">
        <f>SUMIFS(Imports_new!T$10:T$33,Imports_new!$A$10:$A$33,$A12)</f>
        <v>17566.289554512379</v>
      </c>
      <c r="U12" s="5">
        <f>SUMIFS(Imports_new!U$10:U$33,Imports_new!$A$10:$A$33,$A12)</f>
        <v>17566.289554512379</v>
      </c>
      <c r="V12" s="5">
        <f>SUMIFS(Imports_new!V$10:V$33,Imports_new!$A$10:$A$33,$A12)</f>
        <v>17566.289554512379</v>
      </c>
      <c r="W12" s="5">
        <f>SUMIFS(Imports_new!W$10:W$33,Imports_new!$A$10:$A$33,$A12)</f>
        <v>17566.289554512379</v>
      </c>
      <c r="X12" s="5">
        <f>SUMIFS(Imports_new!X$10:X$33,Imports_new!$A$10:$A$33,$A12)</f>
        <v>17566.289554512379</v>
      </c>
      <c r="Y12" s="5">
        <f>SUMIFS(Imports_new!Y$10:Y$33,Imports_new!$A$10:$A$33,$A12)</f>
        <v>17566.289554512379</v>
      </c>
      <c r="Z12" s="5">
        <f>SUMIFS(Imports_new!Z$10:Z$33,Imports_new!$A$10:$A$33,$A12)</f>
        <v>17566.289554512379</v>
      </c>
      <c r="AA12" s="5">
        <f>SUMIFS(Imports_new!AA$10:AA$33,Imports_new!$A$10:$A$33,$A12)</f>
        <v>17566.289554512379</v>
      </c>
      <c r="AB12" s="5">
        <f>SUMIFS(Imports_new!AB$10:AB$33,Imports_new!$A$10:$A$33,$A12)</f>
        <v>17566.289554512379</v>
      </c>
      <c r="AC12" s="5">
        <f>SUMIFS(Imports_new!AC$10:AC$33,Imports_new!$A$10:$A$33,$A12)</f>
        <v>17566.289554512379</v>
      </c>
      <c r="AD12" s="5">
        <f>SUMIFS(Imports_new!AD$10:AD$33,Imports_new!$A$10:$A$33,$A12)</f>
        <v>17566.289554512379</v>
      </c>
      <c r="AE12" s="5">
        <f>SUMIFS(Imports_new!AE$10:AE$33,Imports_new!$A$10:$A$33,$A12)</f>
        <v>17566.289554512379</v>
      </c>
      <c r="AF12" s="5">
        <f>SUMIFS(Imports_new!AF$10:AF$33,Imports_new!$A$10:$A$33,$A12)</f>
        <v>17566.289554512379</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46.316774757518246</v>
      </c>
      <c r="C15" s="5">
        <f>SUMIFS(Imports_new!C$10:C$33,Imports_new!$A$10:$A$33,$A15)</f>
        <v>46.316774757518246</v>
      </c>
      <c r="D15" s="5">
        <f>SUMIFS(Imports_new!D$10:D$33,Imports_new!$A$10:$A$33,$A15)</f>
        <v>46.316774757518246</v>
      </c>
      <c r="E15" s="5">
        <f>SUMIFS(Imports_new!E$10:E$33,Imports_new!$A$10:$A$33,$A15)</f>
        <v>132.75857738520583</v>
      </c>
      <c r="F15" s="5">
        <f>SUMIFS(Imports_new!F$10:F$33,Imports_new!$A$10:$A$33,$A15)</f>
        <v>10581.747044840766</v>
      </c>
      <c r="G15" s="5">
        <f>SUMIFS(Imports_new!G$10:G$33,Imports_new!$A$10:$A$33,$A15)</f>
        <v>16133.047324690624</v>
      </c>
      <c r="H15" s="5">
        <f>SUMIFS(Imports_new!H$10:H$33,Imports_new!$A$10:$A$33,$A15)</f>
        <v>78013.134346991486</v>
      </c>
      <c r="I15" s="5">
        <f>SUMIFS(Imports_new!I$10:I$33,Imports_new!$A$10:$A$33,$A15)</f>
        <v>195163.4848051618</v>
      </c>
      <c r="J15" s="5">
        <f>SUMIFS(Imports_new!J$10:J$33,Imports_new!$A$10:$A$33,$A15)</f>
        <v>273543.3537739453</v>
      </c>
      <c r="K15" s="5">
        <f>SUMIFS(Imports_new!K$10:K$33,Imports_new!$A$10:$A$33,$A15)</f>
        <v>427854.64284156414</v>
      </c>
      <c r="L15" s="5">
        <f>SUMIFS(Imports_new!L$10:L$33,Imports_new!$A$10:$A$33,$A15)</f>
        <v>415509.49940330005</v>
      </c>
      <c r="M15" s="5">
        <f>SUMIFS(Imports_new!M$10:M$33,Imports_new!$A$10:$A$33,$A15)</f>
        <v>415509.49940330005</v>
      </c>
      <c r="N15" s="5">
        <f>SUMIFS(Imports_new!N$10:N$33,Imports_new!$A$10:$A$33,$A15)</f>
        <v>415509.49940330005</v>
      </c>
      <c r="O15" s="5">
        <f>SUMIFS(Imports_new!O$10:O$33,Imports_new!$A$10:$A$33,$A15)</f>
        <v>415509.49940330005</v>
      </c>
      <c r="P15" s="5">
        <f>SUMIFS(Imports_new!P$10:P$33,Imports_new!$A$10:$A$33,$A15)</f>
        <v>415509.49940330005</v>
      </c>
      <c r="Q15" s="5">
        <f>SUMIFS(Imports_new!Q$10:Q$33,Imports_new!$A$10:$A$33,$A15)</f>
        <v>415509.49940330005</v>
      </c>
      <c r="R15" s="5">
        <f>SUMIFS(Imports_new!R$10:R$33,Imports_new!$A$10:$A$33,$A15)</f>
        <v>415509.49940330005</v>
      </c>
      <c r="S15" s="5">
        <f>SUMIFS(Imports_new!S$10:S$33,Imports_new!$A$10:$A$33,$A15)</f>
        <v>415509.49940330005</v>
      </c>
      <c r="T15" s="5">
        <f>SUMIFS(Imports_new!T$10:T$33,Imports_new!$A$10:$A$33,$A15)</f>
        <v>415509.49940330005</v>
      </c>
      <c r="U15" s="5">
        <f>SUMIFS(Imports_new!U$10:U$33,Imports_new!$A$10:$A$33,$A15)</f>
        <v>415509.49940330005</v>
      </c>
      <c r="V15" s="5">
        <f>SUMIFS(Imports_new!V$10:V$33,Imports_new!$A$10:$A$33,$A15)</f>
        <v>415509.49940330005</v>
      </c>
      <c r="W15" s="5">
        <f>SUMIFS(Imports_new!W$10:W$33,Imports_new!$A$10:$A$33,$A15)</f>
        <v>415509.49940330005</v>
      </c>
      <c r="X15" s="5">
        <f>SUMIFS(Imports_new!X$10:X$33,Imports_new!$A$10:$A$33,$A15)</f>
        <v>415509.49940330005</v>
      </c>
      <c r="Y15" s="5">
        <f>SUMIFS(Imports_new!Y$10:Y$33,Imports_new!$A$10:$A$33,$A15)</f>
        <v>415509.49940330005</v>
      </c>
      <c r="Z15" s="5">
        <f>SUMIFS(Imports_new!Z$10:Z$33,Imports_new!$A$10:$A$33,$A15)</f>
        <v>415509.49940330005</v>
      </c>
      <c r="AA15" s="5">
        <f>SUMIFS(Imports_new!AA$10:AA$33,Imports_new!$A$10:$A$33,$A15)</f>
        <v>415509.49940330005</v>
      </c>
      <c r="AB15" s="5">
        <f>SUMIFS(Imports_new!AB$10:AB$33,Imports_new!$A$10:$A$33,$A15)</f>
        <v>415509.49940330005</v>
      </c>
      <c r="AC15" s="5">
        <f>SUMIFS(Imports_new!AC$10:AC$33,Imports_new!$A$10:$A$33,$A15)</f>
        <v>415509.49940330005</v>
      </c>
      <c r="AD15" s="5">
        <f>SUMIFS(Imports_new!AD$10:AD$33,Imports_new!$A$10:$A$33,$A15)</f>
        <v>415509.49940330005</v>
      </c>
      <c r="AE15" s="5">
        <f>SUMIFS(Imports_new!AE$10:AE$33,Imports_new!$A$10:$A$33,$A15)</f>
        <v>415509.49940330005</v>
      </c>
      <c r="AF15" s="5">
        <f>SUMIFS(Imports_new!AF$10:AF$33,Imports_new!$A$10:$A$33,$A15)</f>
        <v>415509.49940330005</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A3" sqref="A3"/>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exports!D2*IFERROR(INDEX('state specific adjustments'!$C$4:$AG$5,MATCH(About!$B$2,'state specific adjustments'!$B$4:$B$5,0),MATCH('EIaE-BEE'!B$1,'state specific adjustments'!$C$3:$AG$3,0)),1)</f>
        <v>0</v>
      </c>
      <c r="C2">
        <f>exports!E2*IFERROR(INDEX('state specific adjustments'!$C$4:$AG$5,MATCH(About!$B$2,'state specific adjustments'!$B$4:$B$5,0),MATCH('EIaE-BEE'!C$1,'state specific adjustments'!$C$3:$AG$3,0)),1)</f>
        <v>0</v>
      </c>
      <c r="D2">
        <f>exports!F2*IFERROR(INDEX('state specific adjustments'!$C$4:$AG$5,MATCH(About!$B$2,'state specific adjustments'!$B$4:$B$5,0),MATCH('EIaE-BEE'!D$1,'state specific adjustments'!$C$3:$AG$3,0)),1)</f>
        <v>0</v>
      </c>
      <c r="E2">
        <f>exports!G2*IFERROR(INDEX('state specific adjustments'!$C$4:$AG$5,MATCH(About!$B$2,'state specific adjustments'!$B$4:$B$5,0),MATCH('EIaE-BEE'!E$1,'state specific adjustments'!$C$3:$AG$3,0)),1)</f>
        <v>0</v>
      </c>
      <c r="F2">
        <f>exports!H2*IFERROR(INDEX('state specific adjustments'!$C$4:$AG$5,MATCH(About!$B$2,'state specific adjustments'!$B$4:$B$5,0),MATCH('EIaE-BEE'!F$1,'state specific adjustments'!$C$3:$AG$3,0)),1)</f>
        <v>0</v>
      </c>
      <c r="G2">
        <f>exports!I2*IFERROR(INDEX('state specific adjustments'!$C$4:$AG$5,MATCH(About!$B$2,'state specific adjustments'!$B$4:$B$5,0),MATCH('EIaE-BEE'!G$1,'state specific adjustments'!$C$3:$AG$3,0)),1)</f>
        <v>0</v>
      </c>
      <c r="H2">
        <f>exports!J2*IFERROR(INDEX('state specific adjustments'!$C$4:$AG$5,MATCH(About!$B$2,'state specific adjustments'!$B$4:$B$5,0),MATCH('EIaE-BEE'!H$1,'state specific adjustments'!$C$3:$AG$3,0)),1)</f>
        <v>0</v>
      </c>
      <c r="I2">
        <f>exports!K2*IFERROR(INDEX('state specific adjustments'!$C$4:$AG$5,MATCH(About!$B$2,'state specific adjustments'!$B$4:$B$5,0),MATCH('EIaE-BEE'!I$1,'state specific adjustments'!$C$3:$AG$3,0)),1)</f>
        <v>0</v>
      </c>
      <c r="J2">
        <f>exports!L2*IFERROR(INDEX('state specific adjustments'!$C$4:$AG$5,MATCH(About!$B$2,'state specific adjustments'!$B$4:$B$5,0),MATCH('EIaE-BEE'!J$1,'state specific adjustments'!$C$3:$AG$3,0)),1)</f>
        <v>0</v>
      </c>
      <c r="K2">
        <f>exports!M2*IFERROR(INDEX('state specific adjustments'!$C$4:$AG$5,MATCH(About!$B$2,'state specific adjustments'!$B$4:$B$5,0),MATCH('EIaE-BEE'!K$1,'state specific adjustments'!$C$3:$AG$3,0)),1)</f>
        <v>0</v>
      </c>
      <c r="L2">
        <f>exports!N2*IFERROR(INDEX('state specific adjustments'!$C$4:$AG$5,MATCH(About!$B$2,'state specific adjustments'!$B$4:$B$5,0),MATCH('EIaE-BEE'!L$1,'state specific adjustments'!$C$3:$AG$3,0)),1)</f>
        <v>0</v>
      </c>
      <c r="M2">
        <f>exports!O2*IFERROR(INDEX('state specific adjustments'!$C$4:$AG$5,MATCH(About!$B$2,'state specific adjustments'!$B$4:$B$5,0),MATCH('EIaE-BEE'!M$1,'state specific adjustments'!$C$3:$AG$3,0)),1)</f>
        <v>0</v>
      </c>
      <c r="N2">
        <f>exports!P2*IFERROR(INDEX('state specific adjustments'!$C$4:$AG$5,MATCH(About!$B$2,'state specific adjustments'!$B$4:$B$5,0),MATCH('EIaE-BEE'!N$1,'state specific adjustments'!$C$3:$AG$3,0)),1)</f>
        <v>0</v>
      </c>
      <c r="O2">
        <f>exports!Q2*IFERROR(INDEX('state specific adjustments'!$C$4:$AG$5,MATCH(About!$B$2,'state specific adjustments'!$B$4:$B$5,0),MATCH('EIaE-BEE'!O$1,'state specific adjustments'!$C$3:$AG$3,0)),1)</f>
        <v>0</v>
      </c>
      <c r="P2">
        <f>exports!R2*IFERROR(INDEX('state specific adjustments'!$C$4:$AG$5,MATCH(About!$B$2,'state specific adjustments'!$B$4:$B$5,0),MATCH('EIaE-BEE'!P$1,'state specific adjustments'!$C$3:$AG$3,0)),1)</f>
        <v>0</v>
      </c>
      <c r="Q2">
        <f>exports!S2*IFERROR(INDEX('state specific adjustments'!$C$4:$AG$5,MATCH(About!$B$2,'state specific adjustments'!$B$4:$B$5,0),MATCH('EIaE-BEE'!Q$1,'state specific adjustments'!$C$3:$AG$3,0)),1)</f>
        <v>0</v>
      </c>
      <c r="R2">
        <f>exports!T2*IFERROR(INDEX('state specific adjustments'!$C$4:$AG$5,MATCH(About!$B$2,'state specific adjustments'!$B$4:$B$5,0),MATCH('EIaE-BEE'!R$1,'state specific adjustments'!$C$3:$AG$3,0)),1)</f>
        <v>0</v>
      </c>
      <c r="S2">
        <f>exports!U2*IFERROR(INDEX('state specific adjustments'!$C$4:$AG$5,MATCH(About!$B$2,'state specific adjustments'!$B$4:$B$5,0),MATCH('EIaE-BEE'!S$1,'state specific adjustments'!$C$3:$AG$3,0)),1)</f>
        <v>0</v>
      </c>
      <c r="T2">
        <f>exports!V2*IFERROR(INDEX('state specific adjustments'!$C$4:$AG$5,MATCH(About!$B$2,'state specific adjustments'!$B$4:$B$5,0),MATCH('EIaE-BEE'!T$1,'state specific adjustments'!$C$3:$AG$3,0)),1)</f>
        <v>0</v>
      </c>
      <c r="U2">
        <f>exports!W2*IFERROR(INDEX('state specific adjustments'!$C$4:$AG$5,MATCH(About!$B$2,'state specific adjustments'!$B$4:$B$5,0),MATCH('EIaE-BEE'!U$1,'state specific adjustments'!$C$3:$AG$3,0)),1)</f>
        <v>0</v>
      </c>
      <c r="V2">
        <f>exports!X2*IFERROR(INDEX('state specific adjustments'!$C$4:$AG$5,MATCH(About!$B$2,'state specific adjustments'!$B$4:$B$5,0),MATCH('EIaE-BEE'!V$1,'state specific adjustments'!$C$3:$AG$3,0)),1)</f>
        <v>0</v>
      </c>
      <c r="W2">
        <f>exports!Y2*IFERROR(INDEX('state specific adjustments'!$C$4:$AG$5,MATCH(About!$B$2,'state specific adjustments'!$B$4:$B$5,0),MATCH('EIaE-BEE'!W$1,'state specific adjustments'!$C$3:$AG$3,0)),1)</f>
        <v>0</v>
      </c>
      <c r="X2">
        <f>exports!Z2*IFERROR(INDEX('state specific adjustments'!$C$4:$AG$5,MATCH(About!$B$2,'state specific adjustments'!$B$4:$B$5,0),MATCH('EIaE-BEE'!X$1,'state specific adjustments'!$C$3:$AG$3,0)),1)</f>
        <v>0</v>
      </c>
      <c r="Y2">
        <f>exports!AA2*IFERROR(INDEX('state specific adjustments'!$C$4:$AG$5,MATCH(About!$B$2,'state specific adjustments'!$B$4:$B$5,0),MATCH('EIaE-BEE'!Y$1,'state specific adjustments'!$C$3:$AG$3,0)),1)</f>
        <v>0</v>
      </c>
      <c r="Z2">
        <f>exports!AB2*IFERROR(INDEX('state specific adjustments'!$C$4:$AG$5,MATCH(About!$B$2,'state specific adjustments'!$B$4:$B$5,0),MATCH('EIaE-BEE'!Z$1,'state specific adjustments'!$C$3:$AG$3,0)),1)</f>
        <v>0</v>
      </c>
      <c r="AA2">
        <f>exports!AC2*IFERROR(INDEX('state specific adjustments'!$C$4:$AG$5,MATCH(About!$B$2,'state specific adjustments'!$B$4:$B$5,0),MATCH('EIaE-BEE'!AA$1,'state specific adjustments'!$C$3:$AG$3,0)),1)</f>
        <v>0</v>
      </c>
      <c r="AB2">
        <f>exports!AD2*IFERROR(INDEX('state specific adjustments'!$C$4:$AG$5,MATCH(About!$B$2,'state specific adjustments'!$B$4:$B$5,0),MATCH('EIaE-BEE'!AB$1,'state specific adjustments'!$C$3:$AG$3,0)),1)</f>
        <v>0</v>
      </c>
      <c r="AC2">
        <f>exports!AE2*IFERROR(INDEX('state specific adjustments'!$C$4:$AG$5,MATCH(About!$B$2,'state specific adjustments'!$B$4:$B$5,0),MATCH('EIaE-BEE'!AC$1,'state specific adjustments'!$C$3:$AG$3,0)),1)</f>
        <v>0</v>
      </c>
      <c r="AD2">
        <f>exports!AF2*IFERROR(INDEX('state specific adjustments'!$C$4:$AG$5,MATCH(About!$B$2,'state specific adjustments'!$B$4:$B$5,0),MATCH('EIaE-BEE'!AD$1,'state specific adjustments'!$C$3:$AG$3,0)),1)</f>
        <v>0</v>
      </c>
      <c r="AE2">
        <f>exports!AG2*IFERROR(INDEX('state specific adjustments'!$C$4:$AG$5,MATCH(About!$B$2,'state specific adjustments'!$B$4:$B$5,0),MATCH('EIaE-BEE'!AE$1,'state specific adjustments'!$C$3:$AG$3,0)),1)</f>
        <v>0</v>
      </c>
      <c r="AF2">
        <f>exports!AH2*IFERROR(INDEX('state specific adjustments'!$C$4:$AG$5,MATCH(About!$B$2,'state specific adjustments'!$B$4:$B$5,0),MATCH('EIaE-BEE'!AF$1,'state specific adjustments'!$C$3:$AG$3,0)),1)</f>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24.308020426515085</v>
      </c>
      <c r="C2" s="12">
        <f t="shared" si="0"/>
        <v>24.308020426515085</v>
      </c>
      <c r="D2" s="12">
        <f>E2</f>
        <v>24.308020426515085</v>
      </c>
      <c r="E2" s="195">
        <f>SUMIFS('Table 7_Wholesale prices'!D$18:D$65,'Table 7_Wholesale prices'!$B$18:$B$65,About!$B$2)</f>
        <v>24.308020426515085</v>
      </c>
      <c r="F2" s="195">
        <f>SUMIFS('Table 7_Wholesale prices'!E$18:E$65,'Table 7_Wholesale prices'!$B$18:$B$65,About!$B$2)</f>
        <v>23.999084023078286</v>
      </c>
      <c r="G2" s="195">
        <f>SUMIFS('Table 7_Wholesale prices'!F$18:F$65,'Table 7_Wholesale prices'!$B$18:$B$65,About!$B$2)</f>
        <v>26.206849052516887</v>
      </c>
      <c r="H2" s="12">
        <f>G2</f>
        <v>26.206849052516887</v>
      </c>
      <c r="I2" s="12">
        <f t="shared" ref="I2:AF2" si="1">H2</f>
        <v>26.206849052516887</v>
      </c>
      <c r="J2" s="12">
        <f t="shared" si="1"/>
        <v>26.206849052516887</v>
      </c>
      <c r="K2" s="12">
        <f t="shared" si="1"/>
        <v>26.206849052516887</v>
      </c>
      <c r="L2" s="12">
        <f t="shared" si="1"/>
        <v>26.206849052516887</v>
      </c>
      <c r="M2" s="12">
        <f t="shared" si="1"/>
        <v>26.206849052516887</v>
      </c>
      <c r="N2" s="12">
        <f t="shared" si="1"/>
        <v>26.206849052516887</v>
      </c>
      <c r="O2" s="12">
        <f t="shared" si="1"/>
        <v>26.206849052516887</v>
      </c>
      <c r="P2" s="12">
        <f t="shared" si="1"/>
        <v>26.206849052516887</v>
      </c>
      <c r="Q2" s="12">
        <f t="shared" si="1"/>
        <v>26.206849052516887</v>
      </c>
      <c r="R2" s="12">
        <f t="shared" si="1"/>
        <v>26.206849052516887</v>
      </c>
      <c r="S2" s="12">
        <f t="shared" si="1"/>
        <v>26.206849052516887</v>
      </c>
      <c r="T2" s="12">
        <f t="shared" si="1"/>
        <v>26.206849052516887</v>
      </c>
      <c r="U2" s="12">
        <f t="shared" si="1"/>
        <v>26.206849052516887</v>
      </c>
      <c r="V2" s="12">
        <f t="shared" si="1"/>
        <v>26.206849052516887</v>
      </c>
      <c r="W2" s="12">
        <f t="shared" si="1"/>
        <v>26.206849052516887</v>
      </c>
      <c r="X2" s="12">
        <f t="shared" si="1"/>
        <v>26.206849052516887</v>
      </c>
      <c r="Y2" s="12">
        <f t="shared" si="1"/>
        <v>26.206849052516887</v>
      </c>
      <c r="Z2" s="12">
        <f t="shared" si="1"/>
        <v>26.206849052516887</v>
      </c>
      <c r="AA2" s="12">
        <f t="shared" si="1"/>
        <v>26.206849052516887</v>
      </c>
      <c r="AB2" s="12">
        <f t="shared" si="1"/>
        <v>26.206849052516887</v>
      </c>
      <c r="AC2" s="12">
        <f t="shared" si="1"/>
        <v>26.206849052516887</v>
      </c>
      <c r="AD2" s="12">
        <f t="shared" si="1"/>
        <v>26.206849052516887</v>
      </c>
      <c r="AE2" s="12">
        <f t="shared" si="1"/>
        <v>26.206849052516887</v>
      </c>
      <c r="AF2" s="12">
        <f t="shared" si="1"/>
        <v>26.206849052516887</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24.308020426515085</v>
      </c>
      <c r="C2" s="12">
        <f t="shared" si="0"/>
        <v>24.308020426515085</v>
      </c>
      <c r="D2" s="12">
        <f>E2</f>
        <v>24.308020426515085</v>
      </c>
      <c r="E2" s="195">
        <f>SUMIFS('Table 7_Wholesale prices'!D$18:D$65,'Table 7_Wholesale prices'!$B$18:$B$65,About!$B$2)</f>
        <v>24.308020426515085</v>
      </c>
      <c r="F2" s="195">
        <f>SUMIFS('Table 7_Wholesale prices'!E$18:E$65,'Table 7_Wholesale prices'!$B$18:$B$65,About!$B$2)</f>
        <v>23.999084023078286</v>
      </c>
      <c r="G2" s="195">
        <f>SUMIFS('Table 7_Wholesale prices'!F$18:F$65,'Table 7_Wholesale prices'!$B$18:$B$65,About!$B$2)</f>
        <v>26.206849052516887</v>
      </c>
      <c r="H2" s="12">
        <f>G2</f>
        <v>26.206849052516887</v>
      </c>
      <c r="I2" s="12">
        <f t="shared" ref="I2:AF2" si="1">H2</f>
        <v>26.206849052516887</v>
      </c>
      <c r="J2" s="12">
        <f t="shared" si="1"/>
        <v>26.206849052516887</v>
      </c>
      <c r="K2" s="12">
        <f t="shared" si="1"/>
        <v>26.206849052516887</v>
      </c>
      <c r="L2" s="12">
        <f t="shared" si="1"/>
        <v>26.206849052516887</v>
      </c>
      <c r="M2" s="12">
        <f t="shared" si="1"/>
        <v>26.206849052516887</v>
      </c>
      <c r="N2" s="12">
        <f t="shared" si="1"/>
        <v>26.206849052516887</v>
      </c>
      <c r="O2" s="12">
        <f t="shared" si="1"/>
        <v>26.206849052516887</v>
      </c>
      <c r="P2" s="12">
        <f t="shared" si="1"/>
        <v>26.206849052516887</v>
      </c>
      <c r="Q2" s="12">
        <f t="shared" si="1"/>
        <v>26.206849052516887</v>
      </c>
      <c r="R2" s="12">
        <f t="shared" si="1"/>
        <v>26.206849052516887</v>
      </c>
      <c r="S2" s="12">
        <f t="shared" si="1"/>
        <v>26.206849052516887</v>
      </c>
      <c r="T2" s="12">
        <f t="shared" si="1"/>
        <v>26.206849052516887</v>
      </c>
      <c r="U2" s="12">
        <f t="shared" si="1"/>
        <v>26.206849052516887</v>
      </c>
      <c r="V2" s="12">
        <f t="shared" si="1"/>
        <v>26.206849052516887</v>
      </c>
      <c r="W2" s="12">
        <f t="shared" si="1"/>
        <v>26.206849052516887</v>
      </c>
      <c r="X2" s="12">
        <f t="shared" si="1"/>
        <v>26.206849052516887</v>
      </c>
      <c r="Y2" s="12">
        <f t="shared" si="1"/>
        <v>26.206849052516887</v>
      </c>
      <c r="Z2" s="12">
        <f t="shared" si="1"/>
        <v>26.206849052516887</v>
      </c>
      <c r="AA2" s="12">
        <f t="shared" si="1"/>
        <v>26.206849052516887</v>
      </c>
      <c r="AB2" s="12">
        <f t="shared" si="1"/>
        <v>26.206849052516887</v>
      </c>
      <c r="AC2" s="12">
        <f t="shared" si="1"/>
        <v>26.206849052516887</v>
      </c>
      <c r="AD2" s="12">
        <f t="shared" si="1"/>
        <v>26.206849052516887</v>
      </c>
      <c r="AE2" s="12">
        <f t="shared" si="1"/>
        <v>26.206849052516887</v>
      </c>
      <c r="AF2" s="12">
        <f t="shared" si="1"/>
        <v>26.206849052516887</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2024-06-17T19:09:35Z</dcterms:modified>
</cp:coreProperties>
</file>