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mmahajan\Documents\eps-us\InputData\fuels\BS\"/>
    </mc:Choice>
  </mc:AlternateContent>
  <xr:revisionPtr revIDLastSave="0" documentId="13_ncr:1_{4D7B84A6-0EAE-4A43-A21A-54EBDBBD3C1C}" xr6:coauthVersionLast="47" xr6:coauthVersionMax="47" xr10:uidLastSave="{00000000-0000-0000-0000-000000000000}"/>
  <bookViews>
    <workbookView xWindow="-120" yWindow="-120" windowWidth="29040" windowHeight="17640" tabRatio="955" firstSheet="3" activeTab="14" xr2:uid="{00000000-000D-0000-FFFF-FFFF00000000}"/>
  </bookViews>
  <sheets>
    <sheet name="About" sheetId="1" r:id="rId1"/>
    <sheet name="Inflation Reduction Act" sheetId="24" r:id="rId2"/>
    <sheet name="Subsidies Paid" sheetId="12" r:id="rId3"/>
    <sheet name="AEO 2022 Table 1" sheetId="3" r:id="rId4"/>
    <sheet name="AEO 2023 Table 1" sheetId="21" r:id="rId5"/>
    <sheet name="AEO 2022 Table 8" sheetId="9" r:id="rId6"/>
    <sheet name="AEO 2023 Table 8" sheetId="22" r:id="rId7"/>
    <sheet name="AEO 2022 Table 11" sheetId="6" r:id="rId8"/>
    <sheet name="AEO 2023 Table 11" sheetId="23" r:id="rId9"/>
    <sheet name="Calculations" sheetId="14" r:id="rId10"/>
    <sheet name="Wind PV Calcs" sheetId="20" r:id="rId11"/>
    <sheet name="Monetizing Tax Credit Penalty" sheetId="17" r:id="rId12"/>
    <sheet name="BS-BSfTFpEUP" sheetId="10" r:id="rId13"/>
    <sheet name="BS-BSpUEO" sheetId="19" r:id="rId14"/>
    <sheet name="BS-BSpUECB" sheetId="16" r:id="rId15"/>
    <sheet name="JCT Table 1_Notes" sheetId="15" r:id="rId16"/>
  </sheets>
  <externalReferences>
    <externalReference r:id="rId17"/>
  </externalReferences>
  <definedNames>
    <definedName name="dollars_2020_2012">About!$A$76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6" l="1"/>
  <c r="D15" i="16"/>
  <c r="E15" i="16"/>
  <c r="F15" i="16"/>
  <c r="G15" i="16"/>
  <c r="H15" i="16"/>
  <c r="I15" i="16"/>
  <c r="J15" i="16"/>
  <c r="K15" i="16"/>
  <c r="L15" i="16"/>
  <c r="M15" i="16"/>
  <c r="N15" i="16"/>
  <c r="O15" i="16"/>
  <c r="P15" i="16"/>
  <c r="Q15" i="16"/>
  <c r="R15" i="16"/>
  <c r="S15" i="16"/>
  <c r="T15" i="16"/>
  <c r="U15" i="16"/>
  <c r="V15" i="16"/>
  <c r="W15" i="16"/>
  <c r="X15" i="16"/>
  <c r="Y15" i="16"/>
  <c r="Z15" i="16"/>
  <c r="AA15" i="16"/>
  <c r="AB15" i="16"/>
  <c r="AC15" i="16"/>
  <c r="AD15" i="16"/>
  <c r="AE15" i="16"/>
  <c r="B15"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B11"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B9"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B8" i="16"/>
  <c r="O26" i="14"/>
  <c r="P26" i="14"/>
  <c r="Q26" i="14"/>
  <c r="R26" i="14"/>
  <c r="S26" i="14"/>
  <c r="T26" i="14"/>
  <c r="U26" i="14"/>
  <c r="V26" i="14"/>
  <c r="W26" i="14"/>
  <c r="X26" i="14"/>
  <c r="Y26" i="14"/>
  <c r="Z26" i="14"/>
  <c r="AA26" i="14"/>
  <c r="AB26" i="14"/>
  <c r="AC26" i="14"/>
  <c r="AD26" i="14"/>
  <c r="AE26" i="14"/>
  <c r="AF26" i="14"/>
  <c r="AG26" i="14"/>
  <c r="N26" i="14"/>
  <c r="Q19" i="14"/>
  <c r="R19" i="14"/>
  <c r="S19" i="14"/>
  <c r="T19" i="14"/>
  <c r="U19" i="14"/>
  <c r="V19" i="14"/>
  <c r="W19" i="14"/>
  <c r="X19" i="14"/>
  <c r="Y19" i="14"/>
  <c r="Z19" i="14"/>
  <c r="AA19" i="14"/>
  <c r="AB19" i="14"/>
  <c r="AC19" i="14"/>
  <c r="AD19" i="14"/>
  <c r="AE19" i="14"/>
  <c r="AF19" i="14"/>
  <c r="AG19" i="14"/>
  <c r="P19" i="14"/>
  <c r="F26" i="14"/>
  <c r="G26" i="14"/>
  <c r="H26" i="14"/>
  <c r="I26" i="14"/>
  <c r="J26" i="14"/>
  <c r="K26" i="14"/>
  <c r="L26" i="14"/>
  <c r="M26" i="14"/>
  <c r="F19" i="14"/>
  <c r="G19" i="14"/>
  <c r="H19" i="14"/>
  <c r="I19" i="14"/>
  <c r="J19" i="14"/>
  <c r="K19" i="14"/>
  <c r="L19" i="14"/>
  <c r="M19" i="14"/>
  <c r="N19" i="14"/>
  <c r="O19" i="14"/>
  <c r="F12" i="14"/>
  <c r="G12" i="14"/>
  <c r="H12" i="14"/>
  <c r="F5" i="14"/>
  <c r="G5" i="14"/>
  <c r="H5" i="14"/>
  <c r="I5" i="14"/>
  <c r="J5" i="14"/>
  <c r="K5" i="14"/>
  <c r="L5" i="14"/>
  <c r="D136" i="24"/>
  <c r="F5" i="19"/>
  <c r="G5" i="19"/>
  <c r="H5" i="19"/>
  <c r="I5" i="19"/>
  <c r="J5" i="19"/>
  <c r="K5" i="19"/>
  <c r="L5" i="19"/>
  <c r="M5" i="19"/>
  <c r="E5" i="19"/>
  <c r="C118" i="24"/>
  <c r="D118" i="24"/>
  <c r="E118" i="24"/>
  <c r="F118" i="24"/>
  <c r="G118" i="24"/>
  <c r="H118" i="24"/>
  <c r="I118" i="24"/>
  <c r="J118" i="24"/>
  <c r="K118" i="24"/>
  <c r="L118" i="24"/>
  <c r="M118" i="24"/>
  <c r="N118" i="24"/>
  <c r="O118" i="24"/>
  <c r="P118" i="24"/>
  <c r="Q118" i="24"/>
  <c r="R118" i="24"/>
  <c r="S118" i="24"/>
  <c r="T118" i="24"/>
  <c r="U118" i="24"/>
  <c r="V118" i="24"/>
  <c r="W118" i="24"/>
  <c r="X118" i="24"/>
  <c r="Y118" i="24"/>
  <c r="Z118" i="24"/>
  <c r="AA118" i="24"/>
  <c r="AB118" i="24"/>
  <c r="AC118" i="24"/>
  <c r="B118" i="24"/>
  <c r="C119" i="24"/>
  <c r="D119" i="24"/>
  <c r="L119" i="24"/>
  <c r="S119" i="24"/>
  <c r="T119" i="24"/>
  <c r="AB119" i="24"/>
  <c r="C117" i="24"/>
  <c r="D117" i="24"/>
  <c r="E117" i="24"/>
  <c r="F117" i="24"/>
  <c r="G117" i="24"/>
  <c r="H117" i="24"/>
  <c r="H119" i="24" s="1"/>
  <c r="I117" i="24"/>
  <c r="I119" i="24" s="1"/>
  <c r="J117" i="24"/>
  <c r="K117" i="24"/>
  <c r="L117" i="24"/>
  <c r="M117" i="24"/>
  <c r="N117" i="24"/>
  <c r="O117" i="24"/>
  <c r="P117" i="24"/>
  <c r="P119" i="24" s="1"/>
  <c r="Q117" i="24"/>
  <c r="R117" i="24"/>
  <c r="S117" i="24"/>
  <c r="T117" i="24"/>
  <c r="U117" i="24"/>
  <c r="V117" i="24"/>
  <c r="W117" i="24"/>
  <c r="X117" i="24"/>
  <c r="X119" i="24" s="1"/>
  <c r="Y117" i="24"/>
  <c r="Z117" i="24"/>
  <c r="AA117" i="24"/>
  <c r="AB117" i="24"/>
  <c r="AC117" i="24"/>
  <c r="E119" i="24"/>
  <c r="G119" i="24"/>
  <c r="M119" i="24"/>
  <c r="O119" i="24"/>
  <c r="U119" i="24"/>
  <c r="W119" i="24"/>
  <c r="AC119" i="24"/>
  <c r="F119" i="24"/>
  <c r="K119" i="24"/>
  <c r="N119" i="24"/>
  <c r="Q119" i="24"/>
  <c r="V119" i="24"/>
  <c r="Y119" i="24"/>
  <c r="AA119" i="24"/>
  <c r="B11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R119" i="24" l="1"/>
  <c r="J119" i="24"/>
  <c r="Z119" i="24"/>
  <c r="B119" i="24"/>
  <c r="C10" i="19"/>
  <c r="D10" i="19"/>
  <c r="E10" i="19"/>
  <c r="F10" i="19"/>
  <c r="G10" i="19"/>
  <c r="H10" i="19"/>
  <c r="I10" i="19"/>
  <c r="J10" i="19"/>
  <c r="K10" i="19"/>
  <c r="L10" i="19"/>
  <c r="M10" i="19"/>
  <c r="B10" i="19"/>
  <c r="C7" i="19"/>
  <c r="B7" i="19"/>
  <c r="C6" i="19"/>
  <c r="D6" i="19"/>
  <c r="E6" i="19"/>
  <c r="F6" i="19"/>
  <c r="G6" i="19"/>
  <c r="H6" i="19"/>
  <c r="I6" i="19"/>
  <c r="J6" i="19"/>
  <c r="K6" i="19"/>
  <c r="L6" i="19"/>
  <c r="M6" i="19"/>
  <c r="B6" i="19"/>
  <c r="B5" i="19" l="1"/>
  <c r="AC145" i="24"/>
  <c r="AG14" i="14" s="1"/>
  <c r="AB145" i="24"/>
  <c r="AF14" i="14" s="1"/>
  <c r="AA145" i="24"/>
  <c r="AE14" i="14" s="1"/>
  <c r="Z145" i="24"/>
  <c r="AD14" i="14" s="1"/>
  <c r="Y145" i="24"/>
  <c r="AC14" i="14" s="1"/>
  <c r="X145" i="24"/>
  <c r="AB14" i="14" s="1"/>
  <c r="W145" i="24"/>
  <c r="AA14" i="14" s="1"/>
  <c r="V145" i="24"/>
  <c r="Z14" i="14" s="1"/>
  <c r="U145" i="24"/>
  <c r="Y14" i="14" s="1"/>
  <c r="T145" i="24"/>
  <c r="X14" i="14" s="1"/>
  <c r="S145" i="24"/>
  <c r="W14" i="14" s="1"/>
  <c r="R145" i="24"/>
  <c r="V14" i="14" s="1"/>
  <c r="Q145" i="24"/>
  <c r="U14" i="14" s="1"/>
  <c r="P145" i="24"/>
  <c r="T14" i="14" s="1"/>
  <c r="O145" i="24"/>
  <c r="S14" i="14" s="1"/>
  <c r="N145" i="24"/>
  <c r="R14" i="14" s="1"/>
  <c r="M145" i="24"/>
  <c r="Q14" i="14" s="1"/>
  <c r="L145" i="24"/>
  <c r="P14" i="14" s="1"/>
  <c r="K145" i="24"/>
  <c r="O14" i="14" s="1"/>
  <c r="J145" i="24"/>
  <c r="N14" i="14" s="1"/>
  <c r="I145" i="24"/>
  <c r="M14" i="14" s="1"/>
  <c r="H145" i="24"/>
  <c r="L14" i="14" s="1"/>
  <c r="G145" i="24"/>
  <c r="K14" i="14" s="1"/>
  <c r="F145" i="24"/>
  <c r="J14" i="14" s="1"/>
  <c r="E145" i="24"/>
  <c r="I14" i="14" s="1"/>
  <c r="D145" i="24"/>
  <c r="H14" i="14" s="1"/>
  <c r="AC142" i="24"/>
  <c r="AB142" i="24"/>
  <c r="AA142" i="24"/>
  <c r="Z142" i="24"/>
  <c r="Y142" i="24"/>
  <c r="X142" i="24"/>
  <c r="W142" i="24"/>
  <c r="V142" i="24"/>
  <c r="U142" i="24"/>
  <c r="T142" i="24"/>
  <c r="S142" i="24"/>
  <c r="R142" i="24"/>
  <c r="Q142" i="24"/>
  <c r="P142" i="24"/>
  <c r="O142" i="24"/>
  <c r="N142" i="24"/>
  <c r="M142" i="24"/>
  <c r="L142" i="24"/>
  <c r="K142" i="24"/>
  <c r="J142" i="24"/>
  <c r="I142" i="24"/>
  <c r="H142" i="24"/>
  <c r="G142" i="24"/>
  <c r="F142" i="24"/>
  <c r="E142" i="24"/>
  <c r="D142" i="24"/>
  <c r="C142" i="24" s="1"/>
  <c r="B142" i="24" s="1"/>
  <c r="AC139" i="24"/>
  <c r="AB139" i="24"/>
  <c r="AA139" i="24"/>
  <c r="Z139" i="24"/>
  <c r="Y139" i="24"/>
  <c r="X139" i="24"/>
  <c r="W139" i="24"/>
  <c r="V139" i="24"/>
  <c r="U139" i="24"/>
  <c r="T139" i="24"/>
  <c r="S139" i="24"/>
  <c r="R139" i="24"/>
  <c r="Q139" i="24"/>
  <c r="P139" i="24"/>
  <c r="O139" i="24"/>
  <c r="N139" i="24"/>
  <c r="M139" i="24"/>
  <c r="L139" i="24"/>
  <c r="K139" i="24"/>
  <c r="J139" i="24"/>
  <c r="I139" i="24"/>
  <c r="H139" i="24"/>
  <c r="G139" i="24"/>
  <c r="F139" i="24"/>
  <c r="E139" i="24"/>
  <c r="D139" i="24"/>
  <c r="B83" i="24"/>
  <c r="B82" i="24"/>
  <c r="H57" i="24"/>
  <c r="B53" i="24"/>
  <c r="B57" i="24" s="1"/>
  <c r="C57" i="24" s="1"/>
  <c r="B34" i="24"/>
  <c r="B3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J113" i="24" l="1"/>
  <c r="J105" i="24"/>
  <c r="V97" i="24"/>
  <c r="V98" i="24" s="1"/>
  <c r="X7" i="19" s="1"/>
  <c r="R105" i="24"/>
  <c r="R106" i="24" s="1"/>
  <c r="R107" i="24" s="1"/>
  <c r="C139" i="24"/>
  <c r="J114" i="24"/>
  <c r="J115" i="24" s="1"/>
  <c r="L18" i="19" s="1"/>
  <c r="B54" i="24"/>
  <c r="H63" i="24" s="1"/>
  <c r="R63" i="24" s="1"/>
  <c r="R64" i="24" s="1"/>
  <c r="S136" i="24" s="1"/>
  <c r="Z105" i="24"/>
  <c r="J106" i="24"/>
  <c r="J107" i="24" s="1"/>
  <c r="F109" i="24"/>
  <c r="D57" i="24"/>
  <c r="B63" i="24"/>
  <c r="B64" i="24" s="1"/>
  <c r="AB113" i="24"/>
  <c r="N109" i="24"/>
  <c r="F97" i="24"/>
  <c r="V109" i="24"/>
  <c r="C145" i="24"/>
  <c r="N97" i="24"/>
  <c r="L63" i="24"/>
  <c r="L64" i="24" s="1"/>
  <c r="M136" i="24" s="1"/>
  <c r="Y63" i="24"/>
  <c r="Y64" i="24" s="1"/>
  <c r="Z136" i="24" s="1"/>
  <c r="X63" i="24"/>
  <c r="X64" i="24" s="1"/>
  <c r="Y136" i="24" s="1"/>
  <c r="W63" i="24"/>
  <c r="W64" i="24" s="1"/>
  <c r="X136" i="24" s="1"/>
  <c r="O63" i="24"/>
  <c r="O64" i="24" s="1"/>
  <c r="P136" i="24" s="1"/>
  <c r="V63" i="24"/>
  <c r="V64" i="24" s="1"/>
  <c r="W136" i="24" s="1"/>
  <c r="Z63" i="24"/>
  <c r="Z64" i="24" s="1"/>
  <c r="AA136" i="24" s="1"/>
  <c r="I97" i="24"/>
  <c r="Y97" i="24"/>
  <c r="M105" i="24"/>
  <c r="AC105" i="24"/>
  <c r="Y109" i="24"/>
  <c r="E113" i="24"/>
  <c r="E57" i="24"/>
  <c r="F57" i="24" s="1"/>
  <c r="G57" i="24" s="1"/>
  <c r="J97" i="24"/>
  <c r="R97" i="24"/>
  <c r="Z97" i="24"/>
  <c r="F105" i="24"/>
  <c r="N105" i="24"/>
  <c r="V105" i="24"/>
  <c r="J109" i="24"/>
  <c r="R109" i="24"/>
  <c r="Z109" i="24"/>
  <c r="F113" i="24"/>
  <c r="N113" i="24"/>
  <c r="V113" i="24"/>
  <c r="Q97" i="24"/>
  <c r="U105" i="24"/>
  <c r="I109" i="24"/>
  <c r="M113" i="24"/>
  <c r="U113" i="24"/>
  <c r="AC113" i="24"/>
  <c r="K97" i="24"/>
  <c r="S97" i="24"/>
  <c r="AA97" i="24"/>
  <c r="S100" i="24"/>
  <c r="AA100" i="24"/>
  <c r="G105" i="24"/>
  <c r="O105" i="24"/>
  <c r="W105" i="24"/>
  <c r="K109" i="24"/>
  <c r="S109" i="24"/>
  <c r="AA109" i="24"/>
  <c r="G113" i="24"/>
  <c r="O113" i="24"/>
  <c r="W113" i="24"/>
  <c r="E105" i="24"/>
  <c r="Q109" i="24"/>
  <c r="D97" i="24"/>
  <c r="D98" i="24" s="1"/>
  <c r="L97" i="24"/>
  <c r="T97" i="24"/>
  <c r="AB97" i="24"/>
  <c r="H105" i="24"/>
  <c r="P105" i="24"/>
  <c r="X105" i="24"/>
  <c r="D109" i="24"/>
  <c r="D110" i="24" s="1"/>
  <c r="L109" i="24"/>
  <c r="T109" i="24"/>
  <c r="AB109" i="24"/>
  <c r="H113" i="24"/>
  <c r="P113" i="24"/>
  <c r="X113" i="24"/>
  <c r="E97" i="24"/>
  <c r="M97" i="24"/>
  <c r="U97" i="24"/>
  <c r="AC97" i="24"/>
  <c r="M100" i="24"/>
  <c r="I105" i="24"/>
  <c r="Q105" i="24"/>
  <c r="Y105" i="24"/>
  <c r="E109" i="24"/>
  <c r="M109" i="24"/>
  <c r="U109" i="24"/>
  <c r="AC109" i="24"/>
  <c r="I113" i="24"/>
  <c r="Q113" i="24"/>
  <c r="Y113" i="24"/>
  <c r="R113" i="24"/>
  <c r="G97" i="24"/>
  <c r="O97" i="24"/>
  <c r="W97" i="24"/>
  <c r="K105" i="24"/>
  <c r="S105" i="24"/>
  <c r="AA105" i="24"/>
  <c r="G109" i="24"/>
  <c r="O109" i="24"/>
  <c r="W109" i="24"/>
  <c r="K113" i="24"/>
  <c r="S113" i="24"/>
  <c r="AA113" i="24"/>
  <c r="Z113" i="24"/>
  <c r="H97" i="24"/>
  <c r="P97" i="24"/>
  <c r="X97" i="24"/>
  <c r="D105" i="24"/>
  <c r="D106" i="24" s="1"/>
  <c r="L105" i="24"/>
  <c r="T105" i="24"/>
  <c r="AB105" i="24"/>
  <c r="H109" i="24"/>
  <c r="P109" i="24"/>
  <c r="X109" i="24"/>
  <c r="D113" i="24"/>
  <c r="D114" i="24" s="1"/>
  <c r="L113" i="24"/>
  <c r="T113" i="24"/>
  <c r="E109" i="14"/>
  <c r="D51" i="14"/>
  <c r="D26" i="14"/>
  <c r="E26" i="14"/>
  <c r="D19" i="14"/>
  <c r="E19" i="14"/>
  <c r="D12" i="14"/>
  <c r="E12" i="14"/>
  <c r="D5" i="14"/>
  <c r="E5" i="14"/>
  <c r="M5" i="14"/>
  <c r="N5" i="14"/>
  <c r="O5" i="14"/>
  <c r="P5" i="14" s="1"/>
  <c r="Q5" i="14" s="1"/>
  <c r="R5" i="14" s="1"/>
  <c r="S5" i="14" s="1"/>
  <c r="T5" i="14" s="1"/>
  <c r="U5" i="14" s="1"/>
  <c r="V5" i="14" s="1"/>
  <c r="W5" i="14" s="1"/>
  <c r="X5" i="14" s="1"/>
  <c r="Y5" i="14" s="1"/>
  <c r="Z5" i="14" s="1"/>
  <c r="AA5" i="14" s="1"/>
  <c r="AB5" i="14" s="1"/>
  <c r="AC5" i="14" s="1"/>
  <c r="AD5" i="14" s="1"/>
  <c r="AE5" i="14" s="1"/>
  <c r="AF5" i="14" s="1"/>
  <c r="AG5" i="14" s="1"/>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W100" i="24" l="1"/>
  <c r="B139" i="24"/>
  <c r="C63" i="24"/>
  <c r="C64" i="24" s="1"/>
  <c r="C136" i="24" s="1"/>
  <c r="B136" i="24" s="1"/>
  <c r="T63" i="24"/>
  <c r="T64" i="24" s="1"/>
  <c r="U136" i="24" s="1"/>
  <c r="Y100" i="24"/>
  <c r="Y101" i="24" s="1"/>
  <c r="Y102" i="24" s="1"/>
  <c r="AA8" i="19" s="1"/>
  <c r="AD63" i="24"/>
  <c r="AD64" i="24" s="1"/>
  <c r="I63" i="24"/>
  <c r="I64" i="24" s="1"/>
  <c r="J136" i="24" s="1"/>
  <c r="U63" i="24"/>
  <c r="U64" i="24" s="1"/>
  <c r="Q63" i="24"/>
  <c r="Q64" i="24" s="1"/>
  <c r="AB63" i="24"/>
  <c r="AB64" i="24" s="1"/>
  <c r="J63" i="24"/>
  <c r="J64" i="24" s="1"/>
  <c r="M63" i="24"/>
  <c r="M64" i="24" s="1"/>
  <c r="K63" i="24"/>
  <c r="K64" i="24" s="1"/>
  <c r="AC63" i="24"/>
  <c r="AC64" i="24" s="1"/>
  <c r="H64" i="24"/>
  <c r="I136" i="24" s="1"/>
  <c r="S63" i="24"/>
  <c r="S64" i="24" s="1"/>
  <c r="T136" i="24" s="1"/>
  <c r="N63" i="24"/>
  <c r="N64" i="24" s="1"/>
  <c r="O136" i="24" s="1"/>
  <c r="P63" i="24"/>
  <c r="P64" i="24" s="1"/>
  <c r="AA63" i="24"/>
  <c r="AA64" i="24" s="1"/>
  <c r="AB136" i="24" s="1"/>
  <c r="Z106" i="24"/>
  <c r="Z107" i="24" s="1"/>
  <c r="H110" i="24"/>
  <c r="H111" i="24" s="1"/>
  <c r="P98" i="24"/>
  <c r="R7" i="19" s="1"/>
  <c r="G110" i="24"/>
  <c r="G111" i="24" s="1"/>
  <c r="R114" i="24"/>
  <c r="R115" i="24" s="1"/>
  <c r="T18" i="19" s="1"/>
  <c r="Y106" i="24"/>
  <c r="Y107" i="24" s="1"/>
  <c r="M98" i="24"/>
  <c r="O7" i="19" s="1"/>
  <c r="T98" i="24"/>
  <c r="V7" i="19" s="1"/>
  <c r="G114" i="24"/>
  <c r="G115" i="24" s="1"/>
  <c r="I18" i="19" s="1"/>
  <c r="S101" i="24"/>
  <c r="S102" i="24" s="1"/>
  <c r="U8" i="19" s="1"/>
  <c r="I110" i="24"/>
  <c r="I111" i="24" s="1"/>
  <c r="J110" i="24"/>
  <c r="J111" i="24" s="1"/>
  <c r="R98" i="24"/>
  <c r="T7" i="19" s="1"/>
  <c r="Y98" i="24"/>
  <c r="AA7" i="19" s="1"/>
  <c r="F110" i="24"/>
  <c r="F111" i="24" s="1"/>
  <c r="P110" i="24"/>
  <c r="P111" i="24" s="1"/>
  <c r="G98" i="24"/>
  <c r="I7" i="19" s="1"/>
  <c r="U98" i="24"/>
  <c r="W7" i="19" s="1"/>
  <c r="AB98" i="24"/>
  <c r="AD7" i="19" s="1"/>
  <c r="M114" i="24"/>
  <c r="M115" i="24" s="1"/>
  <c r="O18" i="19" s="1"/>
  <c r="AB106" i="24"/>
  <c r="AB107" i="24" s="1"/>
  <c r="Y114" i="24"/>
  <c r="Y115" i="24" s="1"/>
  <c r="AA18" i="19" s="1"/>
  <c r="E98" i="24"/>
  <c r="G7" i="19" s="1"/>
  <c r="V106" i="24"/>
  <c r="V107" i="24" s="1"/>
  <c r="S106" i="24"/>
  <c r="S107" i="24" s="1"/>
  <c r="I106" i="24"/>
  <c r="I107" i="24" s="1"/>
  <c r="X114" i="24"/>
  <c r="X115" i="24" s="1"/>
  <c r="Z18" i="19" s="1"/>
  <c r="S110" i="24"/>
  <c r="S111" i="24" s="1"/>
  <c r="N106" i="24"/>
  <c r="N107" i="24" s="1"/>
  <c r="N98" i="24"/>
  <c r="P7" i="19" s="1"/>
  <c r="L106" i="24"/>
  <c r="L107" i="24" s="1"/>
  <c r="K106" i="24"/>
  <c r="K107" i="24" s="1"/>
  <c r="I114" i="24"/>
  <c r="I115" i="24" s="1"/>
  <c r="K18" i="19" s="1"/>
  <c r="P114" i="24"/>
  <c r="P115" i="24" s="1"/>
  <c r="R18" i="19" s="1"/>
  <c r="H106" i="24"/>
  <c r="H107" i="24" s="1"/>
  <c r="Q110" i="24"/>
  <c r="Q111" i="24" s="1"/>
  <c r="K110" i="24"/>
  <c r="K111" i="24" s="1"/>
  <c r="S98" i="24"/>
  <c r="U7" i="19" s="1"/>
  <c r="V114" i="24"/>
  <c r="V115" i="24" s="1"/>
  <c r="X18" i="19" s="1"/>
  <c r="F106" i="24"/>
  <c r="F107" i="24" s="1"/>
  <c r="E114" i="24"/>
  <c r="E115" i="24" s="1"/>
  <c r="G18" i="19" s="1"/>
  <c r="AB114" i="24"/>
  <c r="AB115" i="24" s="1"/>
  <c r="AD18" i="19" s="1"/>
  <c r="N110" i="24"/>
  <c r="N111" i="24" s="1"/>
  <c r="T114" i="24"/>
  <c r="T115" i="24" s="1"/>
  <c r="V18" i="19" s="1"/>
  <c r="AA114" i="24"/>
  <c r="AA115" i="24" s="1"/>
  <c r="AC18" i="19" s="1"/>
  <c r="L114" i="24"/>
  <c r="L115" i="24" s="1"/>
  <c r="N18" i="19" s="1"/>
  <c r="S114" i="24"/>
  <c r="S115" i="24" s="1"/>
  <c r="U18" i="19" s="1"/>
  <c r="W101" i="24"/>
  <c r="W102" i="24" s="1"/>
  <c r="Y8" i="19" s="1"/>
  <c r="AC110" i="24"/>
  <c r="AC111" i="24" s="1"/>
  <c r="U100" i="24"/>
  <c r="H114" i="24"/>
  <c r="H115" i="24" s="1"/>
  <c r="J18" i="19" s="1"/>
  <c r="E106" i="24"/>
  <c r="E107" i="24" s="1"/>
  <c r="W106" i="24"/>
  <c r="W107" i="24" s="1"/>
  <c r="K98" i="24"/>
  <c r="M7" i="19" s="1"/>
  <c r="N114" i="24"/>
  <c r="N115" i="24" s="1"/>
  <c r="P18" i="19" s="1"/>
  <c r="Z100" i="24"/>
  <c r="Y110" i="24"/>
  <c r="Y111" i="24" s="1"/>
  <c r="X98" i="24"/>
  <c r="Z7" i="19" s="1"/>
  <c r="E110" i="24"/>
  <c r="E111" i="24" s="1"/>
  <c r="O114" i="24"/>
  <c r="O115" i="24" s="1"/>
  <c r="Q18" i="19" s="1"/>
  <c r="Z98" i="24"/>
  <c r="AB7" i="19" s="1"/>
  <c r="F98" i="24"/>
  <c r="H7" i="19" s="1"/>
  <c r="H98" i="24"/>
  <c r="J7" i="19" s="1"/>
  <c r="Q106" i="24"/>
  <c r="Q107" i="24" s="1"/>
  <c r="X106" i="24"/>
  <c r="X107" i="24" s="1"/>
  <c r="AA110" i="24"/>
  <c r="AA111" i="24" s="1"/>
  <c r="U106" i="24"/>
  <c r="U107" i="24" s="1"/>
  <c r="I98" i="24"/>
  <c r="K7" i="19" s="1"/>
  <c r="Z115" i="24"/>
  <c r="AB18" i="19" s="1"/>
  <c r="Z114" i="24"/>
  <c r="AA98" i="24"/>
  <c r="AC7" i="19" s="1"/>
  <c r="K114" i="24"/>
  <c r="K115" i="24" s="1"/>
  <c r="M18" i="19" s="1"/>
  <c r="U110" i="24"/>
  <c r="U111" i="24" s="1"/>
  <c r="AB110" i="24"/>
  <c r="AB111" i="24" s="1"/>
  <c r="AC114" i="24"/>
  <c r="AC115" i="24" s="1"/>
  <c r="AE18" i="19" s="1"/>
  <c r="AC107" i="24"/>
  <c r="AC106" i="24"/>
  <c r="B145" i="24"/>
  <c r="F14" i="14" s="1"/>
  <c r="G14" i="14"/>
  <c r="O110" i="24"/>
  <c r="O111" i="24" s="1"/>
  <c r="L110" i="24"/>
  <c r="L111" i="24" s="1"/>
  <c r="AA101" i="24"/>
  <c r="AA102" i="24" s="1"/>
  <c r="AC8" i="19" s="1"/>
  <c r="R110" i="24"/>
  <c r="R111" i="24" s="1"/>
  <c r="AA106" i="24"/>
  <c r="AA107" i="24" s="1"/>
  <c r="L98" i="24"/>
  <c r="N7" i="19" s="1"/>
  <c r="J98" i="24"/>
  <c r="L7" i="19" s="1"/>
  <c r="T106" i="24"/>
  <c r="T107" i="24" s="1"/>
  <c r="Q114" i="24"/>
  <c r="Q115" i="24" s="1"/>
  <c r="S18" i="19" s="1"/>
  <c r="P106" i="24"/>
  <c r="P107" i="24" s="1"/>
  <c r="Q98" i="24"/>
  <c r="S7" i="19" s="1"/>
  <c r="X100" i="24"/>
  <c r="W98" i="24"/>
  <c r="Y7" i="19" s="1"/>
  <c r="M101" i="24"/>
  <c r="M102" i="24" s="1"/>
  <c r="O8" i="19" s="1"/>
  <c r="O106" i="24"/>
  <c r="O107" i="24" s="1"/>
  <c r="F114" i="24"/>
  <c r="F115" i="24" s="1"/>
  <c r="H18" i="19" s="1"/>
  <c r="X110" i="24"/>
  <c r="X111" i="24" s="1"/>
  <c r="P100" i="24"/>
  <c r="W110" i="24"/>
  <c r="W111" i="24" s="1"/>
  <c r="O98" i="24"/>
  <c r="Q7" i="19" s="1"/>
  <c r="M110" i="24"/>
  <c r="M111" i="24" s="1"/>
  <c r="AC98" i="24"/>
  <c r="AE7" i="19" s="1"/>
  <c r="T110" i="24"/>
  <c r="T111" i="24" s="1"/>
  <c r="D100" i="24"/>
  <c r="D101" i="24" s="1"/>
  <c r="W114" i="24"/>
  <c r="W115" i="24" s="1"/>
  <c r="Y18" i="19" s="1"/>
  <c r="G106" i="24"/>
  <c r="G107" i="24" s="1"/>
  <c r="U114" i="24"/>
  <c r="U115" i="24" s="1"/>
  <c r="W18" i="19" s="1"/>
  <c r="Z110" i="24"/>
  <c r="Z111" i="24" s="1"/>
  <c r="M106" i="24"/>
  <c r="M107" i="24" s="1"/>
  <c r="V110" i="24"/>
  <c r="V111" i="24" s="1"/>
  <c r="C113" i="24"/>
  <c r="C114" i="24" s="1"/>
  <c r="D115" i="24"/>
  <c r="F18" i="19" s="1"/>
  <c r="O100" i="24"/>
  <c r="N136" i="24"/>
  <c r="N100" i="24"/>
  <c r="T100" i="24"/>
  <c r="D63" i="24"/>
  <c r="V136" i="24"/>
  <c r="V100" i="24"/>
  <c r="D102" i="24"/>
  <c r="F7" i="19"/>
  <c r="C97" i="24"/>
  <c r="C98" i="24" s="1"/>
  <c r="C105" i="24"/>
  <c r="C106" i="24" s="1"/>
  <c r="D107" i="24"/>
  <c r="D111" i="24"/>
  <c r="C109" i="24"/>
  <c r="C110" i="24" s="1"/>
  <c r="D46" i="14"/>
  <c r="C100" i="24" l="1"/>
  <c r="C101" i="24" s="1"/>
  <c r="I100" i="24"/>
  <c r="J100" i="24"/>
  <c r="J101" i="24" s="1"/>
  <c r="J102" i="24" s="1"/>
  <c r="L8" i="19" s="1"/>
  <c r="K136" i="24"/>
  <c r="K100" i="24"/>
  <c r="K101" i="24" s="1"/>
  <c r="K102" i="24" s="1"/>
  <c r="M8" i="19" s="1"/>
  <c r="Q136" i="24"/>
  <c r="Q100" i="24"/>
  <c r="Q101" i="24" s="1"/>
  <c r="Q102" i="24" s="1"/>
  <c r="S8" i="19" s="1"/>
  <c r="AC136" i="24"/>
  <c r="AC100" i="24"/>
  <c r="AC101" i="24" s="1"/>
  <c r="AC102" i="24" s="1"/>
  <c r="AE8" i="19" s="1"/>
  <c r="R136" i="24"/>
  <c r="R100" i="24"/>
  <c r="R101" i="24" s="1"/>
  <c r="R102" i="24" s="1"/>
  <c r="T8" i="19" s="1"/>
  <c r="AB100" i="24"/>
  <c r="AB101" i="24" s="1"/>
  <c r="AB102" i="24" s="1"/>
  <c r="AD8" i="19" s="1"/>
  <c r="L136" i="24"/>
  <c r="L100" i="24"/>
  <c r="L101" i="24" s="1"/>
  <c r="L102" i="24" s="1"/>
  <c r="N8" i="19" s="1"/>
  <c r="Z101" i="24"/>
  <c r="Z102" i="24" s="1"/>
  <c r="AB8" i="19" s="1"/>
  <c r="I101" i="24"/>
  <c r="I102" i="24" s="1"/>
  <c r="K8" i="19" s="1"/>
  <c r="P101" i="24"/>
  <c r="P102" i="24" s="1"/>
  <c r="R8" i="19" s="1"/>
  <c r="N101" i="24"/>
  <c r="N102" i="24" s="1"/>
  <c r="P8" i="19" s="1"/>
  <c r="U101" i="24"/>
  <c r="U102" i="24" s="1"/>
  <c r="W8" i="19" s="1"/>
  <c r="T101" i="24"/>
  <c r="T102" i="24" s="1"/>
  <c r="V8" i="19" s="1"/>
  <c r="O101" i="24"/>
  <c r="O102" i="24" s="1"/>
  <c r="Q8" i="19" s="1"/>
  <c r="X101" i="24"/>
  <c r="X102" i="24" s="1"/>
  <c r="Z8" i="19" s="1"/>
  <c r="V101" i="24"/>
  <c r="V102" i="24" s="1"/>
  <c r="X8" i="19" s="1"/>
  <c r="D64" i="24"/>
  <c r="E63" i="24"/>
  <c r="C107" i="24"/>
  <c r="B105" i="24"/>
  <c r="E7" i="19"/>
  <c r="B97" i="24"/>
  <c r="C102" i="24"/>
  <c r="B100" i="24"/>
  <c r="C111" i="24"/>
  <c r="B109" i="24"/>
  <c r="B113" i="24"/>
  <c r="C115" i="24"/>
  <c r="E18" i="19" s="1"/>
  <c r="A30" i="17"/>
  <c r="B101" i="24" l="1"/>
  <c r="B102" i="24" s="1"/>
  <c r="B98" i="24"/>
  <c r="D7" i="19" s="1"/>
  <c r="B106" i="24"/>
  <c r="B107" i="24" s="1"/>
  <c r="B114" i="24"/>
  <c r="B115" i="24" s="1"/>
  <c r="D18" i="19" s="1"/>
  <c r="B110" i="24"/>
  <c r="B111" i="24" s="1"/>
  <c r="E64" i="24"/>
  <c r="F63" i="24"/>
  <c r="E136" i="24"/>
  <c r="E100" i="24"/>
  <c r="D14" i="14"/>
  <c r="G11" i="12"/>
  <c r="H11" i="12"/>
  <c r="I11" i="12"/>
  <c r="F11" i="12"/>
  <c r="N10" i="12"/>
  <c r="M10" i="12"/>
  <c r="L10" i="12"/>
  <c r="E101" i="24" l="1"/>
  <c r="E102" i="24" s="1"/>
  <c r="F64" i="24"/>
  <c r="G63" i="24"/>
  <c r="G64" i="24" s="1"/>
  <c r="F136" i="24"/>
  <c r="F100" i="24"/>
  <c r="M11" i="12"/>
  <c r="L11" i="12"/>
  <c r="F101" i="24" l="1"/>
  <c r="F102" i="24" s="1"/>
  <c r="H136" i="24"/>
  <c r="H100" i="24"/>
  <c r="G136" i="24"/>
  <c r="G100" i="24"/>
  <c r="B16" i="16"/>
  <c r="B17" i="16"/>
  <c r="G101" i="24" l="1"/>
  <c r="G102" i="24" s="1"/>
  <c r="H101" i="24"/>
  <c r="H102" i="24"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C5" i="19" s="1"/>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D5" i="19" s="1"/>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C14" i="19" s="1"/>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9" s="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E14" i="19" s="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4" i="19" s="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G14" i="19" s="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4" i="19" s="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4" i="19" s="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J14" i="19" s="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4" i="19" s="1"/>
  <c r="K18" i="10"/>
  <c r="K14" i="10"/>
  <c r="K11" i="10"/>
  <c r="K19" i="10"/>
  <c r="K10" i="10"/>
  <c r="W27" i="14"/>
  <c r="O94" i="14"/>
  <c r="P89" i="14"/>
  <c r="N61" i="14"/>
  <c r="M64" i="14"/>
  <c r="K4" i="10" s="1"/>
  <c r="X21" i="14"/>
  <c r="O78" i="14"/>
  <c r="P74" i="14"/>
  <c r="N33" i="14"/>
  <c r="X7" i="14"/>
  <c r="O46" i="14"/>
  <c r="N70" i="14"/>
  <c r="O67" i="14"/>
  <c r="Q81" i="14"/>
  <c r="P86" i="14"/>
  <c r="O102" i="14"/>
  <c r="P97" i="14"/>
  <c r="P39" i="14"/>
  <c r="N5" i="19" s="1"/>
  <c r="O109" i="14"/>
  <c r="O58" i="14"/>
  <c r="N51" i="14"/>
  <c r="K3" i="10"/>
  <c r="K17" i="10" s="1"/>
  <c r="L2" i="19" l="1"/>
  <c r="L14" i="19" s="1"/>
  <c r="L19" i="10"/>
  <c r="L11" i="10"/>
  <c r="L10" i="10"/>
  <c r="L18" i="10"/>
  <c r="L14" i="10"/>
  <c r="X27" i="14"/>
  <c r="P46" i="14"/>
  <c r="P78" i="14"/>
  <c r="Q74" i="14"/>
  <c r="Q97" i="14"/>
  <c r="P102" i="14"/>
  <c r="Y21" i="14"/>
  <c r="O70" i="14"/>
  <c r="P67" i="14"/>
  <c r="P94" i="14"/>
  <c r="Q89" i="14"/>
  <c r="Y7" i="14"/>
  <c r="O33" i="14"/>
  <c r="Q86" i="14"/>
  <c r="R81" i="14"/>
  <c r="N64" i="14"/>
  <c r="L4" i="10" s="1"/>
  <c r="O61" i="14"/>
  <c r="Q39" i="14"/>
  <c r="O5" i="19" s="1"/>
  <c r="P109" i="14"/>
  <c r="O51" i="14"/>
  <c r="L3" i="10"/>
  <c r="L17" i="10" s="1"/>
  <c r="P58" i="14"/>
  <c r="M2" i="19" l="1"/>
  <c r="M14" i="19" s="1"/>
  <c r="Y27" i="14"/>
  <c r="M14" i="10"/>
  <c r="M11" i="10"/>
  <c r="M10" i="10"/>
  <c r="M19" i="10"/>
  <c r="M18" i="10"/>
  <c r="Z21" i="14"/>
  <c r="R97" i="14"/>
  <c r="Q102" i="14"/>
  <c r="O64" i="14"/>
  <c r="M4" i="10" s="1"/>
  <c r="P61" i="14"/>
  <c r="Q94" i="14"/>
  <c r="R89" i="14"/>
  <c r="Q78" i="14"/>
  <c r="R74" i="14"/>
  <c r="R86" i="14"/>
  <c r="S81" i="14"/>
  <c r="P70" i="14"/>
  <c r="Q67" i="14"/>
  <c r="Q46" i="14"/>
  <c r="Z7" i="14"/>
  <c r="R39" i="14"/>
  <c r="P5" i="19" s="1"/>
  <c r="P33" i="14"/>
  <c r="Q109" i="14"/>
  <c r="Q58" i="14"/>
  <c r="P51" i="14"/>
  <c r="M3" i="10"/>
  <c r="M17" i="10" s="1"/>
  <c r="N2" i="19" l="1"/>
  <c r="N14" i="19" s="1"/>
  <c r="N10" i="10"/>
  <c r="N18" i="10"/>
  <c r="N19" i="10"/>
  <c r="N14" i="10"/>
  <c r="N11" i="10"/>
  <c r="Z27" i="14"/>
  <c r="R102" i="14"/>
  <c r="S97" i="14"/>
  <c r="R46" i="14"/>
  <c r="Q61" i="14"/>
  <c r="P64" i="14"/>
  <c r="N4" i="10" s="1"/>
  <c r="R78" i="14"/>
  <c r="S74" i="14"/>
  <c r="AA21" i="14"/>
  <c r="R94" i="14"/>
  <c r="S89" i="14"/>
  <c r="R67" i="14"/>
  <c r="Q70" i="14"/>
  <c r="S39" i="14"/>
  <c r="Q5" i="19" s="1"/>
  <c r="T81" i="14"/>
  <c r="S86" i="14"/>
  <c r="AA7" i="14"/>
  <c r="Q33" i="14"/>
  <c r="R109" i="14"/>
  <c r="Q51" i="14"/>
  <c r="N3" i="10"/>
  <c r="N17" i="10" s="1"/>
  <c r="R58" i="14"/>
  <c r="O2" i="19" l="1"/>
  <c r="O14" i="19" s="1"/>
  <c r="O11" i="10"/>
  <c r="O10" i="10"/>
  <c r="O19" i="10"/>
  <c r="O18" i="10"/>
  <c r="O14" i="10"/>
  <c r="AA27" i="14"/>
  <c r="T89" i="14"/>
  <c r="S94" i="14"/>
  <c r="R70" i="14"/>
  <c r="S67" i="14"/>
  <c r="T86" i="14"/>
  <c r="U81" i="14"/>
  <c r="Q64" i="14"/>
  <c r="O4" i="10" s="1"/>
  <c r="R61" i="14"/>
  <c r="AB7" i="14"/>
  <c r="S78" i="14"/>
  <c r="T74" i="14"/>
  <c r="S102" i="14"/>
  <c r="T97" i="14"/>
  <c r="AB21" i="14"/>
  <c r="S46" i="14"/>
  <c r="T39" i="14"/>
  <c r="R5" i="19" s="1"/>
  <c r="R33" i="14"/>
  <c r="S109" i="14"/>
  <c r="S58" i="14"/>
  <c r="R51" i="14"/>
  <c r="O3" i="10"/>
  <c r="O17" i="10" s="1"/>
  <c r="P2" i="19" l="1"/>
  <c r="P14" i="19" s="1"/>
  <c r="AB27" i="14"/>
  <c r="P19" i="10"/>
  <c r="P10" i="10"/>
  <c r="P14" i="10"/>
  <c r="P18" i="10"/>
  <c r="P11" i="10"/>
  <c r="U86" i="14"/>
  <c r="V81" i="14"/>
  <c r="T94" i="14"/>
  <c r="U89" i="14"/>
  <c r="S33" i="14"/>
  <c r="U39" i="14"/>
  <c r="S5" i="19" s="1"/>
  <c r="T46" i="14"/>
  <c r="AC7" i="14"/>
  <c r="S70" i="14"/>
  <c r="T67" i="14"/>
  <c r="U97" i="14"/>
  <c r="T102" i="14"/>
  <c r="T78" i="14"/>
  <c r="U74" i="14"/>
  <c r="AC21" i="14"/>
  <c r="R64" i="14"/>
  <c r="P4" i="10" s="1"/>
  <c r="S61" i="14"/>
  <c r="T109" i="14"/>
  <c r="T58" i="14"/>
  <c r="S51" i="14"/>
  <c r="P3" i="10"/>
  <c r="P17" i="10" s="1"/>
  <c r="Q2" i="19" l="1"/>
  <c r="Q14" i="19" s="1"/>
  <c r="Q19" i="10"/>
  <c r="Q18" i="10"/>
  <c r="Q10" i="10"/>
  <c r="Q14" i="10"/>
  <c r="Q11" i="10"/>
  <c r="AC27" i="14"/>
  <c r="V39" i="14"/>
  <c r="T5" i="19" s="1"/>
  <c r="U102" i="14"/>
  <c r="V97" i="14"/>
  <c r="AD21" i="14"/>
  <c r="T70" i="14"/>
  <c r="U67" i="14"/>
  <c r="AD7" i="14"/>
  <c r="U94" i="14"/>
  <c r="V89" i="14"/>
  <c r="T33" i="14"/>
  <c r="U78" i="14"/>
  <c r="V74" i="14"/>
  <c r="U46" i="14"/>
  <c r="V86" i="14"/>
  <c r="W81" i="14"/>
  <c r="S64" i="14"/>
  <c r="Q4" i="10" s="1"/>
  <c r="T61" i="14"/>
  <c r="U109" i="14"/>
  <c r="T51" i="14"/>
  <c r="Q3" i="10"/>
  <c r="Q17" i="10" s="1"/>
  <c r="U58" i="14"/>
  <c r="R2" i="19" l="1"/>
  <c r="R14" i="19" s="1"/>
  <c r="AD27" i="14"/>
  <c r="R18" i="10"/>
  <c r="R14" i="10"/>
  <c r="R10" i="10"/>
  <c r="R11" i="10"/>
  <c r="R19" i="10"/>
  <c r="U70" i="14"/>
  <c r="V67" i="14"/>
  <c r="X81" i="14"/>
  <c r="W86" i="14"/>
  <c r="V46" i="14"/>
  <c r="V102" i="14"/>
  <c r="W97" i="14"/>
  <c r="V78" i="14"/>
  <c r="W74" i="14"/>
  <c r="AE7" i="14"/>
  <c r="U33" i="14"/>
  <c r="V94" i="14"/>
  <c r="W89" i="14"/>
  <c r="AE21" i="14"/>
  <c r="T64" i="14"/>
  <c r="R4" i="10" s="1"/>
  <c r="U61" i="14"/>
  <c r="W39" i="14"/>
  <c r="U5" i="19" s="1"/>
  <c r="V109" i="14"/>
  <c r="V58" i="14"/>
  <c r="U51" i="14"/>
  <c r="R3" i="10"/>
  <c r="R17" i="10" s="1"/>
  <c r="S2" i="19" l="1"/>
  <c r="S14" i="19" s="1"/>
  <c r="S18" i="10"/>
  <c r="S14" i="10"/>
  <c r="S11" i="10"/>
  <c r="S10" i="10"/>
  <c r="S19" i="10"/>
  <c r="AE27" i="14"/>
  <c r="W94" i="14"/>
  <c r="X89" i="14"/>
  <c r="W46" i="14"/>
  <c r="AG7" i="14"/>
  <c r="AF7" i="14"/>
  <c r="Y81" i="14"/>
  <c r="X86" i="14"/>
  <c r="X39" i="14"/>
  <c r="V5" i="19" s="1"/>
  <c r="V33" i="14"/>
  <c r="AG21" i="14"/>
  <c r="AF21" i="14"/>
  <c r="W78" i="14"/>
  <c r="X74" i="14"/>
  <c r="V70" i="14"/>
  <c r="W67" i="14"/>
  <c r="X97" i="14"/>
  <c r="W102" i="14"/>
  <c r="V61" i="14"/>
  <c r="U64" i="14"/>
  <c r="S4" i="10" s="1"/>
  <c r="W109" i="14"/>
  <c r="S3" i="10"/>
  <c r="S17" i="10" s="1"/>
  <c r="V51" i="14"/>
  <c r="W58" i="14"/>
  <c r="T2" i="19" l="1"/>
  <c r="T14" i="19" s="1"/>
  <c r="T14" i="10"/>
  <c r="T10" i="10"/>
  <c r="T11" i="10"/>
  <c r="T19" i="10"/>
  <c r="T18" i="10"/>
  <c r="AG27" i="14"/>
  <c r="AF27" i="14"/>
  <c r="X102" i="14"/>
  <c r="Y97" i="14"/>
  <c r="X46" i="14"/>
  <c r="W70" i="14"/>
  <c r="X67" i="14"/>
  <c r="Y39" i="14"/>
  <c r="W5" i="19" s="1"/>
  <c r="X94" i="14"/>
  <c r="Y89" i="14"/>
  <c r="X78" i="14"/>
  <c r="Y74" i="14"/>
  <c r="Y86" i="14"/>
  <c r="Z81" i="14"/>
  <c r="V64" i="14"/>
  <c r="T4" i="10" s="1"/>
  <c r="W61" i="14"/>
  <c r="W33" i="14"/>
  <c r="X109" i="14"/>
  <c r="X58" i="14"/>
  <c r="W51" i="14"/>
  <c r="T3" i="10"/>
  <c r="T17" i="10" s="1"/>
  <c r="U2" i="19" l="1"/>
  <c r="U14" i="19" s="1"/>
  <c r="U14" i="10"/>
  <c r="U11" i="10"/>
  <c r="U19" i="10"/>
  <c r="U18" i="10"/>
  <c r="U10" i="10"/>
  <c r="AA81" i="14"/>
  <c r="Z86" i="14"/>
  <c r="Z39" i="14"/>
  <c r="X5" i="19" s="1"/>
  <c r="Y94" i="14"/>
  <c r="Z89" i="14"/>
  <c r="Y78" i="14"/>
  <c r="Z74" i="14"/>
  <c r="X33" i="14"/>
  <c r="Y102" i="14"/>
  <c r="Z97" i="14"/>
  <c r="X70" i="14"/>
  <c r="Y67" i="14"/>
  <c r="Y46" i="14"/>
  <c r="W64" i="14"/>
  <c r="U4" i="10" s="1"/>
  <c r="X61" i="14"/>
  <c r="Y109" i="14"/>
  <c r="X51" i="14"/>
  <c r="U3" i="10"/>
  <c r="U17" i="10" s="1"/>
  <c r="Y58" i="14"/>
  <c r="V2" i="19" l="1"/>
  <c r="V14" i="19" s="1"/>
  <c r="V11" i="10"/>
  <c r="V19" i="10"/>
  <c r="V18" i="10"/>
  <c r="V14" i="10"/>
  <c r="V10" i="10"/>
  <c r="Y70" i="14"/>
  <c r="Z67" i="14"/>
  <c r="AA89" i="14"/>
  <c r="Z94" i="14"/>
  <c r="Z46" i="14"/>
  <c r="Z102" i="14"/>
  <c r="AA97" i="14"/>
  <c r="AA39" i="14"/>
  <c r="Y5" i="19" s="1"/>
  <c r="X64" i="14"/>
  <c r="V4" i="10" s="1"/>
  <c r="Y61" i="14"/>
  <c r="Y33" i="14"/>
  <c r="AA74" i="14"/>
  <c r="Z78" i="14"/>
  <c r="AA86" i="14"/>
  <c r="AB81" i="14"/>
  <c r="Z109" i="14"/>
  <c r="Z58" i="14"/>
  <c r="Y51" i="14"/>
  <c r="V3" i="10"/>
  <c r="V17" i="10" s="1"/>
  <c r="W2" i="19" l="1"/>
  <c r="W14" i="19" s="1"/>
  <c r="W11" i="10"/>
  <c r="W10" i="10"/>
  <c r="W19" i="10"/>
  <c r="W18" i="10"/>
  <c r="W14" i="10"/>
  <c r="AB74" i="14"/>
  <c r="AA78" i="14"/>
  <c r="Y64" i="14"/>
  <c r="W4" i="10" s="1"/>
  <c r="Z61" i="14"/>
  <c r="AA46" i="14"/>
  <c r="AC81" i="14"/>
  <c r="AB86" i="14"/>
  <c r="AB89" i="14"/>
  <c r="AA94" i="14"/>
  <c r="AB97" i="14"/>
  <c r="AA102" i="14"/>
  <c r="Z33" i="14"/>
  <c r="Z70" i="14"/>
  <c r="AA67" i="14"/>
  <c r="AB39" i="14"/>
  <c r="Z5" i="19" s="1"/>
  <c r="AA109" i="14"/>
  <c r="Z51" i="14"/>
  <c r="W3" i="10"/>
  <c r="W17" i="10" s="1"/>
  <c r="AA58" i="14"/>
  <c r="X2" i="19" l="1"/>
  <c r="X14" i="19" s="1"/>
  <c r="X19" i="10"/>
  <c r="X18" i="10"/>
  <c r="X14" i="10"/>
  <c r="X10" i="10"/>
  <c r="X11" i="10"/>
  <c r="AA33" i="14"/>
  <c r="AB46" i="14"/>
  <c r="AA70" i="14"/>
  <c r="AB67" i="14"/>
  <c r="Z64" i="14"/>
  <c r="X4" i="10" s="1"/>
  <c r="AA61" i="14"/>
  <c r="AB102" i="14"/>
  <c r="AC97" i="14"/>
  <c r="AC86" i="14"/>
  <c r="AD81" i="14"/>
  <c r="AC39" i="14"/>
  <c r="AA5" i="19" s="1"/>
  <c r="AB94" i="14"/>
  <c r="AC89" i="14"/>
  <c r="AC74" i="14"/>
  <c r="AB78" i="14"/>
  <c r="AB109" i="14"/>
  <c r="AB58" i="14"/>
  <c r="X3" i="10"/>
  <c r="X17" i="10" s="1"/>
  <c r="AA51" i="14"/>
  <c r="Y2" i="19" l="1"/>
  <c r="Y14" i="19" s="1"/>
  <c r="Y19" i="10"/>
  <c r="Y18" i="10"/>
  <c r="Y10" i="10"/>
  <c r="Y14" i="10"/>
  <c r="Y11" i="10"/>
  <c r="AD39" i="14"/>
  <c r="AB5" i="19" s="1"/>
  <c r="AE81" i="14"/>
  <c r="AD86" i="14"/>
  <c r="AC46" i="14"/>
  <c r="AB70" i="14"/>
  <c r="AC67" i="14"/>
  <c r="AC78" i="14"/>
  <c r="AD74" i="14"/>
  <c r="AC102" i="14"/>
  <c r="AD97" i="14"/>
  <c r="AB33" i="14"/>
  <c r="AB61" i="14"/>
  <c r="AA64" i="14"/>
  <c r="Y4" i="10" s="1"/>
  <c r="AD89" i="14"/>
  <c r="AC94" i="14"/>
  <c r="AC109" i="14"/>
  <c r="Y3" i="10"/>
  <c r="Y17" i="10" s="1"/>
  <c r="AB51" i="14"/>
  <c r="AC58" i="14"/>
  <c r="Z2" i="19" l="1"/>
  <c r="Z14" i="19" s="1"/>
  <c r="Z18" i="10"/>
  <c r="Z14" i="10"/>
  <c r="Z10" i="10"/>
  <c r="Z19" i="10"/>
  <c r="Z11" i="10"/>
  <c r="AC33" i="14"/>
  <c r="AD102" i="14"/>
  <c r="AE97" i="14"/>
  <c r="AB64" i="14"/>
  <c r="Z4" i="10" s="1"/>
  <c r="AC61" i="14"/>
  <c r="AF81" i="14"/>
  <c r="AE86" i="14"/>
  <c r="AD78" i="14"/>
  <c r="AE74" i="14"/>
  <c r="AD67" i="14"/>
  <c r="AC70" i="14"/>
  <c r="AD46" i="14"/>
  <c r="AD94" i="14"/>
  <c r="AE89" i="14"/>
  <c r="AE39" i="14"/>
  <c r="AC5" i="19" s="1"/>
  <c r="AD109" i="14"/>
  <c r="AD58" i="14"/>
  <c r="Z3" i="10"/>
  <c r="Z17" i="10" s="1"/>
  <c r="AC51" i="14"/>
  <c r="AA2" i="19" l="1"/>
  <c r="AA14" i="19" s="1"/>
  <c r="AA18" i="10"/>
  <c r="AA14" i="10"/>
  <c r="AA11" i="10"/>
  <c r="AA10" i="10"/>
  <c r="AA19" i="10"/>
  <c r="AG81" i="14"/>
  <c r="AF86" i="14"/>
  <c r="AE67" i="14"/>
  <c r="AD70" i="14"/>
  <c r="AF74" i="14"/>
  <c r="AE78" i="14"/>
  <c r="AE102" i="14"/>
  <c r="AF97" i="14"/>
  <c r="AF39" i="14"/>
  <c r="AD5" i="19" s="1"/>
  <c r="AD33" i="14"/>
  <c r="AE46" i="14"/>
  <c r="AD61" i="14"/>
  <c r="AC64" i="14"/>
  <c r="AA4" i="10" s="1"/>
  <c r="AE94" i="14"/>
  <c r="AF89" i="14"/>
  <c r="AE109" i="14"/>
  <c r="AD51" i="14"/>
  <c r="AA3" i="10"/>
  <c r="AA17" i="10" s="1"/>
  <c r="AE58" i="14"/>
  <c r="AB2" i="19" l="1"/>
  <c r="AB14" i="19" s="1"/>
  <c r="AB14" i="10"/>
  <c r="AB19" i="10"/>
  <c r="AB11" i="10"/>
  <c r="AB18" i="10"/>
  <c r="AB10" i="10"/>
  <c r="AG97" i="14"/>
  <c r="AF102" i="14"/>
  <c r="AG74" i="14"/>
  <c r="AF78" i="14"/>
  <c r="AF67" i="14"/>
  <c r="AE70" i="14"/>
  <c r="AG39" i="14"/>
  <c r="AE5" i="19" s="1"/>
  <c r="AE61" i="14"/>
  <c r="AD64" i="14"/>
  <c r="AB4" i="10" s="1"/>
  <c r="AF46" i="14"/>
  <c r="AE33" i="14"/>
  <c r="AF94" i="14"/>
  <c r="AG89" i="14"/>
  <c r="AG86" i="14"/>
  <c r="AH81" i="14"/>
  <c r="AF109" i="14"/>
  <c r="AG58" i="14"/>
  <c r="AF58" i="14"/>
  <c r="AE51" i="14"/>
  <c r="AB3" i="10"/>
  <c r="AB17" i="10" s="1"/>
  <c r="AC2" i="19" l="1"/>
  <c r="AC14" i="19" s="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4" i="19" s="1"/>
  <c r="AD18" i="10"/>
  <c r="AD19" i="10"/>
  <c r="AD14" i="10"/>
  <c r="AD10" i="10"/>
  <c r="AD11" i="10"/>
  <c r="AG33" i="14"/>
  <c r="AH102" i="14"/>
  <c r="AH78" i="14"/>
  <c r="AH94" i="14"/>
  <c r="AF64" i="14"/>
  <c r="AD4" i="10" s="1"/>
  <c r="AG61" i="14"/>
  <c r="AG70" i="14"/>
  <c r="AH109" i="14"/>
  <c r="AG51" i="14"/>
  <c r="AD3" i="10"/>
  <c r="AD17" i="10" s="1"/>
  <c r="AE2" i="19" l="1"/>
  <c r="AE14" i="19" s="1"/>
  <c r="AE11" i="10"/>
  <c r="AE10" i="10"/>
  <c r="AE19" i="10"/>
  <c r="AE18" i="10"/>
  <c r="AE14" i="10"/>
  <c r="AG64" i="14"/>
  <c r="AE4" i="10" s="1"/>
  <c r="AE3" i="10"/>
  <c r="AE17" i="10" s="1"/>
</calcChain>
</file>

<file path=xl/sharedStrings.xml><?xml version="1.0" encoding="utf-8"?>
<sst xmlns="http://schemas.openxmlformats.org/spreadsheetml/2006/main" count="1714" uniqueCount="835">
  <si>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</si>
  <si>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</si>
  <si>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</si>
  <si>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</si>
  <si>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</si>
  <si>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</si>
  <si>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</si>
  <si>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</si>
  <si>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</si>
  <si>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</si>
  <si>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</si>
  <si>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</si>
  <si>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</si>
  <si>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</si>
  <si>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</si>
  <si>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</si>
  <si>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</si>
  <si>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</si>
  <si>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</si>
  <si>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</si>
  <si>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</si>
  <si>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</si>
  <si>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</si>
  <si>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</si>
  <si>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</si>
  <si>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</si>
  <si>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</si>
  <si>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</si>
  <si>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</si>
  <si>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</si>
  <si>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</si>
  <si>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</si>
  <si>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</si>
  <si>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</si>
  <si>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</si>
  <si>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</si>
  <si>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</si>
  <si>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</si>
  <si>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</si>
  <si>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</si>
  <si>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</si>
  <si>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</si>
  <si>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</si>
  <si>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</si>
  <si>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</si>
  <si>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</si>
  <si>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</si>
  <si>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</si>
  <si>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</si>
  <si>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</si>
  <si>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</si>
  <si>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</si>
  <si>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</si>
  <si>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</si>
  <si>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</si>
  <si>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</si>
  <si>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</si>
  <si>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</si>
  <si>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</si>
  <si>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</si>
  <si>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</si>
  <si>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</si>
  <si>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</si>
  <si>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</si>
  <si>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</si>
  <si>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</si>
  <si>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</si>
  <si>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</si>
  <si>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</si>
  <si>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</si>
  <si>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</si>
  <si>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</si>
  <si>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</si>
  <si>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</si>
  <si>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</si>
  <si>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</si>
  <si>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</si>
  <si>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</si>
  <si>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</si>
  <si>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</si>
  <si>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</si>
  <si>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</si>
  <si>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</si>
  <si>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</si>
  <si>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</si>
  <si>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</si>
  <si>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</si>
  <si>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</si>
  <si>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</si>
  <si>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</si>
  <si>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</si>
  <si>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</si>
  <si>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</si>
  <si>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</si>
  <si>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</si>
  <si>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</si>
  <si>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</si>
  <si>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</si>
  <si>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</si>
  <si>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</si>
  <si>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</si>
  <si>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</si>
  <si>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</si>
  <si>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</si>
  <si>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</si>
  <si>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</si>
  <si>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</si>
  <si>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</si>
  <si>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</si>
  <si>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</si>
  <si>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</si>
  <si>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</si>
  <si>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</si>
  <si>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</si>
  <si>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</si>
  <si>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</si>
  <si>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</si>
  <si>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</si>
  <si>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</si>
  <si>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</si>
  <si>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</si>
  <si>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</si>
  <si>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</si>
  <si>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</si>
  <si>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</si>
  <si>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</si>
  <si>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</si>
  <si>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</si>
  <si>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</si>
  <si>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</si>
  <si>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</si>
  <si>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</si>
  <si>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</si>
  <si>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</si>
  <si>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</si>
  <si>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</si>
  <si>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</si>
  <si>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</si>
  <si>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</si>
  <si>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</si>
  <si>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</si>
  <si>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</si>
  <si>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</si>
  <si>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</si>
  <si>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</si>
  <si>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</si>
  <si>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</si>
  <si>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</si>
  <si>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</si>
  <si>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</si>
  <si>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</si>
  <si>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</si>
  <si>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</si>
  <si>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</si>
  <si>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</si>
  <si>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</si>
  <si>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</si>
  <si>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</si>
  <si>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</si>
  <si>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</si>
  <si>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</si>
  <si>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</si>
  <si>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</si>
  <si>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</si>
  <si>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</si>
  <si>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</si>
  <si>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</si>
  <si>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</si>
  <si>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</si>
  <si>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</si>
  <si>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</si>
  <si>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</si>
  <si>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</si>
  <si>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</si>
  <si>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</si>
  <si>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</si>
  <si>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</si>
  <si>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</si>
  <si>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</si>
  <si>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</si>
  <si>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</si>
  <si>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</si>
  <si>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</si>
  <si>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</si>
  <si>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</si>
  <si>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</si>
  <si>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</si>
  <si>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</si>
  <si>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</si>
  <si>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</si>
  <si>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</si>
  <si>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</si>
  <si>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</si>
  <si>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</si>
  <si>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</si>
  <si>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</si>
  <si>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</si>
  <si>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</si>
  <si>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</si>
  <si>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</si>
  <si>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</si>
  <si>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</si>
  <si>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</si>
  <si>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</si>
  <si>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</si>
  <si>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</si>
  <si>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</si>
  <si>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</si>
  <si>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</si>
  <si>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</si>
  <si>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</si>
  <si>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</si>
  <si>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</si>
  <si>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</si>
  <si>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</si>
  <si>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</si>
  <si>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</si>
  <si>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</si>
  <si>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</si>
  <si>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</si>
  <si>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</si>
  <si>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</si>
  <si>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</si>
  <si>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</si>
  <si>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</si>
  <si>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</si>
  <si>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</si>
  <si>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</si>
  <si>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</si>
  <si>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</si>
  <si>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</si>
  <si>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</si>
  <si>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</si>
  <si>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</si>
  <si>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</si>
  <si>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</si>
  <si>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</si>
  <si>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</si>
  <si>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</si>
  <si>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</si>
  <si>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</si>
  <si>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</si>
  <si>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</si>
  <si>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</si>
  <si>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</si>
  <si>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</si>
  <si>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</si>
  <si>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</si>
  <si>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</si>
  <si>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</si>
  <si>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</si>
  <si>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</si>
  <si>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</si>
  <si>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</si>
  <si>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</si>
  <si>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</si>
  <si>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</si>
  <si>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</si>
  <si>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</si>
  <si>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</si>
  <si>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</si>
  <si>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</si>
  <si>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</si>
  <si>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</si>
  <si>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</si>
  <si>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</si>
  <si>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</si>
  <si>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</si>
  <si>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</si>
  <si>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</si>
  <si>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</si>
  <si>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</si>
  <si>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</si>
  <si>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</si>
  <si>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</si>
  <si>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</si>
  <si>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</si>
  <si>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</si>
  <si>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</si>
  <si>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</si>
  <si>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</si>
  <si>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</si>
  <si>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</si>
  <si>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</si>
  <si>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</si>
  <si>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</si>
  <si>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</si>
  <si>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</si>
  <si>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</si>
  <si>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</si>
  <si>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</si>
  <si>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</si>
  <si>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</si>
  <si>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</si>
  <si>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</si>
  <si>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</si>
  <si>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</si>
  <si>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</si>
  <si>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</si>
  <si>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</si>
  <si>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</si>
  <si>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</si>
  <si>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</si>
  <si>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</si>
  <si>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</si>
  <si>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</si>
  <si>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</si>
  <si>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</si>
  <si>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</si>
  <si>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</si>
  <si>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</si>
  <si>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</si>
  <si>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</si>
  <si>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</si>
  <si>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</si>
  <si>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</si>
  <si>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</si>
  <si>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</si>
  <si>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</si>
  <si>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</si>
  <si>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</si>
  <si>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</si>
  <si>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</si>
  <si>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</si>
  <si>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</si>
  <si>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</si>
  <si>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</si>
  <si>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</si>
  <si>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</si>
  <si>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</si>
  <si>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</si>
  <si>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</si>
  <si>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</si>
  <si>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</si>
  <si>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</si>
  <si>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</si>
  <si>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</si>
  <si>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</si>
  <si>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</si>
  <si>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</si>
  <si>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</si>
  <si>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</si>
  <si>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</si>
  <si>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</si>
  <si>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</si>
  <si>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</si>
  <si>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</si>
  <si>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</si>
  <si>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</si>
  <si>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</si>
  <si>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</si>
  <si>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</si>
  <si>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</si>
  <si>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</si>
  <si>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</si>
  <si>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</si>
  <si>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</si>
  <si>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</si>
  <si>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</si>
  <si>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</si>
  <si>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</si>
  <si>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</si>
  <si>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</si>
  <si>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</si>
  <si>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</si>
  <si>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</si>
  <si>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</si>
  <si>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</si>
  <si>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</si>
  <si>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</si>
  <si>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</si>
  <si>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</si>
  <si>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</si>
  <si>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</si>
  <si>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</si>
  <si>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</si>
  <si>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</si>
  <si>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</si>
  <si>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</si>
  <si>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</si>
  <si>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</si>
  <si>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</si>
  <si>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</si>
  <si>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</si>
  <si>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</si>
  <si>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</si>
  <si>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</si>
  <si>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</si>
  <si>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</si>
  <si>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</si>
  <si>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</si>
  <si>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</si>
  <si>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</si>
  <si>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</si>
  <si>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</si>
  <si>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</si>
  <si>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</si>
  <si>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</si>
  <si>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</si>
  <si>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</si>
  <si>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</si>
  <si>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</si>
  <si>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</si>
  <si>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</si>
  <si>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</si>
  <si>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</si>
  <si>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</si>
  <si>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</si>
  <si>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</si>
  <si>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</si>
  <si>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</si>
  <si>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</si>
  <si>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</si>
  <si>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</si>
  <si>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</si>
  <si>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</si>
  <si>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</si>
  <si>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</si>
  <si>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</si>
  <si>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</si>
  <si>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</si>
  <si>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</si>
  <si>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</si>
  <si>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</si>
  <si>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</si>
  <si>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</si>
  <si>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</si>
  <si>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</si>
  <si>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</si>
  <si>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</si>
  <si>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</si>
  <si>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</si>
  <si>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</si>
  <si>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</si>
  <si>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</si>
  <si>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</si>
  <si>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</si>
  <si>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</si>
  <si>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</si>
  <si>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</si>
  <si>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</si>
  <si>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</si>
  <si>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</si>
  <si>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</si>
  <si>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</si>
  <si>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</si>
  <si>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</si>
  <si>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</si>
  <si>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</si>
  <si>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</si>
  <si>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</si>
  <si>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</si>
  <si>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</si>
  <si>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</si>
  <si>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</si>
  <si>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</si>
  <si>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</si>
  <si>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</si>
  <si>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</si>
  <si>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</si>
  <si>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</si>
  <si>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</si>
  <si>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</si>
  <si>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</si>
  <si>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</si>
  <si>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</si>
  <si>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</si>
  <si>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</si>
  <si>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</si>
  <si>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</si>
  <si>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</si>
  <si>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</si>
  <si>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</si>
  <si>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</si>
  <si>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</si>
  <si>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</si>
  <si>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</si>
  <si>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</si>
  <si>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</si>
  <si>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</si>
  <si>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</si>
  <si>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</si>
  <si>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</si>
  <si>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</si>
  <si>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</si>
  <si>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</si>
  <si>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</si>
  <si>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</si>
  <si>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</si>
  <si>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</si>
  <si>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</si>
  <si>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</si>
  <si>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</si>
  <si>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</si>
  <si>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</si>
  <si>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</si>
  <si>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</si>
  <si>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</si>
  <si>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</si>
  <si>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</si>
  <si>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</si>
  <si>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</si>
  <si>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</si>
  <si>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</si>
  <si>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</si>
  <si>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</si>
  <si>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</si>
  <si>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</si>
  <si>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</si>
  <si>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</si>
  <si>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</si>
  <si>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</si>
  <si>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</si>
  <si>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</si>
  <si>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</si>
  <si>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</si>
  <si>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</si>
  <si>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</si>
  <si>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</si>
  <si>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</si>
  <si>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</si>
  <si>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</si>
  <si>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</si>
  <si>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</si>
  <si>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</si>
  <si>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</si>
  <si>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</si>
  <si>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</si>
  <si>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</si>
  <si>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</si>
  <si>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</si>
  <si>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</si>
  <si>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</si>
  <si>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</si>
  <si>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</si>
  <si>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</si>
  <si>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</si>
  <si>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</si>
  <si>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</si>
  <si>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</si>
  <si>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</si>
  <si>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</si>
  <si>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</si>
  <si>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</si>
  <si>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</si>
  <si>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</si>
  <si>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</si>
  <si>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</si>
  <si>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</si>
  <si>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</si>
  <si>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</si>
  <si>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</si>
  <si>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</si>
  <si>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</si>
  <si>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</si>
  <si>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</si>
  <si>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</si>
  <si>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</si>
  <si>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</si>
  <si>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</si>
  <si>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</si>
  <si>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</si>
  <si>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</si>
  <si>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</si>
  <si>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</si>
  <si>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</si>
  <si>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</si>
  <si>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</si>
  <si>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</si>
  <si>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</si>
  <si>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</si>
  <si>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</si>
  <si>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</si>
  <si>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</si>
  <si>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</si>
  <si>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</si>
  <si>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</si>
  <si>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</si>
  <si>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</si>
  <si>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</si>
  <si>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</si>
  <si>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</si>
  <si>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</si>
  <si>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</si>
  <si>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</si>
  <si>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</si>
  <si>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</si>
  <si>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</si>
  <si>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</si>
  <si>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</si>
  <si>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</si>
  <si>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</si>
  <si>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</si>
  <si>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</si>
  <si>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</si>
  <si>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</si>
  <si>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</si>
  <si>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The PTC for wind is only available for 10 years of a project. We therefore multiply the PTC values by the ratio</t>
  </si>
  <si>
    <t>of the present value of costs over 10 years to the present value of costs over 30 years, using a 3% discount rate.</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</si>
  <si>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</si>
  <si>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</si>
  <si>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</si>
  <si>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</si>
  <si>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</si>
  <si>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</si>
  <si>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</si>
  <si>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</si>
  <si>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</si>
  <si>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</si>
  <si>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</si>
  <si>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</si>
  <si>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</si>
  <si>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</si>
  <si>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</si>
  <si>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</si>
  <si>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</si>
  <si>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</si>
  <si>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</si>
  <si>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</si>
  <si>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</si>
  <si>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</si>
  <si>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</si>
  <si>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</si>
  <si>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</si>
  <si>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</si>
  <si>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</si>
  <si>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</si>
  <si>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</si>
  <si>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</si>
  <si>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</si>
  <si>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</si>
  <si>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</si>
  <si>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</si>
  <si>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</si>
  <si>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</si>
  <si>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</si>
  <si>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</si>
  <si>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</si>
  <si>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</si>
  <si>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</si>
  <si>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</si>
  <si>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Annual Energy Outlook 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</si>
  <si>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</si>
  <si>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</si>
  <si>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</si>
  <si>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</si>
  <si>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</si>
  <si>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</si>
  <si>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</si>
  <si>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</si>
  <si>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</si>
  <si>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</si>
  <si>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</si>
  <si>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</si>
  <si>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</si>
  <si>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</si>
  <si>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</si>
  <si>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</si>
  <si>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</si>
  <si>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</si>
  <si>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</si>
  <si>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</si>
  <si>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</si>
  <si>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</si>
  <si>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</si>
  <si>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</si>
  <si>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</si>
  <si>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</si>
  <si>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</si>
  <si>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</si>
  <si>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</si>
  <si>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</si>
  <si>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</si>
  <si>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</si>
  <si>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</si>
  <si>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</si>
  <si>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</si>
  <si>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</si>
  <si>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</si>
  <si>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</si>
  <si>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</si>
  <si>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</si>
  <si>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</si>
  <si>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</si>
  <si>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</si>
  <si>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</si>
  <si>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</si>
  <si>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</si>
  <si>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</si>
  <si>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</si>
  <si>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</si>
  <si>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</si>
  <si>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</si>
  <si>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</si>
  <si>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</si>
  <si>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</si>
  <si>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</si>
  <si>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</si>
  <si>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</si>
  <si>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</si>
  <si>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</si>
  <si>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</si>
  <si>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</si>
  <si>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</si>
  <si>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</si>
  <si>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</si>
  <si>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</si>
  <si>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</si>
  <si>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</si>
  <si>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</si>
  <si>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</si>
  <si>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</si>
  <si>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</si>
  <si>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</si>
  <si>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</si>
  <si>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</si>
  <si>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</si>
  <si>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</si>
  <si>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</si>
  <si>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t>1993 to 2020 calendar year adjustment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</si>
  <si>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</si>
  <si>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</si>
  <si>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</si>
  <si>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</si>
  <si>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</si>
  <si>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</si>
  <si>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</si>
  <si>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</si>
  <si>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</si>
  <si>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</si>
  <si>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</si>
  <si>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</si>
  <si>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</si>
  <si>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</si>
  <si>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</si>
  <si>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</si>
  <si>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</si>
  <si>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</si>
  <si>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</si>
  <si>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</si>
  <si>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</si>
  <si>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</si>
  <si>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</si>
  <si>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</si>
  <si>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</si>
  <si>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</si>
  <si>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</si>
  <si>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</si>
  <si>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</si>
  <si>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</si>
  <si>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</si>
  <si>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</si>
  <si>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</si>
  <si>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</si>
  <si>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</si>
  <si>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</si>
  <si>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</si>
  <si>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</si>
  <si>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</si>
  <si>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</si>
  <si>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</si>
  <si>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</si>
  <si>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</si>
  <si>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</si>
  <si>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</si>
  <si>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</si>
  <si>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</si>
  <si>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</si>
  <si>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</si>
  <si>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</si>
  <si>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</si>
  <si>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</si>
  <si>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</si>
  <si>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</si>
  <si>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</si>
  <si>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</si>
  <si>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</si>
  <si>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</si>
  <si>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</si>
  <si>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</si>
  <si>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</si>
  <si>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</si>
  <si>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</si>
  <si>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</si>
  <si>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</si>
  <si>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</si>
  <si>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</si>
  <si>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</si>
  <si>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</si>
  <si>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</si>
  <si>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</si>
  <si>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</si>
  <si>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</si>
  <si>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</si>
  <si>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</si>
  <si>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</si>
  <si>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</si>
  <si>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</si>
  <si>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</si>
  <si>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</si>
  <si>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</si>
  <si>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</si>
  <si>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</si>
  <si>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</si>
  <si>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</si>
  <si>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</si>
  <si>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</si>
  <si>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</si>
  <si>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</si>
  <si>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</si>
  <si>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</si>
  <si>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</si>
  <si>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</si>
  <si>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</si>
  <si>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</si>
  <si>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</si>
  <si>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</si>
  <si>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</si>
  <si>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</si>
  <si>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</si>
  <si>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</si>
  <si>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</si>
  <si>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</si>
  <si>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</si>
  <si>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</si>
  <si>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</si>
  <si>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</si>
  <si>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</si>
  <si>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</si>
  <si>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</si>
  <si>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noIRA.d020623a</t>
  </si>
  <si>
    <t>noIRA</t>
  </si>
  <si>
    <t>No Inflation Reduction Act</t>
  </si>
  <si>
    <t>National Energy Modeling System run noIRA.d020623a.  Projections:  EIA, AEO2023 National Energy Modeling System run noIRA.d020623a.</t>
  </si>
  <si>
    <t>Projections:  EIA, AEO2023 National Energy Modeling System run noIRA.d020623a.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</si>
</sst>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0.0"/>
    <numFmt numFmtId="167" formatCode="&quot;$&quot;#,##0.0"/>
    <numFmt numFmtId="168" formatCode="&quot;$&quot;#,##0.00"/>
  </numFmts>
  <fonts count="39"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0"/>
      <name val="Calibri"/>
      <family val="2"/>
    </font>
    <font>
      <sz val="9"/>
      <name val="Calibri"/>
      <family val="2"/>
    </font>
  </fonts>
  <fills count="1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s>
  <borders count="15">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3" fillId="0" borderId="0"/>
  </cellStyleXfs>
  <cellXfs count="13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24" fillId="6" borderId="0" xfId="26" applyFont="1" applyFill="1"/>
    <xf numFmtId="0" fontId="25" fillId="0" borderId="0" xfId="26" applyFont="1"/>
    <xf numFmtId="0" fontId="23" fillId="0" borderId="0" xfId="26"/>
    <xf numFmtId="0" fontId="25" fillId="0" borderId="0" xfId="26" applyFont="1" applyAlignment="1">
      <alignment wrapText="1"/>
    </xf>
    <xf numFmtId="0" fontId="25" fillId="6" borderId="0" xfId="26" applyFont="1" applyFill="1"/>
    <xf numFmtId="0" fontId="24" fillId="7" borderId="0" xfId="26" applyFont="1" applyFill="1"/>
    <xf numFmtId="0" fontId="25" fillId="7" borderId="0" xfId="26" applyFont="1" applyFill="1"/>
    <xf numFmtId="0" fontId="26" fillId="0" borderId="0" xfId="26" applyFont="1"/>
    <xf numFmtId="0" fontId="27" fillId="0" borderId="0" xfId="26" applyFont="1"/>
    <xf numFmtId="0" fontId="24" fillId="0" borderId="0" xfId="26" applyFont="1"/>
    <xf numFmtId="165" fontId="25" fillId="0" borderId="0" xfId="26" applyNumberFormat="1" applyFont="1"/>
    <xf numFmtId="9" fontId="25" fillId="0" borderId="0" xfId="8" applyFont="1"/>
    <xf numFmtId="0" fontId="24" fillId="0" borderId="0" xfId="26" applyFont="1" applyAlignment="1">
      <alignment wrapText="1"/>
    </xf>
    <xf numFmtId="0" fontId="28" fillId="0" borderId="0" xfId="26" applyFont="1"/>
    <xf numFmtId="0" fontId="31" fillId="0" borderId="9" xfId="26" applyFont="1" applyBorder="1"/>
    <xf numFmtId="0" fontId="32" fillId="0" borderId="10" xfId="26" applyFont="1" applyBorder="1" applyAlignment="1">
      <alignment horizontal="center"/>
    </xf>
    <xf numFmtId="0" fontId="32" fillId="0" borderId="11" xfId="26" applyFont="1" applyBorder="1"/>
    <xf numFmtId="0" fontId="32" fillId="0" borderId="12" xfId="26" applyFont="1" applyBorder="1" applyAlignment="1">
      <alignment horizontal="center"/>
    </xf>
    <xf numFmtId="0" fontId="29" fillId="0" borderId="11" xfId="26" applyFont="1" applyBorder="1"/>
    <xf numFmtId="10" fontId="29" fillId="0" borderId="12" xfId="26" applyNumberFormat="1" applyFont="1" applyBorder="1" applyAlignment="1">
      <alignment horizontal="right"/>
    </xf>
    <xf numFmtId="10" fontId="25" fillId="0" borderId="0" xfId="26" applyNumberFormat="1" applyFont="1"/>
    <xf numFmtId="0" fontId="29" fillId="0" borderId="13" xfId="26" applyFont="1" applyBorder="1"/>
    <xf numFmtId="10" fontId="29" fillId="0" borderId="14" xfId="26" applyNumberFormat="1" applyFont="1" applyBorder="1" applyAlignment="1">
      <alignment horizontal="right"/>
    </xf>
    <xf numFmtId="0" fontId="33" fillId="0" borderId="0" xfId="26" applyFont="1"/>
    <xf numFmtId="9" fontId="25" fillId="0" borderId="0" xfId="26" applyNumberFormat="1" applyFont="1"/>
    <xf numFmtId="9" fontId="25" fillId="0" borderId="0" xfId="26" applyNumberFormat="1" applyFont="1" applyAlignment="1">
      <alignment wrapText="1"/>
    </xf>
    <xf numFmtId="0" fontId="23" fillId="0" borderId="0" xfId="26" applyAlignment="1">
      <alignment wrapText="1"/>
    </xf>
    <xf numFmtId="0" fontId="25" fillId="0" borderId="0" xfId="26" applyFont="1" applyAlignment="1">
      <alignment horizontal="left" wrapText="1"/>
    </xf>
    <xf numFmtId="44" fontId="25" fillId="0" borderId="0" xfId="25" applyFont="1"/>
    <xf numFmtId="0" fontId="34" fillId="0" borderId="0" xfId="26" applyFont="1"/>
    <xf numFmtId="164" fontId="25" fillId="0" borderId="0" xfId="26" applyNumberFormat="1" applyFont="1"/>
    <xf numFmtId="1" fontId="25" fillId="0" borderId="0" xfId="26" applyNumberFormat="1" applyFont="1"/>
    <xf numFmtId="167" fontId="35" fillId="8" borderId="0" xfId="26" applyNumberFormat="1" applyFont="1" applyFill="1"/>
    <xf numFmtId="168" fontId="25" fillId="0" borderId="0" xfId="26" applyNumberFormat="1" applyFont="1" applyAlignment="1">
      <alignment horizontal="right" wrapText="1"/>
    </xf>
    <xf numFmtId="9" fontId="25" fillId="0" borderId="0" xfId="26" applyNumberFormat="1" applyFont="1" applyAlignment="1">
      <alignment horizontal="right" wrapText="1"/>
    </xf>
    <xf numFmtId="0" fontId="35" fillId="8" borderId="0" xfId="26" applyFont="1" applyFill="1"/>
    <xf numFmtId="165" fontId="25" fillId="0" borderId="0" xfId="26" applyNumberFormat="1" applyFont="1" applyAlignment="1">
      <alignment horizontal="right" wrapText="1"/>
    </xf>
    <xf numFmtId="0" fontId="26" fillId="9" borderId="0" xfId="26" applyFont="1" applyFill="1" applyAlignment="1">
      <alignment horizontal="left" wrapText="1"/>
    </xf>
    <xf numFmtId="0" fontId="25" fillId="9" borderId="0" xfId="26" applyFont="1" applyFill="1" applyAlignment="1">
      <alignment horizontal="left" wrapText="1"/>
    </xf>
    <xf numFmtId="0" fontId="25" fillId="9" borderId="0" xfId="26" applyFont="1" applyFill="1"/>
    <xf numFmtId="0" fontId="23" fillId="9" borderId="0" xfId="26" applyFill="1"/>
    <xf numFmtId="10" fontId="25" fillId="0" borderId="0" xfId="26" applyNumberFormat="1" applyFont="1" applyAlignment="1">
      <alignment horizontal="left" wrapText="1"/>
    </xf>
    <xf numFmtId="2" fontId="25" fillId="0" borderId="0" xfId="26" applyNumberFormat="1" applyFont="1" applyAlignment="1">
      <alignment horizontal="left" wrapText="1"/>
    </xf>
    <xf numFmtId="2" fontId="25" fillId="10" borderId="0" xfId="26" applyNumberFormat="1" applyFont="1" applyFill="1" applyAlignment="1">
      <alignment horizontal="left" wrapText="1"/>
    </xf>
    <xf numFmtId="2" fontId="25" fillId="11" borderId="0" xfId="26" applyNumberFormat="1" applyFont="1" applyFill="1" applyAlignment="1">
      <alignment horizontal="left" wrapText="1"/>
    </xf>
    <xf numFmtId="2" fontId="25" fillId="9" borderId="0" xfId="26" applyNumberFormat="1" applyFont="1" applyFill="1" applyAlignment="1">
      <alignment horizontal="left" wrapText="1"/>
    </xf>
    <xf numFmtId="10" fontId="25" fillId="0" borderId="0" xfId="26" applyNumberFormat="1" applyFont="1" applyAlignment="1">
      <alignment horizontal="right" wrapText="1"/>
    </xf>
    <xf numFmtId="0" fontId="24" fillId="0" borderId="0" xfId="26" applyFont="1" applyAlignment="1">
      <alignment horizontal="left" wrapText="1"/>
    </xf>
    <xf numFmtId="11" fontId="25" fillId="0" borderId="0" xfId="26" applyNumberFormat="1" applyFont="1"/>
    <xf numFmtId="0" fontId="36" fillId="0" borderId="0" xfId="0" applyFont="1" applyAlignment="1">
      <alignment vertical="center"/>
    </xf>
    <xf numFmtId="0" fontId="17" fillId="0" borderId="5" xfId="9" applyBorder="1"/>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37"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17" fillId="0" borderId="0" xfId="9"/>
    <xf numFmtId="0" fontId="38" fillId="0" borderId="5" xfId="10" applyFont="1">
      <alignment wrapText="1"/>
    </xf>
    <xf numFmtId="0" fontId="17" fillId="0" borderId="5" xfId="9" applyBorder="1"/>
    <xf numFmtId="0" fontId="7" fillId="0" borderId="0" xfId="9" applyFont="1"/>
    <xf numFmtId="0" fontId="13" fillId="2" borderId="0" xfId="0" applyFont="1" applyFill="1" applyAlignment="1">
      <alignment horizontal="center"/>
    </xf>
    <xf numFmtId="0" fontId="0" fillId="2" borderId="0" xfId="0" applyFill="1"/>
  </cellXfs>
  <cellStyles count="27">
    <cellStyle name="Body: normal cell" xfId="5" xr:uid="{00000000-0005-0000-0000-000000000000}"/>
    <cellStyle name="Body: normal cell 2" xfId="11" xr:uid="{302A8535-EF51-406D-9F09-9001D25AAB20}"/>
    <cellStyle name="Body: normal cell 3" xfId="18" xr:uid="{5646201A-E67F-4158-AC0E-63A99F2EF262}"/>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 Id="rId1" Type="http://schemas.openxmlformats.org/officeDocument/2006/relationships/externalLinkPath" Target="https://energyinnovation.sharepoint.com/sites/ModelingAnalysis/Shared%20Documents/Policy%20shared%20projects/IRA%20Calculation%20Spreadsheets/04.28.2023%20-%20JCT%20Analysis%20-%20Senate%20Reconciliation%20Table%20-%20Extended%20Through%2020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RRECTIONS SINCE ORIGINAL"/>
      <sheetName val="House BBB Index"/>
      <sheetName val="House BBB Policy Inventory"/>
      <sheetName val="Senate Reconcilation Index"/>
      <sheetName val="Section Tracker"/>
      <sheetName val="Section Tracker Formatted for R"/>
      <sheetName val="Senate Text With July Modificat"/>
      <sheetName val="Policy Control Center"/>
      <sheetName val=".CIN Files"/>
      <sheetName val="GRA Settings"/>
      <sheetName val="ITC and PTC"/>
      <sheetName val="ITC vs PTC for solar PV"/>
      <sheetName val="% Clean - Tax Credits"/>
      <sheetName val="Nuclear Incentives"/>
      <sheetName val="Transmission Funding"/>
      <sheetName val="Rural Co-ops + 1706 Retirement"/>
      <sheetName val="1706 Clean Energy Deployment"/>
      <sheetName val="Rural Funding for Renewable Ene"/>
      <sheetName val="48C Clean Mfg Tax Credit + DPA"/>
      <sheetName val="Storage"/>
      <sheetName val="Methane Fee"/>
      <sheetName val="Hydrogen PTC"/>
      <sheetName val="45Q"/>
      <sheetName val="Commercial Vehicles"/>
      <sheetName val="Procurement Pilots + EPD"/>
      <sheetName val="GHG Reduction Fund"/>
      <sheetName val="Advanced Industrial Facilities"/>
      <sheetName val="Methane Royalties"/>
      <sheetName val="EV Chargers Credits_NEW"/>
      <sheetName val="EV Range Anxiety"/>
      <sheetName val="Passenger EVs"/>
      <sheetName val="Corrected Battery PTC"/>
      <sheetName val="Electric Buses and Federal Flee"/>
      <sheetName val="Distributed solar"/>
      <sheetName val="Distributed solar adj for share"/>
      <sheetName val="Bldgs Government Spend"/>
      <sheetName val="ACEEE Data"/>
      <sheetName val="25C"/>
      <sheetName val="Other Bldg Credits"/>
      <sheetName val="ZEHA"/>
      <sheetName val="Building Codes"/>
      <sheetName val="Federal Buildings"/>
      <sheetName val="Hope for Homes and 40006"/>
      <sheetName val="Agriculture Funding"/>
      <sheetName val="Forestry Measures"/>
      <sheetName val="Oil and Gas Leasing"/>
      <sheetName val="DOE Loan Program"/>
      <sheetName val="Cover Crop Incentives"/>
      <sheetName val="Fossil Fuel Royalty Rates"/>
      <sheetName val="Ports"/>
      <sheetName val="Back of envelope calculations"/>
      <sheetName val="Copy of Title I H.R. 5376 Estim"/>
      <sheetName val="Copy of Subtitle D. Energy"/>
      <sheetName val="Copy of Subtitle A. Air Polluti"/>
      <sheetName val="Customized Data Files"/>
    </sheetNames>
    <sheetDataSet>
      <sheetData sheetId="0"/>
      <sheetData sheetId="1"/>
      <sheetData sheetId="2"/>
      <sheetData sheetId="3"/>
      <sheetData sheetId="4"/>
      <sheetData sheetId="5"/>
      <sheetData sheetId="6"/>
      <sheetData sheetId="7">
        <row r="9">
          <cell r="C9">
            <v>0.3595440729483283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3.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
  <sheetViews>
    <sheetView workbookViewId="0">
      <selection activeCell="F12" sqref="F12"/>
    </sheetView>
  </sheetViews>
  <sheetFormatPr defaultColWidth="9.140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5" spans="1:2" x14ac:dyDescent="0.25">
      <c r="A5" s="1" t="s">
        <v>0</v>
      </c>
      <c r="B5" s="27" t="s">
        <v>115</v>
      </c>
    </row>
    <row r="6" spans="1:2" x14ac:dyDescent="0.25">
      <c r="B6" t="s">
        <v>1</v>
      </c>
    </row>
    <row r="7" spans="1:2" x14ac:dyDescent="0.25">
      <c r="B7" s="2">
        <v>2014</v>
      </c>
    </row>
    <row r="8" spans="1:2" x14ac:dyDescent="0.25">
      <c r="B8" t="s">
        <v>2</v>
      </c>
    </row>
    <row r="9" spans="1:2" x14ac:dyDescent="0.25">
      <c r="B9" s="28" t="s">
        <v>3</v>
      </c>
    </row>
    <row r="10" spans="1:2" x14ac:dyDescent="0.25">
      <c r="B10" t="s">
        <v>4</v>
      </c>
    </row>
    <row r="12" spans="1:2" x14ac:dyDescent="0.25">
      <c r="B12" s="27" t="s">
        <v>256</v>
      </c>
    </row>
    <row r="13" spans="1:2" x14ac:dyDescent="0.25">
      <c r="B13" t="s">
        <v>288</v>
      </c>
    </row>
    <row r="14" spans="1:2" x14ac:dyDescent="0.25">
      <c r="B14" s="2">
        <v>2015</v>
      </c>
    </row>
    <row r="15" spans="1:2" x14ac:dyDescent="0.25">
      <c r="B15" t="s">
        <v>289</v>
      </c>
    </row>
    <row r="16" spans="1:2"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639</v>
      </c>
    </row>
    <row r="40" spans="2:2" x14ac:dyDescent="0.25">
      <c r="B40" t="s">
        <v>640</v>
      </c>
    </row>
    <row r="41" spans="2:2" x14ac:dyDescent="0.25">
      <c r="B41" s="28" t="s">
        <v>588</v>
      </c>
    </row>
    <row r="42" spans="2:2" x14ac:dyDescent="0.25">
      <c r="B42" t="s">
        <v>638</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7" spans="1:2" x14ac:dyDescent="0.25">
      <c r="A57" s="1" t="s">
        <v>169</v>
      </c>
    </row>
    <row r="58" spans="1:2" x14ac:dyDescent="0.25">
      <c r="A58" t="s">
        <v>669</v>
      </c>
    </row>
    <row r="59" spans="1:2" x14ac:dyDescent="0.25">
      <c r="A59" t="s">
        <v>670</v>
      </c>
    </row>
    <row r="60" spans="1:2" x14ac:dyDescent="0.25">
      <c r="A60" s="1"/>
    </row>
    <row r="61" spans="1:2" x14ac:dyDescent="0.25">
      <c r="A61" t="s">
        <v>170</v>
      </c>
    </row>
    <row r="62" spans="1:2" x14ac:dyDescent="0.25">
      <c r="A62" t="s">
        <v>171</v>
      </c>
    </row>
    <row r="64" spans="1:2" x14ac:dyDescent="0.25">
      <c r="A64" t="s">
        <v>174</v>
      </c>
    </row>
    <row r="65" spans="1:2" x14ac:dyDescent="0.25">
      <c r="A65" t="s">
        <v>175</v>
      </c>
    </row>
    <row r="66" spans="1:2" x14ac:dyDescent="0.25">
      <c r="A66" t="s">
        <v>176</v>
      </c>
    </row>
    <row r="67" spans="1:2" x14ac:dyDescent="0.25">
      <c r="A67" t="s">
        <v>177</v>
      </c>
    </row>
    <row r="69" spans="1:2" x14ac:dyDescent="0.25">
      <c r="A69" t="s">
        <v>186</v>
      </c>
    </row>
    <row r="70" spans="1:2" x14ac:dyDescent="0.25">
      <c r="A70" t="s">
        <v>187</v>
      </c>
    </row>
    <row r="71" spans="1:2" x14ac:dyDescent="0.25">
      <c r="A71" t="s">
        <v>188</v>
      </c>
    </row>
    <row r="72" spans="1:2" x14ac:dyDescent="0.25">
      <c r="A72" t="s">
        <v>190</v>
      </c>
    </row>
    <row r="73" spans="1:2" x14ac:dyDescent="0.25">
      <c r="A73">
        <v>0.97099999999999997</v>
      </c>
    </row>
    <row r="74" spans="1:2" x14ac:dyDescent="0.25">
      <c r="A74" t="s">
        <v>189</v>
      </c>
    </row>
    <row r="76" spans="1:2" x14ac:dyDescent="0.25">
      <c r="A76" t="s">
        <v>524</v>
      </c>
    </row>
    <row r="77" spans="1:2" x14ac:dyDescent="0.25">
      <c r="A77">
        <v>0.89805481563188172</v>
      </c>
    </row>
    <row r="78" spans="1:2" x14ac:dyDescent="0.25">
      <c r="A78" t="s">
        <v>189</v>
      </c>
    </row>
    <row r="79" spans="1:2" x14ac:dyDescent="0.25">
      <c r="A79">
        <v>0.88711067149387013</v>
      </c>
      <c r="B79" t="s">
        <v>537</v>
      </c>
    </row>
    <row r="82" spans="1:1" x14ac:dyDescent="0.25">
      <c r="A82" s="1" t="s">
        <v>530</v>
      </c>
    </row>
    <row r="83" spans="1:1" x14ac:dyDescent="0.25">
      <c r="A83" t="s">
        <v>589</v>
      </c>
    </row>
    <row r="84" spans="1:1" x14ac:dyDescent="0.25">
      <c r="A84" t="s">
        <v>590</v>
      </c>
    </row>
    <row r="85" spans="1:1" x14ac:dyDescent="0.25">
      <c r="A85" t="s">
        <v>531</v>
      </c>
    </row>
    <row r="86" spans="1:1" x14ac:dyDescent="0.25">
      <c r="A86" t="s">
        <v>532</v>
      </c>
    </row>
    <row r="88" spans="1:1" x14ac:dyDescent="0.25">
      <c r="A88" s="1" t="s">
        <v>305</v>
      </c>
    </row>
    <row r="89" spans="1:1" x14ac:dyDescent="0.25">
      <c r="A89" t="s">
        <v>316</v>
      </c>
    </row>
    <row r="90" spans="1:1" x14ac:dyDescent="0.25">
      <c r="A90" t="s">
        <v>317</v>
      </c>
    </row>
    <row r="91" spans="1:1" x14ac:dyDescent="0.25">
      <c r="A91" t="s">
        <v>306</v>
      </c>
    </row>
    <row r="92" spans="1:1" x14ac:dyDescent="0.25">
      <c r="A92" t="s">
        <v>307</v>
      </c>
    </row>
    <row r="94" spans="1:1" x14ac:dyDescent="0.25">
      <c r="A94" s="1" t="s">
        <v>535</v>
      </c>
    </row>
    <row r="95" spans="1:1" x14ac:dyDescent="0.25">
      <c r="A95" t="s">
        <v>597</v>
      </c>
    </row>
    <row r="96" spans="1:1" x14ac:dyDescent="0.25">
      <c r="A96" t="s">
        <v>598</v>
      </c>
    </row>
    <row r="98" spans="1:1" x14ac:dyDescent="0.25">
      <c r="A98" t="s">
        <v>536</v>
      </c>
    </row>
    <row r="99" spans="1:1" x14ac:dyDescent="0.25">
      <c r="A99">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D20" sqref="D20:I20"/>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140625" bestFit="1" customWidth="1"/>
    <col min="6" max="26" width="9.5703125" bestFit="1" customWidth="1"/>
    <col min="27" max="27" width="12.140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601</v>
      </c>
      <c r="D5">
        <f>'Subsidies Paid'!L8*'Monetizing Tax Credit Penalty'!$A$30</f>
        <v>0.20099999999999998</v>
      </c>
      <c r="E5">
        <f>'Subsidies Paid'!M8*'Monetizing Tax Credit Penalty'!$A$30</f>
        <v>0.17419999999999999</v>
      </c>
      <c r="F5">
        <f>'Subsidies Paid'!N8*'Monetizing Tax Credit Penalty'!$A$30</f>
        <v>0.17419999999999999</v>
      </c>
      <c r="G5">
        <f>'Subsidies Paid'!O8*'Monetizing Tax Credit Penalty'!$A$30</f>
        <v>0.17419999999999999</v>
      </c>
      <c r="H5">
        <f>'Subsidies Paid'!P8*'Monetizing Tax Credit Penalty'!$A$30</f>
        <v>0.14739999999999998</v>
      </c>
      <c r="I5">
        <f>'Subsidies Paid'!Q8*'Monetizing Tax Credit Penalty'!$A$30</f>
        <v>6.699999999999999E-2</v>
      </c>
      <c r="J5">
        <f>'Subsidies Paid'!R8*'Monetizing Tax Credit Penalty'!$A$30</f>
        <v>6.699999999999999E-2</v>
      </c>
      <c r="K5">
        <f>'Subsidies Paid'!S8*'Monetizing Tax Credit Penalty'!$A$30</f>
        <v>6.699999999999999E-2</v>
      </c>
      <c r="L5">
        <f>'Subsidies Paid'!T8*'Monetizing Tax Credit Penalty'!$A$30</f>
        <v>6.699999999999999E-2</v>
      </c>
      <c r="M5">
        <f>'Subsidies Paid'!U8*'Monetizing Tax Credit Penalty'!$A$30</f>
        <v>6.699999999999999E-2</v>
      </c>
      <c r="N5">
        <f>'Subsidies Paid'!V8*'Monetizing Tax Credit Penalty'!$A$30</f>
        <v>6.699999999999999E-2</v>
      </c>
      <c r="O5">
        <f>'Subsidies Paid'!W8*'Monetizing Tax Credit Penalty'!$A$30</f>
        <v>6.699999999999999E-2</v>
      </c>
      <c r="P5">
        <f>O5</f>
        <v>6.699999999999999E-2</v>
      </c>
      <c r="Q5">
        <f t="shared" ref="Q5:AG5" si="0">P5</f>
        <v>6.699999999999999E-2</v>
      </c>
      <c r="R5">
        <f t="shared" si="0"/>
        <v>6.699999999999999E-2</v>
      </c>
      <c r="S5">
        <f t="shared" si="0"/>
        <v>6.699999999999999E-2</v>
      </c>
      <c r="T5">
        <f t="shared" si="0"/>
        <v>6.699999999999999E-2</v>
      </c>
      <c r="U5">
        <f t="shared" si="0"/>
        <v>6.699999999999999E-2</v>
      </c>
      <c r="V5">
        <f t="shared" si="0"/>
        <v>6.699999999999999E-2</v>
      </c>
      <c r="W5">
        <f t="shared" si="0"/>
        <v>6.699999999999999E-2</v>
      </c>
      <c r="X5">
        <f t="shared" si="0"/>
        <v>6.699999999999999E-2</v>
      </c>
      <c r="Y5">
        <f t="shared" si="0"/>
        <v>6.699999999999999E-2</v>
      </c>
      <c r="Z5">
        <f t="shared" si="0"/>
        <v>6.699999999999999E-2</v>
      </c>
      <c r="AA5">
        <f t="shared" si="0"/>
        <v>6.699999999999999E-2</v>
      </c>
      <c r="AB5">
        <f t="shared" si="0"/>
        <v>6.699999999999999E-2</v>
      </c>
      <c r="AC5">
        <f t="shared" si="0"/>
        <v>6.699999999999999E-2</v>
      </c>
      <c r="AD5">
        <f t="shared" si="0"/>
        <v>6.699999999999999E-2</v>
      </c>
      <c r="AE5">
        <f t="shared" si="0"/>
        <v>6.699999999999999E-2</v>
      </c>
      <c r="AF5">
        <f t="shared" si="0"/>
        <v>6.699999999999999E-2</v>
      </c>
      <c r="AG5">
        <f t="shared" si="0"/>
        <v>6.699999999999999E-2</v>
      </c>
    </row>
    <row r="6" spans="1:36" x14ac:dyDescent="0.25">
      <c r="C6" s="129" t="s">
        <v>599</v>
      </c>
      <c r="D6" s="129"/>
      <c r="E6" s="129"/>
      <c r="F6" s="129"/>
      <c r="G6" s="129"/>
      <c r="H6" s="129"/>
    </row>
    <row r="7" spans="1:36" x14ac:dyDescent="0.25">
      <c r="A7" t="s">
        <v>252</v>
      </c>
      <c r="C7" s="20"/>
      <c r="D7" s="20">
        <f t="shared" ref="D7:AG7" si="1">D5*D4</f>
        <v>233752.94999999998</v>
      </c>
      <c r="E7" s="20">
        <f t="shared" si="1"/>
        <v>191193.21</v>
      </c>
      <c r="F7" s="20">
        <f t="shared" si="1"/>
        <v>180589.65599999999</v>
      </c>
      <c r="G7" s="20">
        <f t="shared" si="1"/>
        <v>171481.609</v>
      </c>
      <c r="H7" s="20">
        <f t="shared" si="1"/>
        <v>138474.63519999999</v>
      </c>
      <c r="I7" s="20">
        <f t="shared" si="1"/>
        <v>58742.18299999999</v>
      </c>
      <c r="J7" s="20">
        <f t="shared" si="1"/>
        <v>55449.869999999995</v>
      </c>
      <c r="K7" s="20">
        <f t="shared" si="1"/>
        <v>52294.303999999989</v>
      </c>
      <c r="L7" s="20">
        <f t="shared" si="1"/>
        <v>49491.425999999992</v>
      </c>
      <c r="M7" s="20">
        <f t="shared" si="1"/>
        <v>46751.125999999997</v>
      </c>
      <c r="N7" s="20">
        <f t="shared" si="1"/>
        <v>45740.229999999996</v>
      </c>
      <c r="O7" s="20">
        <f t="shared" si="1"/>
        <v>44786.685999999994</v>
      </c>
      <c r="P7" s="20">
        <f t="shared" si="1"/>
        <v>43962.518999999993</v>
      </c>
      <c r="Q7" s="20">
        <f t="shared" si="1"/>
        <v>43192.48799999999</v>
      </c>
      <c r="R7" s="20">
        <f t="shared" si="1"/>
        <v>42490.260999999991</v>
      </c>
      <c r="S7" s="20">
        <f t="shared" si="1"/>
        <v>41871.917999999991</v>
      </c>
      <c r="T7" s="20">
        <f t="shared" si="1"/>
        <v>41360.841999999997</v>
      </c>
      <c r="U7" s="20">
        <f t="shared" si="1"/>
        <v>40877.436999999991</v>
      </c>
      <c r="V7" s="20">
        <f t="shared" si="1"/>
        <v>40429.072999999997</v>
      </c>
      <c r="W7" s="20">
        <f t="shared" si="1"/>
        <v>40021.377999999997</v>
      </c>
      <c r="X7" s="20">
        <f t="shared" si="1"/>
        <v>39645.239999999991</v>
      </c>
      <c r="Y7" s="20">
        <f t="shared" si="1"/>
        <v>39288.062999999995</v>
      </c>
      <c r="Z7" s="20">
        <f t="shared" si="1"/>
        <v>38942.208999999995</v>
      </c>
      <c r="AA7" s="20">
        <f t="shared" si="1"/>
        <v>38592.133999999991</v>
      </c>
      <c r="AB7" s="20">
        <f t="shared" si="1"/>
        <v>38234.688999999991</v>
      </c>
      <c r="AC7" s="20">
        <f t="shared" si="1"/>
        <v>37916.974999999991</v>
      </c>
      <c r="AD7" s="20">
        <f t="shared" si="1"/>
        <v>37619.628999999994</v>
      </c>
      <c r="AE7" s="20">
        <f t="shared" si="1"/>
        <v>37333.337999999996</v>
      </c>
      <c r="AF7" s="20">
        <f t="shared" si="1"/>
        <v>37047.515999999996</v>
      </c>
      <c r="AG7" s="20">
        <f t="shared" si="1"/>
        <v>36783.267999999996</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602</v>
      </c>
      <c r="D12">
        <f>'Subsidies Paid'!N9*'Monetizing Tax Credit Penalty'!$A$30</f>
        <v>0.20099999999999998</v>
      </c>
      <c r="E12">
        <f>'Subsidies Paid'!O9*'Monetizing Tax Credit Penalty'!$A$30</f>
        <v>0.20099999999999998</v>
      </c>
      <c r="F12">
        <f>'Subsidies Paid'!P9*'Monetizing Tax Credit Penalty'!$A$30</f>
        <v>0.20099999999999998</v>
      </c>
      <c r="G12">
        <f>'Subsidies Paid'!Q9*'Monetizing Tax Credit Penalty'!$A$30</f>
        <v>0.20099999999999998</v>
      </c>
      <c r="H12">
        <f>'Subsidies Paid'!R9*'Monetizing Tax Credit Penalty'!$A$30</f>
        <v>0.20099999999999998</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6" x14ac:dyDescent="0.25">
      <c r="I13" s="130" t="s">
        <v>600</v>
      </c>
      <c r="J13" s="130"/>
      <c r="K13" s="130"/>
    </row>
    <row r="14" spans="1:36" x14ac:dyDescent="0.25">
      <c r="A14" t="s">
        <v>514</v>
      </c>
      <c r="C14" s="20"/>
      <c r="D14" s="20">
        <f>D12*D11</f>
        <v>794898.72</v>
      </c>
      <c r="E14" s="20">
        <f>E12*E11</f>
        <v>751452.57</v>
      </c>
      <c r="F14" s="20">
        <f t="shared" ref="F14:AG14" si="2">F12*F11</f>
        <v>709753.11</v>
      </c>
      <c r="G14" s="20">
        <f t="shared" si="2"/>
        <v>654962.5199999999</v>
      </c>
      <c r="H14" s="20">
        <f t="shared" si="2"/>
        <v>617942.34</v>
      </c>
      <c r="I14" s="20">
        <f t="shared" si="2"/>
        <v>0</v>
      </c>
      <c r="J14" s="20">
        <f t="shared" si="2"/>
        <v>0</v>
      </c>
      <c r="K14" s="20">
        <f t="shared" si="2"/>
        <v>0</v>
      </c>
      <c r="L14" s="20">
        <f t="shared" si="2"/>
        <v>0</v>
      </c>
      <c r="M14" s="20">
        <f t="shared" si="2"/>
        <v>0</v>
      </c>
      <c r="N14" s="20">
        <f t="shared" si="2"/>
        <v>0</v>
      </c>
      <c r="O14" s="20">
        <f t="shared" si="2"/>
        <v>0</v>
      </c>
      <c r="P14" s="20">
        <f t="shared" si="2"/>
        <v>0</v>
      </c>
      <c r="Q14" s="20">
        <f t="shared" si="2"/>
        <v>0</v>
      </c>
      <c r="R14" s="20">
        <f t="shared" si="2"/>
        <v>0</v>
      </c>
      <c r="S14" s="20">
        <f t="shared" si="2"/>
        <v>0</v>
      </c>
      <c r="T14" s="20">
        <f t="shared" si="2"/>
        <v>0</v>
      </c>
      <c r="U14" s="20">
        <f t="shared" si="2"/>
        <v>0</v>
      </c>
      <c r="V14" s="20">
        <f t="shared" si="2"/>
        <v>0</v>
      </c>
      <c r="W14" s="20">
        <f t="shared" si="2"/>
        <v>0</v>
      </c>
      <c r="X14" s="20">
        <f t="shared" si="2"/>
        <v>0</v>
      </c>
      <c r="Y14" s="20">
        <f t="shared" si="2"/>
        <v>0</v>
      </c>
      <c r="Z14" s="20">
        <f t="shared" si="2"/>
        <v>0</v>
      </c>
      <c r="AA14" s="20">
        <f t="shared" si="2"/>
        <v>0</v>
      </c>
      <c r="AB14" s="20">
        <f t="shared" si="2"/>
        <v>0</v>
      </c>
      <c r="AC14" s="20">
        <f t="shared" si="2"/>
        <v>0</v>
      </c>
      <c r="AD14" s="20">
        <f t="shared" si="2"/>
        <v>0</v>
      </c>
      <c r="AE14" s="20">
        <f t="shared" si="2"/>
        <v>0</v>
      </c>
      <c r="AF14" s="20">
        <f t="shared" si="2"/>
        <v>0</v>
      </c>
      <c r="AG14" s="20">
        <f t="shared" si="2"/>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603</v>
      </c>
      <c r="D19">
        <f>'Subsidies Paid'!L8*'Monetizing Tax Credit Penalty'!$A$30</f>
        <v>0.20099999999999998</v>
      </c>
      <c r="E19">
        <f>'Subsidies Paid'!M8*'Monetizing Tax Credit Penalty'!$A$30</f>
        <v>0.17419999999999999</v>
      </c>
      <c r="F19">
        <f>'Subsidies Paid'!N8*'Monetizing Tax Credit Penalty'!$A$30</f>
        <v>0.17419999999999999</v>
      </c>
      <c r="G19">
        <f>'Subsidies Paid'!O8*'Monetizing Tax Credit Penalty'!$A$30</f>
        <v>0.17419999999999999</v>
      </c>
      <c r="H19">
        <f>'Subsidies Paid'!P8*'Monetizing Tax Credit Penalty'!$A$30</f>
        <v>0.14739999999999998</v>
      </c>
      <c r="I19">
        <f>'Subsidies Paid'!Q8*'Monetizing Tax Credit Penalty'!$A$30</f>
        <v>6.699999999999999E-2</v>
      </c>
      <c r="J19">
        <f>'Subsidies Paid'!R8*'Monetizing Tax Credit Penalty'!$A$30</f>
        <v>6.699999999999999E-2</v>
      </c>
      <c r="K19">
        <f>'Subsidies Paid'!S8*'Monetizing Tax Credit Penalty'!$A$30</f>
        <v>6.699999999999999E-2</v>
      </c>
      <c r="L19">
        <f>'Subsidies Paid'!T8*'Monetizing Tax Credit Penalty'!$A$30</f>
        <v>6.699999999999999E-2</v>
      </c>
      <c r="M19">
        <f>'Subsidies Paid'!U8*'Monetizing Tax Credit Penalty'!$A$30</f>
        <v>6.699999999999999E-2</v>
      </c>
      <c r="N19">
        <f>'Subsidies Paid'!V8*'Monetizing Tax Credit Penalty'!$A$30</f>
        <v>6.699999999999999E-2</v>
      </c>
      <c r="O19">
        <f>'Subsidies Paid'!W8*'Monetizing Tax Credit Penalty'!$A$30</f>
        <v>6.699999999999999E-2</v>
      </c>
      <c r="P19">
        <f>$O$19</f>
        <v>6.699999999999999E-2</v>
      </c>
      <c r="Q19">
        <f t="shared" ref="Q19:AG19" si="3">$O$19</f>
        <v>6.699999999999999E-2</v>
      </c>
      <c r="R19">
        <f t="shared" si="3"/>
        <v>6.699999999999999E-2</v>
      </c>
      <c r="S19">
        <f t="shared" si="3"/>
        <v>6.699999999999999E-2</v>
      </c>
      <c r="T19">
        <f t="shared" si="3"/>
        <v>6.699999999999999E-2</v>
      </c>
      <c r="U19">
        <f t="shared" si="3"/>
        <v>6.699999999999999E-2</v>
      </c>
      <c r="V19">
        <f t="shared" si="3"/>
        <v>6.699999999999999E-2</v>
      </c>
      <c r="W19">
        <f t="shared" si="3"/>
        <v>6.699999999999999E-2</v>
      </c>
      <c r="X19">
        <f t="shared" si="3"/>
        <v>6.699999999999999E-2</v>
      </c>
      <c r="Y19">
        <f t="shared" si="3"/>
        <v>6.699999999999999E-2</v>
      </c>
      <c r="Z19">
        <f t="shared" si="3"/>
        <v>6.699999999999999E-2</v>
      </c>
      <c r="AA19">
        <f t="shared" si="3"/>
        <v>6.699999999999999E-2</v>
      </c>
      <c r="AB19">
        <f t="shared" si="3"/>
        <v>6.699999999999999E-2</v>
      </c>
      <c r="AC19">
        <f t="shared" si="3"/>
        <v>6.699999999999999E-2</v>
      </c>
      <c r="AD19">
        <f t="shared" si="3"/>
        <v>6.699999999999999E-2</v>
      </c>
      <c r="AE19">
        <f t="shared" si="3"/>
        <v>6.699999999999999E-2</v>
      </c>
      <c r="AF19">
        <f t="shared" si="3"/>
        <v>6.699999999999999E-2</v>
      </c>
      <c r="AG19">
        <f t="shared" si="3"/>
        <v>6.699999999999999E-2</v>
      </c>
    </row>
    <row r="20" spans="1:35" x14ac:dyDescent="0.25">
      <c r="C20" s="35"/>
      <c r="D20" s="129" t="s">
        <v>599</v>
      </c>
      <c r="E20" s="129"/>
      <c r="F20" s="129"/>
      <c r="G20" s="129"/>
      <c r="H20" s="129"/>
      <c r="I20" s="129"/>
    </row>
    <row r="21" spans="1:35" x14ac:dyDescent="0.25">
      <c r="A21" t="s">
        <v>254</v>
      </c>
      <c r="D21">
        <f t="shared" ref="D21:AG21" si="4">D19*D18</f>
        <v>1240009.2</v>
      </c>
      <c r="E21">
        <f t="shared" si="4"/>
        <v>1018003.8959999999</v>
      </c>
      <c r="F21">
        <f t="shared" si="4"/>
        <v>980787.80799999996</v>
      </c>
      <c r="G21">
        <f t="shared" si="4"/>
        <v>944651.76</v>
      </c>
      <c r="H21">
        <f t="shared" si="4"/>
        <v>771410.52999999991</v>
      </c>
      <c r="I21">
        <f t="shared" si="4"/>
        <v>338900.73999999993</v>
      </c>
      <c r="J21">
        <f t="shared" si="4"/>
        <v>328206.86999999994</v>
      </c>
      <c r="K21">
        <f t="shared" si="4"/>
        <v>318516.65999999997</v>
      </c>
      <c r="L21">
        <f t="shared" si="4"/>
        <v>309554.73999999993</v>
      </c>
      <c r="M21">
        <f t="shared" si="4"/>
        <v>301569.00999999995</v>
      </c>
      <c r="N21">
        <f t="shared" si="4"/>
        <v>294371.19999999995</v>
      </c>
      <c r="O21">
        <f t="shared" si="4"/>
        <v>287931.82999999996</v>
      </c>
      <c r="P21">
        <f t="shared" si="4"/>
        <v>282239.50999999995</v>
      </c>
      <c r="Q21">
        <f t="shared" si="4"/>
        <v>277078.49999999994</v>
      </c>
      <c r="R21">
        <f t="shared" si="4"/>
        <v>272656.49999999994</v>
      </c>
      <c r="S21">
        <f t="shared" si="4"/>
        <v>268685.40999999997</v>
      </c>
      <c r="T21">
        <f t="shared" si="4"/>
        <v>265225.52999999997</v>
      </c>
      <c r="U21">
        <f t="shared" si="4"/>
        <v>262286.23999999993</v>
      </c>
      <c r="V21" s="5">
        <f>V19*V18</f>
        <v>259722.14999999997</v>
      </c>
      <c r="W21">
        <f t="shared" si="4"/>
        <v>257505.78999999995</v>
      </c>
      <c r="X21">
        <f t="shared" si="4"/>
        <v>255554.07999999996</v>
      </c>
      <c r="Y21">
        <f t="shared" si="4"/>
        <v>253886.44999999995</v>
      </c>
      <c r="Z21">
        <f t="shared" si="4"/>
        <v>252480.78999999995</v>
      </c>
      <c r="AA21">
        <f t="shared" si="4"/>
        <v>251185.00999999995</v>
      </c>
      <c r="AB21">
        <f t="shared" si="4"/>
        <v>249954.21999999997</v>
      </c>
      <c r="AC21">
        <f t="shared" si="4"/>
        <v>248877.52999999997</v>
      </c>
      <c r="AD21">
        <f t="shared" si="4"/>
        <v>247712.39999999997</v>
      </c>
      <c r="AE21">
        <f t="shared" si="4"/>
        <v>246570.04999999996</v>
      </c>
      <c r="AF21">
        <f t="shared" si="4"/>
        <v>245362.03999999995</v>
      </c>
      <c r="AG21">
        <f t="shared" si="4"/>
        <v>243934.93999999997</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604</v>
      </c>
      <c r="D26">
        <f>'Subsidies Paid'!N13*'Monetizing Tax Credit Penalty'!$A$30</f>
        <v>6.699999999999999E-2</v>
      </c>
      <c r="E26">
        <f>'Subsidies Paid'!O13*'Monetizing Tax Credit Penalty'!$A$30</f>
        <v>6.699999999999999E-2</v>
      </c>
      <c r="F26">
        <f>'Subsidies Paid'!P13*'Monetizing Tax Credit Penalty'!$A$30</f>
        <v>6.699999999999999E-2</v>
      </c>
      <c r="G26">
        <f>'Subsidies Paid'!Q13*'Monetizing Tax Credit Penalty'!$A$30</f>
        <v>6.699999999999999E-2</v>
      </c>
      <c r="H26">
        <f>'Subsidies Paid'!R13*'Monetizing Tax Credit Penalty'!$A$30</f>
        <v>6.699999999999999E-2</v>
      </c>
      <c r="I26">
        <f>'Subsidies Paid'!S13*'Monetizing Tax Credit Penalty'!$A$30</f>
        <v>6.699999999999999E-2</v>
      </c>
      <c r="J26">
        <f>'Subsidies Paid'!T13*'Monetizing Tax Credit Penalty'!$A$30</f>
        <v>6.699999999999999E-2</v>
      </c>
      <c r="K26">
        <f>'Subsidies Paid'!U13*'Monetizing Tax Credit Penalty'!$A$30</f>
        <v>6.699999999999999E-2</v>
      </c>
      <c r="L26">
        <f>'Subsidies Paid'!V13*'Monetizing Tax Credit Penalty'!$A$30</f>
        <v>6.699999999999999E-2</v>
      </c>
      <c r="M26">
        <f>'Subsidies Paid'!W13*'Monetizing Tax Credit Penalty'!$A$30</f>
        <v>6.699999999999999E-2</v>
      </c>
      <c r="N26">
        <f>$M$26</f>
        <v>6.699999999999999E-2</v>
      </c>
      <c r="O26">
        <f t="shared" ref="O26:AG26" si="5">$M$26</f>
        <v>6.699999999999999E-2</v>
      </c>
      <c r="P26">
        <f t="shared" si="5"/>
        <v>6.699999999999999E-2</v>
      </c>
      <c r="Q26">
        <f t="shared" si="5"/>
        <v>6.699999999999999E-2</v>
      </c>
      <c r="R26">
        <f t="shared" si="5"/>
        <v>6.699999999999999E-2</v>
      </c>
      <c r="S26">
        <f t="shared" si="5"/>
        <v>6.699999999999999E-2</v>
      </c>
      <c r="T26">
        <f t="shared" si="5"/>
        <v>6.699999999999999E-2</v>
      </c>
      <c r="U26">
        <f t="shared" si="5"/>
        <v>6.699999999999999E-2</v>
      </c>
      <c r="V26">
        <f t="shared" si="5"/>
        <v>6.699999999999999E-2</v>
      </c>
      <c r="W26">
        <f t="shared" si="5"/>
        <v>6.699999999999999E-2</v>
      </c>
      <c r="X26">
        <f t="shared" si="5"/>
        <v>6.699999999999999E-2</v>
      </c>
      <c r="Y26">
        <f t="shared" si="5"/>
        <v>6.699999999999999E-2</v>
      </c>
      <c r="Z26">
        <f t="shared" si="5"/>
        <v>6.699999999999999E-2</v>
      </c>
      <c r="AA26">
        <f t="shared" si="5"/>
        <v>6.699999999999999E-2</v>
      </c>
      <c r="AB26">
        <f t="shared" si="5"/>
        <v>6.699999999999999E-2</v>
      </c>
      <c r="AC26">
        <f t="shared" si="5"/>
        <v>6.699999999999999E-2</v>
      </c>
      <c r="AD26">
        <f t="shared" si="5"/>
        <v>6.699999999999999E-2</v>
      </c>
      <c r="AE26">
        <f t="shared" si="5"/>
        <v>6.699999999999999E-2</v>
      </c>
      <c r="AF26">
        <f t="shared" si="5"/>
        <v>6.699999999999999E-2</v>
      </c>
      <c r="AG26">
        <f t="shared" si="5"/>
        <v>6.699999999999999E-2</v>
      </c>
    </row>
    <row r="27" spans="1:35" x14ac:dyDescent="0.25">
      <c r="A27" t="s">
        <v>300</v>
      </c>
      <c r="C27" s="20"/>
      <c r="D27" s="20">
        <f t="shared" ref="D27:AG27" si="6">D25*D26</f>
        <v>398018.85999999993</v>
      </c>
      <c r="E27" s="20">
        <f t="shared" si="6"/>
        <v>391888.35999999993</v>
      </c>
      <c r="F27" s="20">
        <f t="shared" si="6"/>
        <v>385782.64999999997</v>
      </c>
      <c r="G27" s="20">
        <f t="shared" si="6"/>
        <v>379701.05999999994</v>
      </c>
      <c r="H27" s="20">
        <f t="shared" si="6"/>
        <v>373644.92999999993</v>
      </c>
      <c r="I27" s="20">
        <f t="shared" si="6"/>
        <v>367612.91999999993</v>
      </c>
      <c r="J27" s="20">
        <f t="shared" si="6"/>
        <v>361606.36999999994</v>
      </c>
      <c r="K27" s="20">
        <f t="shared" si="6"/>
        <v>355623.93999999994</v>
      </c>
      <c r="L27" s="20">
        <f t="shared" si="6"/>
        <v>349666.29999999993</v>
      </c>
      <c r="M27" s="20">
        <f t="shared" si="6"/>
        <v>343734.11999999994</v>
      </c>
      <c r="N27" s="20">
        <f t="shared" si="6"/>
        <v>337759.72999999992</v>
      </c>
      <c r="O27" s="20">
        <f t="shared" si="6"/>
        <v>336070.66</v>
      </c>
      <c r="P27" s="20">
        <f t="shared" si="6"/>
        <v>334390.29999999993</v>
      </c>
      <c r="Q27" s="20">
        <f t="shared" si="6"/>
        <v>332718.64999999997</v>
      </c>
      <c r="R27" s="20">
        <f t="shared" si="6"/>
        <v>331055.03999999998</v>
      </c>
      <c r="S27" s="20">
        <f t="shared" si="6"/>
        <v>329399.46999999997</v>
      </c>
      <c r="T27" s="20">
        <f t="shared" si="6"/>
        <v>327752.60999999993</v>
      </c>
      <c r="U27" s="20">
        <f t="shared" si="6"/>
        <v>326113.78999999998</v>
      </c>
      <c r="V27" s="20">
        <f t="shared" si="6"/>
        <v>324483.00999999995</v>
      </c>
      <c r="W27" s="20">
        <f t="shared" si="6"/>
        <v>322860.93999999994</v>
      </c>
      <c r="X27" s="20">
        <f t="shared" si="6"/>
        <v>321246.90999999997</v>
      </c>
      <c r="Y27" s="20">
        <f t="shared" si="6"/>
        <v>319640.24999999994</v>
      </c>
      <c r="Z27" s="20">
        <f t="shared" si="6"/>
        <v>318042.29999999993</v>
      </c>
      <c r="AA27" s="20">
        <f t="shared" si="6"/>
        <v>316451.71999999997</v>
      </c>
      <c r="AB27" s="20">
        <f t="shared" si="6"/>
        <v>314869.84999999998</v>
      </c>
      <c r="AC27" s="20">
        <f t="shared" si="6"/>
        <v>313295.34999999998</v>
      </c>
      <c r="AD27" s="20">
        <f t="shared" si="6"/>
        <v>311728.88999999996</v>
      </c>
      <c r="AE27" s="20">
        <f t="shared" si="6"/>
        <v>310170.46999999997</v>
      </c>
      <c r="AF27" s="20">
        <f t="shared" si="6"/>
        <v>308619.41999999993</v>
      </c>
      <c r="AG27" s="20">
        <f t="shared" si="6"/>
        <v>307076.40999999997</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7">D31</f>
        <v>300000000</v>
      </c>
      <c r="F31" s="5">
        <f t="shared" si="7"/>
        <v>300000000</v>
      </c>
      <c r="G31" s="5">
        <f t="shared" si="7"/>
        <v>300000000</v>
      </c>
      <c r="H31" s="5">
        <f t="shared" si="7"/>
        <v>300000000</v>
      </c>
      <c r="I31" s="5">
        <f t="shared" si="7"/>
        <v>300000000</v>
      </c>
      <c r="J31" s="5">
        <f t="shared" si="7"/>
        <v>300000000</v>
      </c>
      <c r="K31" s="5">
        <f t="shared" si="7"/>
        <v>300000000</v>
      </c>
      <c r="L31" s="5">
        <f t="shared" si="7"/>
        <v>300000000</v>
      </c>
      <c r="M31" s="5">
        <f t="shared" si="7"/>
        <v>300000000</v>
      </c>
      <c r="N31" s="5">
        <f t="shared" si="7"/>
        <v>300000000</v>
      </c>
      <c r="O31" s="5">
        <f t="shared" si="7"/>
        <v>300000000</v>
      </c>
      <c r="P31" s="5">
        <f t="shared" si="7"/>
        <v>300000000</v>
      </c>
      <c r="Q31" s="5">
        <f t="shared" si="7"/>
        <v>300000000</v>
      </c>
      <c r="R31" s="5">
        <f t="shared" si="7"/>
        <v>300000000</v>
      </c>
      <c r="S31" s="5">
        <f t="shared" si="7"/>
        <v>300000000</v>
      </c>
      <c r="T31" s="5">
        <f t="shared" si="7"/>
        <v>300000000</v>
      </c>
      <c r="U31" s="5">
        <f t="shared" si="7"/>
        <v>300000000</v>
      </c>
      <c r="V31" s="5">
        <f t="shared" si="7"/>
        <v>300000000</v>
      </c>
      <c r="W31" s="5">
        <f t="shared" si="7"/>
        <v>300000000</v>
      </c>
      <c r="X31" s="5">
        <f t="shared" si="7"/>
        <v>300000000</v>
      </c>
      <c r="Y31" s="5">
        <f t="shared" si="7"/>
        <v>300000000</v>
      </c>
      <c r="Z31" s="5">
        <f t="shared" si="7"/>
        <v>300000000</v>
      </c>
      <c r="AA31" s="5">
        <f t="shared" si="7"/>
        <v>300000000</v>
      </c>
      <c r="AB31" s="5">
        <f t="shared" si="7"/>
        <v>300000000</v>
      </c>
      <c r="AC31" s="5">
        <f t="shared" si="7"/>
        <v>300000000</v>
      </c>
      <c r="AD31" s="5">
        <f t="shared" si="7"/>
        <v>300000000</v>
      </c>
      <c r="AE31" s="5">
        <f t="shared" si="7"/>
        <v>300000000</v>
      </c>
      <c r="AF31" s="5">
        <f t="shared" si="7"/>
        <v>300000000</v>
      </c>
      <c r="AG31" s="5">
        <f t="shared" si="7"/>
        <v>300000000</v>
      </c>
      <c r="AH31" s="5"/>
      <c r="AI31" s="5"/>
    </row>
    <row r="32" spans="1:35" x14ac:dyDescent="0.25">
      <c r="A32" t="s">
        <v>258</v>
      </c>
      <c r="B32" t="s">
        <v>635</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783518799</v>
      </c>
      <c r="G32" s="5">
        <f>INDEX('AEO 2023 Table 8'!19:19,MATCH(Calculations!G30,'AEO 2023 Table 8'!13:13,0))*10^6</f>
        <v>820978088</v>
      </c>
      <c r="H32" s="5">
        <f>INDEX('AEO 2023 Table 8'!19:19,MATCH(Calculations!H30,'AEO 2023 Table 8'!13:13,0))*10^6</f>
        <v>759366760</v>
      </c>
      <c r="I32" s="5">
        <f>INDEX('AEO 2023 Table 8'!19:19,MATCH(Calculations!I30,'AEO 2023 Table 8'!13:13,0))*10^6</f>
        <v>706303223</v>
      </c>
      <c r="J32" s="5">
        <f>INDEX('AEO 2023 Table 8'!19:19,MATCH(Calculations!J30,'AEO 2023 Table 8'!13:13,0))*10^6</f>
        <v>664899963</v>
      </c>
      <c r="K32" s="5">
        <f>INDEX('AEO 2023 Table 8'!19:19,MATCH(Calculations!K30,'AEO 2023 Table 8'!13:13,0))*10^6</f>
        <v>635908691</v>
      </c>
      <c r="L32" s="5">
        <f>INDEX('AEO 2023 Table 8'!19:19,MATCH(Calculations!L30,'AEO 2023 Table 8'!13:13,0))*10^6</f>
        <v>615278015</v>
      </c>
      <c r="M32" s="5">
        <f>INDEX('AEO 2023 Table 8'!19:19,MATCH(Calculations!M30,'AEO 2023 Table 8'!13:13,0))*10^6</f>
        <v>596697937</v>
      </c>
      <c r="N32" s="5">
        <f>INDEX('AEO 2023 Table 8'!19:19,MATCH(Calculations!N30,'AEO 2023 Table 8'!13:13,0))*10^6</f>
        <v>588104370</v>
      </c>
      <c r="O32" s="5">
        <f>INDEX('AEO 2023 Table 8'!19:19,MATCH(Calculations!O30,'AEO 2023 Table 8'!13:13,0))*10^6</f>
        <v>583285095</v>
      </c>
      <c r="P32" s="5">
        <f>INDEX('AEO 2023 Table 8'!19:19,MATCH(Calculations!P30,'AEO 2023 Table 8'!13:13,0))*10^6</f>
        <v>579876038</v>
      </c>
      <c r="Q32" s="5">
        <f>INDEX('AEO 2023 Table 8'!19:19,MATCH(Calculations!Q30,'AEO 2023 Table 8'!13:13,0))*10^6</f>
        <v>570260315</v>
      </c>
      <c r="R32" s="5">
        <f>INDEX('AEO 2023 Table 8'!19:19,MATCH(Calculations!R30,'AEO 2023 Table 8'!13:13,0))*10^6</f>
        <v>560333557</v>
      </c>
      <c r="S32" s="5">
        <f>INDEX('AEO 2023 Table 8'!19:19,MATCH(Calculations!S30,'AEO 2023 Table 8'!13:13,0))*10^6</f>
        <v>557959656</v>
      </c>
      <c r="T32" s="5">
        <f>INDEX('AEO 2023 Table 8'!19:19,MATCH(Calculations!T30,'AEO 2023 Table 8'!13:13,0))*10^6</f>
        <v>555009766</v>
      </c>
      <c r="U32" s="5">
        <f>INDEX('AEO 2023 Table 8'!19:19,MATCH(Calculations!U30,'AEO 2023 Table 8'!13:13,0))*10^6</f>
        <v>522573303</v>
      </c>
      <c r="V32" s="5">
        <f>INDEX('AEO 2023 Table 8'!19:19,MATCH(Calculations!V30,'AEO 2023 Table 8'!13:13,0))*10^6</f>
        <v>514369933.99999994</v>
      </c>
      <c r="W32" s="5">
        <f>INDEX('AEO 2023 Table 8'!19:19,MATCH(Calculations!W30,'AEO 2023 Table 8'!13:13,0))*10^6</f>
        <v>482983063</v>
      </c>
      <c r="X32" s="5">
        <f>INDEX('AEO 2023 Table 8'!19:19,MATCH(Calculations!X30,'AEO 2023 Table 8'!13:13,0))*10^6</f>
        <v>476526489</v>
      </c>
      <c r="Y32" s="5">
        <f>INDEX('AEO 2023 Table 8'!19:19,MATCH(Calculations!Y30,'AEO 2023 Table 8'!13:13,0))*10^6</f>
        <v>473349823</v>
      </c>
      <c r="Z32" s="5">
        <f>INDEX('AEO 2023 Table 8'!19:19,MATCH(Calculations!Z30,'AEO 2023 Table 8'!13:13,0))*10^6</f>
        <v>466100098</v>
      </c>
      <c r="AA32" s="5">
        <f>INDEX('AEO 2023 Table 8'!19:19,MATCH(Calculations!AA30,'AEO 2023 Table 8'!13:13,0))*10^6</f>
        <v>455841095</v>
      </c>
      <c r="AB32" s="5">
        <f>INDEX('AEO 2023 Table 8'!19:19,MATCH(Calculations!AB30,'AEO 2023 Table 8'!13:13,0))*10^6</f>
        <v>451435974</v>
      </c>
      <c r="AC32" s="5">
        <f>INDEX('AEO 2023 Table 8'!19:19,MATCH(Calculations!AC30,'AEO 2023 Table 8'!13:13,0))*10^6</f>
        <v>450324127</v>
      </c>
      <c r="AD32" s="5">
        <f>INDEX('AEO 2023 Table 8'!19:19,MATCH(Calculations!AD30,'AEO 2023 Table 8'!13:13,0))*10^6</f>
        <v>442569305</v>
      </c>
      <c r="AE32" s="5">
        <f>INDEX('AEO 2023 Table 8'!19:19,MATCH(Calculations!AE30,'AEO 2023 Table 8'!13:13,0))*10^6</f>
        <v>416278778</v>
      </c>
      <c r="AF32" s="5">
        <f>INDEX('AEO 2023 Table 8'!19:19,MATCH(Calculations!AF30,'AEO 2023 Table 8'!13:13,0))*10^6</f>
        <v>411968231</v>
      </c>
      <c r="AG32" s="5">
        <f>INDEX('AEO 2023 Table 8'!19:19,MATCH(Calculations!AG30,'AEO 2023 Table 8'!13:13,0))*10^6</f>
        <v>410668915</v>
      </c>
      <c r="AH32" s="5"/>
      <c r="AI32" s="5"/>
    </row>
    <row r="33" spans="1:35" x14ac:dyDescent="0.25">
      <c r="A33" t="s">
        <v>260</v>
      </c>
      <c r="D33">
        <f>D31/D32</f>
        <v>0.31989540904438946</v>
      </c>
      <c r="E33">
        <f t="shared" ref="E33:O33" si="8">E31/E32</f>
        <v>0.36047886675941437</v>
      </c>
      <c r="F33">
        <f t="shared" si="8"/>
        <v>0.3828880690327891</v>
      </c>
      <c r="G33">
        <f t="shared" si="8"/>
        <v>0.36541779175962613</v>
      </c>
      <c r="H33">
        <f t="shared" si="8"/>
        <v>0.39506601526777391</v>
      </c>
      <c r="I33">
        <f t="shared" si="8"/>
        <v>0.42474675214670515</v>
      </c>
      <c r="J33">
        <f t="shared" si="8"/>
        <v>0.45119569362947909</v>
      </c>
      <c r="K33">
        <f t="shared" si="8"/>
        <v>0.47176584350220807</v>
      </c>
      <c r="L33">
        <f t="shared" si="8"/>
        <v>0.48758446212319156</v>
      </c>
      <c r="M33">
        <f t="shared" si="8"/>
        <v>0.50276694688823764</v>
      </c>
      <c r="N33">
        <f t="shared" si="8"/>
        <v>0.51011353647992785</v>
      </c>
      <c r="O33">
        <f t="shared" si="8"/>
        <v>0.51432824629266416</v>
      </c>
      <c r="P33">
        <f t="shared" ref="P33:Q33" si="9">P31/P32</f>
        <v>0.5173519516941999</v>
      </c>
      <c r="Q33">
        <f t="shared" si="9"/>
        <v>0.52607553446885047</v>
      </c>
      <c r="R33">
        <f t="shared" ref="R33:Z33" si="10">R31/R32</f>
        <v>0.53539538414616139</v>
      </c>
      <c r="S33">
        <f t="shared" si="10"/>
        <v>0.5376732829586518</v>
      </c>
      <c r="T33">
        <f t="shared" si="10"/>
        <v>0.54053102914228723</v>
      </c>
      <c r="U33">
        <f t="shared" si="10"/>
        <v>0.5740821398218271</v>
      </c>
      <c r="V33">
        <f t="shared" si="10"/>
        <v>0.58323782198358431</v>
      </c>
      <c r="W33">
        <f t="shared" si="10"/>
        <v>0.62113979346725046</v>
      </c>
      <c r="X33">
        <f t="shared" si="10"/>
        <v>0.62955576851468587</v>
      </c>
      <c r="Y33">
        <f t="shared" si="10"/>
        <v>0.63378073767654075</v>
      </c>
      <c r="Z33">
        <f t="shared" si="10"/>
        <v>0.64363856881231551</v>
      </c>
      <c r="AA33">
        <f t="shared" ref="AA33:AG33" si="11">AA31/AA32</f>
        <v>0.65812407720721189</v>
      </c>
      <c r="AB33">
        <f t="shared" si="11"/>
        <v>0.66454606473165123</v>
      </c>
      <c r="AC33">
        <f t="shared" si="11"/>
        <v>0.66618682414055952</v>
      </c>
      <c r="AD33">
        <f t="shared" si="11"/>
        <v>0.67785993427628244</v>
      </c>
      <c r="AE33">
        <f t="shared" si="11"/>
        <v>0.72067089617525493</v>
      </c>
      <c r="AF33">
        <f t="shared" si="11"/>
        <v>0.72821149162834353</v>
      </c>
      <c r="AG33">
        <f t="shared" si="11"/>
        <v>0.73051548106581188</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12">M37</f>
        <v>0</v>
      </c>
      <c r="O37" s="5">
        <f t="shared" si="12"/>
        <v>0</v>
      </c>
      <c r="P37" s="5">
        <f t="shared" si="12"/>
        <v>0</v>
      </c>
      <c r="Q37" s="5">
        <f t="shared" si="12"/>
        <v>0</v>
      </c>
      <c r="R37" s="5">
        <f t="shared" si="12"/>
        <v>0</v>
      </c>
      <c r="S37" s="5">
        <f t="shared" si="12"/>
        <v>0</v>
      </c>
      <c r="T37" s="5">
        <f t="shared" si="12"/>
        <v>0</v>
      </c>
      <c r="U37" s="5">
        <f t="shared" si="12"/>
        <v>0</v>
      </c>
      <c r="V37" s="5">
        <f t="shared" si="12"/>
        <v>0</v>
      </c>
      <c r="W37" s="5">
        <f t="shared" si="12"/>
        <v>0</v>
      </c>
      <c r="X37" s="5">
        <f t="shared" si="12"/>
        <v>0</v>
      </c>
      <c r="Y37" s="5">
        <f t="shared" si="12"/>
        <v>0</v>
      </c>
      <c r="Z37" s="5">
        <f t="shared" si="12"/>
        <v>0</v>
      </c>
      <c r="AA37" s="5">
        <f t="shared" si="12"/>
        <v>0</v>
      </c>
      <c r="AB37" s="5">
        <f t="shared" si="12"/>
        <v>0</v>
      </c>
      <c r="AC37" s="5">
        <f t="shared" si="12"/>
        <v>0</v>
      </c>
      <c r="AD37" s="5">
        <f t="shared" si="12"/>
        <v>0</v>
      </c>
      <c r="AE37" s="5">
        <f t="shared" si="12"/>
        <v>0</v>
      </c>
      <c r="AF37" s="5">
        <f t="shared" si="12"/>
        <v>0</v>
      </c>
      <c r="AG37" s="5">
        <f t="shared" si="12"/>
        <v>0</v>
      </c>
      <c r="AH37" s="5"/>
      <c r="AI37" s="5"/>
    </row>
    <row r="38" spans="1:35" x14ac:dyDescent="0.25">
      <c r="A38" t="s">
        <v>264</v>
      </c>
      <c r="B38" t="s">
        <v>635</v>
      </c>
      <c r="C38" s="5"/>
      <c r="D38" s="5">
        <f>INDEX('AEO 2022 Table 8'!22:22,MATCH(Calculations!D36,'AEO 2022 Table 8'!13:13,0))*10^6</f>
        <v>777682190</v>
      </c>
      <c r="E38" s="5">
        <f>INDEX('AEO 2023 Table 8'!22:22,MATCH(Calculations!E36,'AEO 2023 Table 8'!13:13,0))*10^6</f>
        <v>771984436</v>
      </c>
      <c r="F38" s="5">
        <f>INDEX('AEO 2023 Table 8'!22:22,MATCH(Calculations!F36,'AEO 2023 Table 8'!13:13,0))*10^6</f>
        <v>783715942</v>
      </c>
      <c r="G38" s="5">
        <f>INDEX('AEO 2023 Table 8'!22:22,MATCH(Calculations!G36,'AEO 2023 Table 8'!13:13,0))*10^6</f>
        <v>789402222</v>
      </c>
      <c r="H38" s="5">
        <f>INDEX('AEO 2023 Table 8'!22:22,MATCH(Calculations!H36,'AEO 2023 Table 8'!13:13,0))*10^6</f>
        <v>782255493</v>
      </c>
      <c r="I38" s="5">
        <f>INDEX('AEO 2023 Table 8'!22:22,MATCH(Calculations!I36,'AEO 2023 Table 8'!13:13,0))*10^6</f>
        <v>774681885</v>
      </c>
      <c r="J38" s="5">
        <f>INDEX('AEO 2023 Table 8'!22:22,MATCH(Calculations!J36,'AEO 2023 Table 8'!13:13,0))*10^6</f>
        <v>774681885</v>
      </c>
      <c r="K38" s="5">
        <f>INDEX('AEO 2023 Table 8'!22:22,MATCH(Calculations!K36,'AEO 2023 Table 8'!13:13,0))*10^6</f>
        <v>765537231</v>
      </c>
      <c r="L38" s="5">
        <f>INDEX('AEO 2023 Table 8'!22:22,MATCH(Calculations!L36,'AEO 2023 Table 8'!13:13,0))*10^6</f>
        <v>765537231</v>
      </c>
      <c r="M38" s="5">
        <f>INDEX('AEO 2023 Table 8'!22:22,MATCH(Calculations!M36,'AEO 2023 Table 8'!13:13,0))*10^6</f>
        <v>765537231</v>
      </c>
      <c r="N38" s="5">
        <f>INDEX('AEO 2023 Table 8'!22:22,MATCH(Calculations!N36,'AEO 2023 Table 8'!13:13,0))*10^6</f>
        <v>765537231</v>
      </c>
      <c r="O38" s="5">
        <f>INDEX('AEO 2023 Table 8'!22:22,MATCH(Calculations!O36,'AEO 2023 Table 8'!13:13,0))*10^6</f>
        <v>756963989</v>
      </c>
      <c r="P38" s="5">
        <f>INDEX('AEO 2023 Table 8'!22:22,MATCH(Calculations!P36,'AEO 2023 Table 8'!13:13,0))*10^6</f>
        <v>756963989</v>
      </c>
      <c r="Q38" s="5">
        <f>INDEX('AEO 2023 Table 8'!22:22,MATCH(Calculations!Q36,'AEO 2023 Table 8'!13:13,0))*10^6</f>
        <v>747198608</v>
      </c>
      <c r="R38" s="5">
        <f>INDEX('AEO 2023 Table 8'!22:22,MATCH(Calculations!R36,'AEO 2023 Table 8'!13:13,0))*10^6</f>
        <v>747198608</v>
      </c>
      <c r="S38" s="5">
        <f>INDEX('AEO 2023 Table 8'!22:22,MATCH(Calculations!S36,'AEO 2023 Table 8'!13:13,0))*10^6</f>
        <v>747198608</v>
      </c>
      <c r="T38" s="5">
        <f>INDEX('AEO 2023 Table 8'!22:22,MATCH(Calculations!T36,'AEO 2023 Table 8'!13:13,0))*10^6</f>
        <v>747198608</v>
      </c>
      <c r="U38" s="5">
        <f>INDEX('AEO 2023 Table 8'!22:22,MATCH(Calculations!U36,'AEO 2023 Table 8'!13:13,0))*10^6</f>
        <v>739674438</v>
      </c>
      <c r="V38" s="5">
        <f>INDEX('AEO 2023 Table 8'!22:22,MATCH(Calculations!V36,'AEO 2023 Table 8'!13:13,0))*10^6</f>
        <v>739674438</v>
      </c>
      <c r="W38" s="5">
        <f>INDEX('AEO 2023 Table 8'!22:22,MATCH(Calculations!W36,'AEO 2023 Table 8'!13:13,0))*10^6</f>
        <v>739674438</v>
      </c>
      <c r="X38" s="5">
        <f>INDEX('AEO 2023 Table 8'!22:22,MATCH(Calculations!X36,'AEO 2023 Table 8'!13:13,0))*10^6</f>
        <v>739674438</v>
      </c>
      <c r="Y38" s="5">
        <f>INDEX('AEO 2023 Table 8'!22:22,MATCH(Calculations!Y36,'AEO 2023 Table 8'!13:13,0))*10^6</f>
        <v>739674438</v>
      </c>
      <c r="Z38" s="5">
        <f>INDEX('AEO 2023 Table 8'!22:22,MATCH(Calculations!Z36,'AEO 2023 Table 8'!13:13,0))*10^6</f>
        <v>739674438</v>
      </c>
      <c r="AA38" s="5">
        <f>INDEX('AEO 2023 Table 8'!22:22,MATCH(Calculations!AA36,'AEO 2023 Table 8'!13:13,0))*10^6</f>
        <v>739674438</v>
      </c>
      <c r="AB38" s="5">
        <f>INDEX('AEO 2023 Table 8'!22:22,MATCH(Calculations!AB36,'AEO 2023 Table 8'!13:13,0))*10^6</f>
        <v>739674438</v>
      </c>
      <c r="AC38" s="5">
        <f>INDEX('AEO 2023 Table 8'!22:22,MATCH(Calculations!AC36,'AEO 2023 Table 8'!13:13,0))*10^6</f>
        <v>730450684</v>
      </c>
      <c r="AD38" s="5">
        <f>INDEX('AEO 2023 Table 8'!22:22,MATCH(Calculations!AD36,'AEO 2023 Table 8'!13:13,0))*10^6</f>
        <v>730450684</v>
      </c>
      <c r="AE38" s="5">
        <f>INDEX('AEO 2023 Table 8'!22:22,MATCH(Calculations!AE36,'AEO 2023 Table 8'!13:13,0))*10^6</f>
        <v>730450684</v>
      </c>
      <c r="AF38" s="5">
        <f>INDEX('AEO 2023 Table 8'!22:22,MATCH(Calculations!AF36,'AEO 2023 Table 8'!13:13,0))*10^6</f>
        <v>730450684</v>
      </c>
      <c r="AG38" s="5">
        <f>INDEX('AEO 2023 Table 8'!22:22,MATCH(Calculations!AG36,'AEO 2023 Table 8'!13:13,0))*10^6</f>
        <v>730423340</v>
      </c>
      <c r="AH38" s="5"/>
      <c r="AI38" s="5"/>
    </row>
    <row r="39" spans="1:35" x14ac:dyDescent="0.25">
      <c r="A39" t="s">
        <v>261</v>
      </c>
      <c r="D39">
        <f t="shared" ref="D39" si="13">D37/D38</f>
        <v>0</v>
      </c>
      <c r="E39">
        <f t="shared" ref="E39:O39" si="14">E37/E38</f>
        <v>1.5544354834635552</v>
      </c>
      <c r="F39">
        <f t="shared" si="14"/>
        <v>1.5311670156123991</v>
      </c>
      <c r="G39">
        <f t="shared" si="14"/>
        <v>1.5201376010314802</v>
      </c>
      <c r="H39">
        <f t="shared" si="14"/>
        <v>1.5340256613576762</v>
      </c>
      <c r="I39">
        <f t="shared" si="14"/>
        <v>1.5490229257135657</v>
      </c>
      <c r="J39">
        <f t="shared" si="14"/>
        <v>0</v>
      </c>
      <c r="K39">
        <f t="shared" si="14"/>
        <v>0</v>
      </c>
      <c r="L39">
        <f t="shared" si="14"/>
        <v>0</v>
      </c>
      <c r="M39">
        <f t="shared" si="14"/>
        <v>0</v>
      </c>
      <c r="N39">
        <f t="shared" si="14"/>
        <v>0</v>
      </c>
      <c r="O39">
        <f t="shared" si="14"/>
        <v>0</v>
      </c>
      <c r="P39">
        <f t="shared" ref="P39:Z39" si="15">P37/P38</f>
        <v>0</v>
      </c>
      <c r="Q39">
        <f t="shared" si="15"/>
        <v>0</v>
      </c>
      <c r="R39">
        <f t="shared" si="15"/>
        <v>0</v>
      </c>
      <c r="S39">
        <f t="shared" si="15"/>
        <v>0</v>
      </c>
      <c r="T39">
        <f t="shared" si="15"/>
        <v>0</v>
      </c>
      <c r="U39">
        <f t="shared" si="15"/>
        <v>0</v>
      </c>
      <c r="V39">
        <f t="shared" si="15"/>
        <v>0</v>
      </c>
      <c r="W39">
        <f t="shared" si="15"/>
        <v>0</v>
      </c>
      <c r="X39">
        <f t="shared" si="15"/>
        <v>0</v>
      </c>
      <c r="Y39">
        <f t="shared" si="15"/>
        <v>0</v>
      </c>
      <c r="Z39">
        <f t="shared" si="15"/>
        <v>0</v>
      </c>
      <c r="AA39">
        <f t="shared" ref="AA39:AG39" si="16">AA37/AA38</f>
        <v>0</v>
      </c>
      <c r="AB39">
        <f t="shared" si="16"/>
        <v>0</v>
      </c>
      <c r="AC39">
        <f t="shared" si="16"/>
        <v>0</v>
      </c>
      <c r="AD39">
        <f t="shared" si="16"/>
        <v>0</v>
      </c>
      <c r="AE39">
        <f t="shared" si="16"/>
        <v>0</v>
      </c>
      <c r="AF39">
        <f t="shared" si="16"/>
        <v>0</v>
      </c>
      <c r="AG39">
        <f t="shared" si="16"/>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7">D44</f>
        <v>100000000</v>
      </c>
      <c r="F44" s="5">
        <f t="shared" si="17"/>
        <v>100000000</v>
      </c>
      <c r="G44" s="5">
        <f t="shared" si="17"/>
        <v>100000000</v>
      </c>
      <c r="H44" s="5">
        <f t="shared" si="17"/>
        <v>100000000</v>
      </c>
      <c r="I44" s="5">
        <f t="shared" si="17"/>
        <v>100000000</v>
      </c>
      <c r="J44" s="5">
        <f t="shared" si="17"/>
        <v>100000000</v>
      </c>
      <c r="K44" s="5">
        <f t="shared" si="17"/>
        <v>100000000</v>
      </c>
      <c r="L44" s="5">
        <f t="shared" si="17"/>
        <v>100000000</v>
      </c>
      <c r="M44" s="5">
        <f t="shared" si="17"/>
        <v>100000000</v>
      </c>
      <c r="N44" s="5">
        <f t="shared" si="17"/>
        <v>100000000</v>
      </c>
      <c r="O44" s="5">
        <f t="shared" si="17"/>
        <v>100000000</v>
      </c>
      <c r="P44" s="5">
        <f t="shared" si="17"/>
        <v>100000000</v>
      </c>
      <c r="Q44" s="5">
        <f t="shared" si="17"/>
        <v>100000000</v>
      </c>
      <c r="R44" s="5">
        <f t="shared" si="17"/>
        <v>100000000</v>
      </c>
      <c r="S44" s="5">
        <f t="shared" si="17"/>
        <v>100000000</v>
      </c>
      <c r="T44" s="5">
        <f t="shared" si="17"/>
        <v>100000000</v>
      </c>
      <c r="U44" s="5">
        <f t="shared" si="17"/>
        <v>100000000</v>
      </c>
      <c r="V44" s="5">
        <f t="shared" si="17"/>
        <v>100000000</v>
      </c>
      <c r="W44" s="5">
        <f t="shared" si="17"/>
        <v>100000000</v>
      </c>
      <c r="X44" s="5">
        <f t="shared" si="17"/>
        <v>100000000</v>
      </c>
      <c r="Y44" s="5">
        <f t="shared" si="17"/>
        <v>100000000</v>
      </c>
      <c r="Z44" s="5">
        <f t="shared" si="17"/>
        <v>100000000</v>
      </c>
      <c r="AA44" s="5">
        <f t="shared" si="17"/>
        <v>100000000</v>
      </c>
      <c r="AB44" s="5">
        <f t="shared" si="17"/>
        <v>100000000</v>
      </c>
      <c r="AC44" s="5">
        <f t="shared" si="17"/>
        <v>100000000</v>
      </c>
      <c r="AD44" s="5">
        <f t="shared" si="17"/>
        <v>100000000</v>
      </c>
      <c r="AE44" s="5">
        <f t="shared" si="17"/>
        <v>100000000</v>
      </c>
      <c r="AF44" s="5">
        <f t="shared" si="17"/>
        <v>100000000</v>
      </c>
      <c r="AG44" s="5">
        <f t="shared" si="17"/>
        <v>100000000</v>
      </c>
      <c r="AH44" s="5"/>
      <c r="AI44" s="5"/>
    </row>
    <row r="45" spans="1:35" x14ac:dyDescent="0.25">
      <c r="A45" t="s">
        <v>268</v>
      </c>
      <c r="B45" t="s">
        <v>636</v>
      </c>
      <c r="C45" s="5"/>
      <c r="D45" s="5">
        <f>INDEX('AEO 2022 Table 1'!19:19,MATCH(Calculations!D43,'AEO 2022 Table 1'!13:13,0))*10^15</f>
        <v>1.3089978E+16</v>
      </c>
      <c r="E45" s="5">
        <f>INDEX('AEO 2023 Table 1'!19:19,MATCH(Calculations!E43,'AEO 2023 Table 1'!13:13,0))*10^15</f>
        <v>1.1797126E+16</v>
      </c>
      <c r="F45" s="5">
        <f>INDEX('AEO 2023 Table 1'!19:19,MATCH(Calculations!F43,'AEO 2023 Table 1'!13:13,0))*10^15</f>
        <v>1.1090334E+16</v>
      </c>
      <c r="G45" s="5">
        <f>INDEX('AEO 2023 Table 1'!19:19,MATCH(Calculations!G43,'AEO 2023 Table 1'!13:13,0))*10^15</f>
        <v>1.2050364E+16</v>
      </c>
      <c r="H45" s="5">
        <f>INDEX('AEO 2023 Table 1'!19:19,MATCH(Calculations!H43,'AEO 2023 Table 1'!13:13,0))*10^15</f>
        <v>1.1318081E+16</v>
      </c>
      <c r="I45" s="5">
        <f>INDEX('AEO 2023 Table 1'!19:19,MATCH(Calculations!I43,'AEO 2023 Table 1'!13:13,0))*10^15</f>
        <v>1.0849767E+16</v>
      </c>
      <c r="J45" s="5">
        <f>INDEX('AEO 2023 Table 1'!19:19,MATCH(Calculations!J43,'AEO 2023 Table 1'!13:13,0))*10^15</f>
        <v>1.0478246E+16</v>
      </c>
      <c r="K45" s="5">
        <f>INDEX('AEO 2023 Table 1'!19:19,MATCH(Calculations!K43,'AEO 2023 Table 1'!13:13,0))*10^15</f>
        <v>1.015931E+16</v>
      </c>
      <c r="L45" s="5">
        <f>INDEX('AEO 2023 Table 1'!19:19,MATCH(Calculations!L43,'AEO 2023 Table 1'!13:13,0))*10^15</f>
        <v>1.0026073E+16</v>
      </c>
      <c r="M45" s="5">
        <f>INDEX('AEO 2023 Table 1'!19:19,MATCH(Calculations!M43,'AEO 2023 Table 1'!13:13,0))*10^15</f>
        <v>9668635000000000</v>
      </c>
      <c r="N45" s="5">
        <f>INDEX('AEO 2023 Table 1'!19:19,MATCH(Calculations!N43,'AEO 2023 Table 1'!13:13,0))*10^15</f>
        <v>9545884000000000</v>
      </c>
      <c r="O45" s="5">
        <f>INDEX('AEO 2023 Table 1'!19:19,MATCH(Calculations!O43,'AEO 2023 Table 1'!13:13,0))*10^15</f>
        <v>9539957000000000</v>
      </c>
      <c r="P45" s="5">
        <f>INDEX('AEO 2023 Table 1'!19:19,MATCH(Calculations!P43,'AEO 2023 Table 1'!13:13,0))*10^15</f>
        <v>9472261000000000</v>
      </c>
      <c r="Q45" s="5">
        <f>INDEX('AEO 2023 Table 1'!19:19,MATCH(Calculations!Q43,'AEO 2023 Table 1'!13:13,0))*10^15</f>
        <v>9342463000000000</v>
      </c>
      <c r="R45" s="5">
        <f>INDEX('AEO 2023 Table 1'!19:19,MATCH(Calculations!R43,'AEO 2023 Table 1'!13:13,0))*10^15</f>
        <v>9255507000000000</v>
      </c>
      <c r="S45" s="5">
        <f>INDEX('AEO 2023 Table 1'!19:19,MATCH(Calculations!S43,'AEO 2023 Table 1'!13:13,0))*10^15</f>
        <v>9146428000000000</v>
      </c>
      <c r="T45" s="5">
        <f>INDEX('AEO 2023 Table 1'!19:19,MATCH(Calculations!T43,'AEO 2023 Table 1'!13:13,0))*10^15</f>
        <v>9101492000000000</v>
      </c>
      <c r="U45" s="5">
        <f>INDEX('AEO 2023 Table 1'!19:19,MATCH(Calculations!U43,'AEO 2023 Table 1'!13:13,0))*10^15</f>
        <v>8777177999999999</v>
      </c>
      <c r="V45" s="5">
        <f>INDEX('AEO 2023 Table 1'!19:19,MATCH(Calculations!V43,'AEO 2023 Table 1'!13:13,0))*10^15</f>
        <v>8555915000000001</v>
      </c>
      <c r="W45" s="5">
        <f>INDEX('AEO 2023 Table 1'!19:19,MATCH(Calculations!W43,'AEO 2023 Table 1'!13:13,0))*10^15</f>
        <v>8343731000000000</v>
      </c>
      <c r="X45" s="5">
        <f>INDEX('AEO 2023 Table 1'!19:19,MATCH(Calculations!X43,'AEO 2023 Table 1'!13:13,0))*10^15</f>
        <v>8217349000000000</v>
      </c>
      <c r="Y45" s="5">
        <f>INDEX('AEO 2023 Table 1'!19:19,MATCH(Calculations!Y43,'AEO 2023 Table 1'!13:13,0))*10^15</f>
        <v>8182207000000000</v>
      </c>
      <c r="Z45" s="5">
        <f>INDEX('AEO 2023 Table 1'!19:19,MATCH(Calculations!Z43,'AEO 2023 Table 1'!13:13,0))*10^15</f>
        <v>8089584000000000</v>
      </c>
      <c r="AA45" s="5">
        <f>INDEX('AEO 2023 Table 1'!19:19,MATCH(Calculations!AA43,'AEO 2023 Table 1'!13:13,0))*10^15</f>
        <v>8007539000000000</v>
      </c>
      <c r="AB45" s="5">
        <f>INDEX('AEO 2023 Table 1'!19:19,MATCH(Calculations!AB43,'AEO 2023 Table 1'!13:13,0))*10^15</f>
        <v>8074517000000000</v>
      </c>
      <c r="AC45" s="5">
        <f>INDEX('AEO 2023 Table 1'!19:19,MATCH(Calculations!AC43,'AEO 2023 Table 1'!13:13,0))*10^15</f>
        <v>8034238999999999</v>
      </c>
      <c r="AD45" s="5">
        <f>INDEX('AEO 2023 Table 1'!19:19,MATCH(Calculations!AD43,'AEO 2023 Table 1'!13:13,0))*10^15</f>
        <v>7946382000000000</v>
      </c>
      <c r="AE45" s="5">
        <f>INDEX('AEO 2023 Table 1'!19:19,MATCH(Calculations!AE43,'AEO 2023 Table 1'!13:13,0))*10^15</f>
        <v>7719116000000000</v>
      </c>
      <c r="AF45" s="5">
        <f>INDEX('AEO 2023 Table 1'!19:19,MATCH(Calculations!AF43,'AEO 2023 Table 1'!13:13,0))*10^15</f>
        <v>7676932000000000</v>
      </c>
      <c r="AG45" s="5">
        <f>INDEX('AEO 2023 Table 1'!19:19,MATCH(Calculations!AG43,'AEO 2023 Table 1'!13:13,0))*10^15</f>
        <v>7647514000000000</v>
      </c>
      <c r="AH45" s="5"/>
      <c r="AI45" s="5"/>
    </row>
    <row r="46" spans="1:35" x14ac:dyDescent="0.25">
      <c r="A46" t="s">
        <v>284</v>
      </c>
      <c r="D46">
        <f t="shared" ref="D46" si="18">D44/D45</f>
        <v>7.639432243507209E-9</v>
      </c>
      <c r="E46">
        <f t="shared" ref="E46:O46" si="19">E44/E45</f>
        <v>8.4766408360816018E-9</v>
      </c>
      <c r="F46">
        <f t="shared" si="19"/>
        <v>9.0168609890378412E-9</v>
      </c>
      <c r="G46">
        <f t="shared" si="19"/>
        <v>8.2985045099052608E-9</v>
      </c>
      <c r="H46">
        <f t="shared" si="19"/>
        <v>8.8354200681193219E-9</v>
      </c>
      <c r="I46">
        <f t="shared" si="19"/>
        <v>9.2167877890833973E-9</v>
      </c>
      <c r="J46">
        <f t="shared" si="19"/>
        <v>9.543582007904758E-9</v>
      </c>
      <c r="K46">
        <f t="shared" si="19"/>
        <v>9.8431881692752758E-9</v>
      </c>
      <c r="L46">
        <f t="shared" si="19"/>
        <v>9.9739948033492283E-9</v>
      </c>
      <c r="M46">
        <f t="shared" si="19"/>
        <v>1.0342721594102994E-8</v>
      </c>
      <c r="N46">
        <f t="shared" si="19"/>
        <v>1.0475719168596643E-8</v>
      </c>
      <c r="O46">
        <f t="shared" si="19"/>
        <v>1.0482227540438599E-8</v>
      </c>
      <c r="P46">
        <f t="shared" ref="P46:AG46" si="20">P44/P45</f>
        <v>1.0557141531467514E-8</v>
      </c>
      <c r="Q46">
        <f t="shared" si="20"/>
        <v>1.0703815471359105E-8</v>
      </c>
      <c r="R46">
        <f t="shared" si="20"/>
        <v>1.0804378409524189E-8</v>
      </c>
      <c r="S46">
        <f t="shared" si="20"/>
        <v>1.093322989040093E-8</v>
      </c>
      <c r="T46">
        <f t="shared" si="20"/>
        <v>1.0987209569595842E-8</v>
      </c>
      <c r="U46">
        <f t="shared" si="20"/>
        <v>1.1393183549427847E-8</v>
      </c>
      <c r="V46">
        <f t="shared" si="20"/>
        <v>1.168782064805459E-8</v>
      </c>
      <c r="W46">
        <f t="shared" si="20"/>
        <v>1.1985046018381944E-8</v>
      </c>
      <c r="X46">
        <f t="shared" si="20"/>
        <v>1.2169374819056608E-8</v>
      </c>
      <c r="Y46">
        <f t="shared" si="20"/>
        <v>1.2221641422662615E-8</v>
      </c>
      <c r="Z46">
        <f t="shared" si="20"/>
        <v>1.2361575082229198E-8</v>
      </c>
      <c r="AA46">
        <f t="shared" si="20"/>
        <v>1.2488231402931662E-8</v>
      </c>
      <c r="AB46">
        <f t="shared" si="20"/>
        <v>1.2384641706742336E-8</v>
      </c>
      <c r="AC46">
        <f t="shared" si="20"/>
        <v>1.2446729553352845E-8</v>
      </c>
      <c r="AD46">
        <f t="shared" si="20"/>
        <v>1.2584343415657592E-8</v>
      </c>
      <c r="AE46">
        <f t="shared" si="20"/>
        <v>1.2954851306807671E-8</v>
      </c>
      <c r="AF46">
        <f t="shared" si="20"/>
        <v>1.302603696372457E-8</v>
      </c>
      <c r="AG46">
        <f t="shared" si="20"/>
        <v>1.3076144744553589E-8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21">E51</f>
        <v>4.0488990890588205E-9</v>
      </c>
      <c r="G51">
        <f t="shared" si="21"/>
        <v>4.0488990890588205E-9</v>
      </c>
      <c r="H51">
        <f t="shared" si="21"/>
        <v>4.0488990890588205E-9</v>
      </c>
      <c r="I51">
        <f t="shared" si="21"/>
        <v>4.0488990890588205E-9</v>
      </c>
      <c r="J51">
        <f t="shared" si="21"/>
        <v>4.0488990890588205E-9</v>
      </c>
      <c r="K51">
        <f t="shared" si="21"/>
        <v>4.0488990890588205E-9</v>
      </c>
      <c r="L51">
        <f t="shared" si="21"/>
        <v>4.0488990890588205E-9</v>
      </c>
      <c r="M51">
        <f t="shared" si="21"/>
        <v>4.0488990890588205E-9</v>
      </c>
      <c r="N51">
        <f t="shared" si="21"/>
        <v>4.0488990890588205E-9</v>
      </c>
      <c r="O51">
        <f t="shared" si="21"/>
        <v>4.0488990890588205E-9</v>
      </c>
      <c r="P51">
        <f t="shared" si="21"/>
        <v>4.0488990890588205E-9</v>
      </c>
      <c r="Q51">
        <f t="shared" si="21"/>
        <v>4.0488990890588205E-9</v>
      </c>
      <c r="R51">
        <f t="shared" si="21"/>
        <v>4.0488990890588205E-9</v>
      </c>
      <c r="S51">
        <f t="shared" si="21"/>
        <v>4.0488990890588205E-9</v>
      </c>
      <c r="T51">
        <f t="shared" si="21"/>
        <v>4.0488990890588205E-9</v>
      </c>
      <c r="U51">
        <f t="shared" si="21"/>
        <v>4.0488990890588205E-9</v>
      </c>
      <c r="V51">
        <f t="shared" si="21"/>
        <v>4.0488990890588205E-9</v>
      </c>
      <c r="W51">
        <f t="shared" si="21"/>
        <v>4.0488990890588205E-9</v>
      </c>
      <c r="X51">
        <f t="shared" si="21"/>
        <v>4.0488990890588205E-9</v>
      </c>
      <c r="Y51">
        <f t="shared" si="21"/>
        <v>4.0488990890588205E-9</v>
      </c>
      <c r="Z51">
        <f t="shared" si="21"/>
        <v>4.0488990890588205E-9</v>
      </c>
      <c r="AA51">
        <f t="shared" si="21"/>
        <v>4.0488990890588205E-9</v>
      </c>
      <c r="AB51">
        <f t="shared" si="21"/>
        <v>4.0488990890588205E-9</v>
      </c>
      <c r="AC51">
        <f t="shared" si="21"/>
        <v>4.0488990890588205E-9</v>
      </c>
      <c r="AD51">
        <f t="shared" si="21"/>
        <v>4.0488990890588205E-9</v>
      </c>
      <c r="AE51">
        <f t="shared" si="21"/>
        <v>4.0488990890588205E-9</v>
      </c>
      <c r="AF51">
        <f t="shared" si="21"/>
        <v>4.0488990890588205E-9</v>
      </c>
      <c r="AG51">
        <f t="shared" si="21"/>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22">D55</f>
        <v>1620000000.0000002</v>
      </c>
      <c r="F55" s="5">
        <f t="shared" si="22"/>
        <v>1620000000.0000002</v>
      </c>
      <c r="G55" s="5">
        <f t="shared" si="22"/>
        <v>1620000000.0000002</v>
      </c>
      <c r="H55" s="5">
        <f t="shared" si="22"/>
        <v>1620000000.0000002</v>
      </c>
      <c r="I55" s="5">
        <f t="shared" si="22"/>
        <v>1620000000.0000002</v>
      </c>
      <c r="J55" s="5">
        <f t="shared" si="22"/>
        <v>1620000000.0000002</v>
      </c>
      <c r="K55" s="5">
        <f t="shared" si="22"/>
        <v>1620000000.0000002</v>
      </c>
      <c r="L55" s="5">
        <f t="shared" si="22"/>
        <v>1620000000.0000002</v>
      </c>
      <c r="M55" s="5">
        <f t="shared" si="22"/>
        <v>1620000000.0000002</v>
      </c>
      <c r="N55" s="5">
        <f t="shared" si="22"/>
        <v>1620000000.0000002</v>
      </c>
      <c r="O55" s="5">
        <f t="shared" si="22"/>
        <v>1620000000.0000002</v>
      </c>
      <c r="P55" s="5">
        <f t="shared" si="22"/>
        <v>1620000000.0000002</v>
      </c>
      <c r="Q55" s="5">
        <f t="shared" si="22"/>
        <v>1620000000.0000002</v>
      </c>
      <c r="R55" s="5">
        <f t="shared" si="22"/>
        <v>1620000000.0000002</v>
      </c>
      <c r="S55" s="5">
        <f t="shared" si="22"/>
        <v>1620000000.0000002</v>
      </c>
      <c r="T55" s="5">
        <f t="shared" si="22"/>
        <v>1620000000.0000002</v>
      </c>
      <c r="U55" s="5">
        <f t="shared" si="22"/>
        <v>1620000000.0000002</v>
      </c>
      <c r="V55" s="5">
        <f t="shared" si="22"/>
        <v>1620000000.0000002</v>
      </c>
      <c r="W55" s="5">
        <f t="shared" si="22"/>
        <v>1620000000.0000002</v>
      </c>
      <c r="X55" s="5">
        <f t="shared" si="22"/>
        <v>1620000000.0000002</v>
      </c>
      <c r="Y55" s="5">
        <f t="shared" si="22"/>
        <v>1620000000.0000002</v>
      </c>
      <c r="Z55" s="5">
        <f t="shared" si="22"/>
        <v>1620000000.0000002</v>
      </c>
      <c r="AA55" s="5">
        <f t="shared" si="22"/>
        <v>1620000000.0000002</v>
      </c>
      <c r="AB55" s="5">
        <f t="shared" si="22"/>
        <v>1620000000.0000002</v>
      </c>
      <c r="AC55" s="5">
        <f t="shared" si="22"/>
        <v>1620000000.0000002</v>
      </c>
      <c r="AD55" s="5">
        <f t="shared" si="22"/>
        <v>1620000000.0000002</v>
      </c>
      <c r="AE55" s="5">
        <f t="shared" si="22"/>
        <v>1620000000.0000002</v>
      </c>
      <c r="AF55" s="5">
        <f t="shared" si="22"/>
        <v>1620000000.0000002</v>
      </c>
      <c r="AG55" s="5">
        <f t="shared" si="22"/>
        <v>1620000000.0000002</v>
      </c>
      <c r="AH55" s="5"/>
      <c r="AI55" s="5"/>
    </row>
    <row r="56" spans="1:35" x14ac:dyDescent="0.25">
      <c r="A56" t="s">
        <v>270</v>
      </c>
      <c r="B56" t="s">
        <v>636</v>
      </c>
      <c r="C56" s="5"/>
      <c r="D56" s="5">
        <f>INDEX('AEO 2022 Table 1'!18:18,MATCH(Calculations!D43,'AEO 2022 Table 1'!13:13,0))*10^15</f>
        <v>3.5682777E+16</v>
      </c>
      <c r="E56" s="5">
        <f>INDEX('AEO 2023 Table 1'!18:18,MATCH(Calculations!E43,'AEO 2023 Table 1'!13:13,0))*10^15</f>
        <v>3.7809715E+16</v>
      </c>
      <c r="F56" s="5">
        <f>INDEX('AEO 2023 Table 1'!18:18,MATCH(Calculations!F43,'AEO 2023 Table 1'!13:13,0))*10^15</f>
        <v>3.7990219E+16</v>
      </c>
      <c r="G56" s="5">
        <f>INDEX('AEO 2023 Table 1'!18:18,MATCH(Calculations!G43,'AEO 2023 Table 1'!13:13,0))*10^15</f>
        <v>3.6931759E+16</v>
      </c>
      <c r="H56" s="5">
        <f>INDEX('AEO 2023 Table 1'!18:18,MATCH(Calculations!H43,'AEO 2023 Table 1'!13:13,0))*10^15</f>
        <v>3.7510281E+16</v>
      </c>
      <c r="I56" s="5">
        <f>INDEX('AEO 2023 Table 1'!18:18,MATCH(Calculations!I43,'AEO 2023 Table 1'!13:13,0))*10^15</f>
        <v>3.8475357E+16</v>
      </c>
      <c r="J56" s="5">
        <f>INDEX('AEO 2023 Table 1'!18:18,MATCH(Calculations!J43,'AEO 2023 Table 1'!13:13,0))*10^15</f>
        <v>3.9074528E+16</v>
      </c>
      <c r="K56" s="5">
        <f>INDEX('AEO 2023 Table 1'!18:18,MATCH(Calculations!K43,'AEO 2023 Table 1'!13:13,0))*10^15</f>
        <v>3.9908192E+16</v>
      </c>
      <c r="L56" s="5">
        <f>INDEX('AEO 2023 Table 1'!18:18,MATCH(Calculations!L43,'AEO 2023 Table 1'!13:13,0))*10^15</f>
        <v>4.0477879E+16</v>
      </c>
      <c r="M56" s="5">
        <f>INDEX('AEO 2023 Table 1'!18:18,MATCH(Calculations!M43,'AEO 2023 Table 1'!13:13,0))*10^15</f>
        <v>4.1062511E+16</v>
      </c>
      <c r="N56" s="5">
        <f>INDEX('AEO 2023 Table 1'!18:18,MATCH(Calculations!N43,'AEO 2023 Table 1'!13:13,0))*10^15</f>
        <v>4.1425964E+16</v>
      </c>
      <c r="O56" s="5">
        <f>INDEX('AEO 2023 Table 1'!18:18,MATCH(Calculations!O43,'AEO 2023 Table 1'!13:13,0))*10^15</f>
        <v>4.185437E+16</v>
      </c>
      <c r="P56" s="5">
        <f>INDEX('AEO 2023 Table 1'!18:18,MATCH(Calculations!P43,'AEO 2023 Table 1'!13:13,0))*10^15</f>
        <v>4.2400341E+16</v>
      </c>
      <c r="Q56" s="5">
        <f>INDEX('AEO 2023 Table 1'!18:18,MATCH(Calculations!Q43,'AEO 2023 Table 1'!13:13,0))*10^15</f>
        <v>4.2875584E+16</v>
      </c>
      <c r="R56" s="5">
        <f>INDEX('AEO 2023 Table 1'!18:18,MATCH(Calculations!R43,'AEO 2023 Table 1'!13:13,0))*10^15</f>
        <v>4.3327648E+16</v>
      </c>
      <c r="S56" s="5">
        <f>INDEX('AEO 2023 Table 1'!18:18,MATCH(Calculations!S43,'AEO 2023 Table 1'!13:13,0))*10^15</f>
        <v>4.343457E+16</v>
      </c>
      <c r="T56" s="5">
        <f>INDEX('AEO 2023 Table 1'!18:18,MATCH(Calculations!T43,'AEO 2023 Table 1'!13:13,0))*10^15</f>
        <v>4.362809E+16</v>
      </c>
      <c r="U56" s="5">
        <f>INDEX('AEO 2023 Table 1'!18:18,MATCH(Calculations!U43,'AEO 2023 Table 1'!13:13,0))*10^15</f>
        <v>4.3985119E+16</v>
      </c>
      <c r="V56" s="5">
        <f>INDEX('AEO 2023 Table 1'!18:18,MATCH(Calculations!V43,'AEO 2023 Table 1'!13:13,0))*10^15</f>
        <v>4.3997875E+16</v>
      </c>
      <c r="W56" s="5">
        <f>INDEX('AEO 2023 Table 1'!18:18,MATCH(Calculations!W43,'AEO 2023 Table 1'!13:13,0))*10^15</f>
        <v>4.4285286E+16</v>
      </c>
      <c r="X56" s="5">
        <f>INDEX('AEO 2023 Table 1'!18:18,MATCH(Calculations!X43,'AEO 2023 Table 1'!13:13,0))*10^15</f>
        <v>4.4528679E+16</v>
      </c>
      <c r="Y56" s="5">
        <f>INDEX('AEO 2023 Table 1'!18:18,MATCH(Calculations!Y43,'AEO 2023 Table 1'!13:13,0))*10^15</f>
        <v>4.4733295E+16</v>
      </c>
      <c r="Z56" s="5">
        <f>INDEX('AEO 2023 Table 1'!18:18,MATCH(Calculations!Z43,'AEO 2023 Table 1'!13:13,0))*10^15</f>
        <v>4.4909557E+16</v>
      </c>
      <c r="AA56" s="5">
        <f>INDEX('AEO 2023 Table 1'!18:18,MATCH(Calculations!AA43,'AEO 2023 Table 1'!13:13,0))*10^15</f>
        <v>4.5102093E+16</v>
      </c>
      <c r="AB56" s="5">
        <f>INDEX('AEO 2023 Table 1'!18:18,MATCH(Calculations!AB43,'AEO 2023 Table 1'!13:13,0))*10^15</f>
        <v>4.5192509E+16</v>
      </c>
      <c r="AC56" s="5">
        <f>INDEX('AEO 2023 Table 1'!18:18,MATCH(Calculations!AC43,'AEO 2023 Table 1'!13:13,0))*10^15</f>
        <v>4.5137932E+16</v>
      </c>
      <c r="AD56" s="5">
        <f>INDEX('AEO 2023 Table 1'!18:18,MATCH(Calculations!AD43,'AEO 2023 Table 1'!13:13,0))*10^15</f>
        <v>4.5318108E+16</v>
      </c>
      <c r="AE56" s="5">
        <f>INDEX('AEO 2023 Table 1'!18:18,MATCH(Calculations!AE43,'AEO 2023 Table 1'!13:13,0))*10^15</f>
        <v>4.5538063E+16</v>
      </c>
      <c r="AF56" s="5">
        <f>INDEX('AEO 2023 Table 1'!18:18,MATCH(Calculations!AF43,'AEO 2023 Table 1'!13:13,0))*10^15</f>
        <v>4.5707684E+16</v>
      </c>
      <c r="AG56" s="5">
        <f>INDEX('AEO 2023 Table 1'!18:18,MATCH(Calculations!AG43,'AEO 2023 Table 1'!13:13,0))*10^15</f>
        <v>4.5899261E+16</v>
      </c>
      <c r="AH56" s="5"/>
      <c r="AI56" s="5"/>
    </row>
    <row r="57" spans="1:35" x14ac:dyDescent="0.25">
      <c r="A57" t="s">
        <v>277</v>
      </c>
      <c r="B57" t="s">
        <v>636</v>
      </c>
      <c r="C57" s="5"/>
      <c r="D57" s="5">
        <f>SUM(INDEX('AEO 2022 Table 1'!16:17,0,MATCH(Calculations!D43,'AEO 2022 Table 1'!13:13,0)))*10^15</f>
        <v>3.0179702000000004E+16</v>
      </c>
      <c r="E57" s="5">
        <f>SUM(INDEX('AEO 2023 Table 1'!16:17,0,MATCH(Calculations!E43,'AEO 2023 Table 1'!13:13,0)))*10^15</f>
        <v>3.2355354E+16</v>
      </c>
      <c r="F57" s="5">
        <f>SUM(INDEX('AEO 2023 Table 1'!16:17,0,MATCH(Calculations!F43,'AEO 2023 Table 1'!13:13,0)))*10^15</f>
        <v>3.3602479000000004E+16</v>
      </c>
      <c r="G57" s="5">
        <f>SUM(INDEX('AEO 2023 Table 1'!16:17,0,MATCH(Calculations!G43,'AEO 2023 Table 1'!13:13,0)))*10^15</f>
        <v>3.4614684000000004E+16</v>
      </c>
      <c r="H57" s="5">
        <f>SUM(INDEX('AEO 2023 Table 1'!16:17,0,MATCH(Calculations!H43,'AEO 2023 Table 1'!13:13,0)))*10^15</f>
        <v>3.5272724999999996E+16</v>
      </c>
      <c r="I57" s="5">
        <f>SUM(INDEX('AEO 2023 Table 1'!16:17,0,MATCH(Calculations!I43,'AEO 2023 Table 1'!13:13,0)))*10^15</f>
        <v>3.5927421000000004E+16</v>
      </c>
      <c r="J57" s="5">
        <f>SUM(INDEX('AEO 2023 Table 1'!16:17,0,MATCH(Calculations!J43,'AEO 2023 Table 1'!13:13,0)))*10^15</f>
        <v>3.6129398E+16</v>
      </c>
      <c r="K57" s="5">
        <f>SUM(INDEX('AEO 2023 Table 1'!16:17,0,MATCH(Calculations!K43,'AEO 2023 Table 1'!13:13,0)))*10^15</f>
        <v>3.6639021E+16</v>
      </c>
      <c r="L57" s="5">
        <f>SUM(INDEX('AEO 2023 Table 1'!16:17,0,MATCH(Calculations!L43,'AEO 2023 Table 1'!13:13,0)))*10^15</f>
        <v>3.6623963E+16</v>
      </c>
      <c r="M57" s="5">
        <f>SUM(INDEX('AEO 2023 Table 1'!16:17,0,MATCH(Calculations!M43,'AEO 2023 Table 1'!13:13,0)))*10^15</f>
        <v>3.671423E+16</v>
      </c>
      <c r="N57" s="5">
        <f>SUM(INDEX('AEO 2023 Table 1'!16:17,0,MATCH(Calculations!N43,'AEO 2023 Table 1'!13:13,0)))*10^15</f>
        <v>3.6673112E+16</v>
      </c>
      <c r="O57" s="5">
        <f>SUM(INDEX('AEO 2023 Table 1'!16:17,0,MATCH(Calculations!O43,'AEO 2023 Table 1'!13:13,0)))*10^15</f>
        <v>3.6648837E+16</v>
      </c>
      <c r="P57" s="5">
        <f>SUM(INDEX('AEO 2023 Table 1'!16:17,0,MATCH(Calculations!P43,'AEO 2023 Table 1'!13:13,0)))*10^15</f>
        <v>3.6639209E+16</v>
      </c>
      <c r="Q57" s="5">
        <f>SUM(INDEX('AEO 2023 Table 1'!16:17,0,MATCH(Calculations!Q43,'AEO 2023 Table 1'!13:13,0)))*10^15</f>
        <v>3.6573115E+16</v>
      </c>
      <c r="R57" s="5">
        <f>SUM(INDEX('AEO 2023 Table 1'!16:17,0,MATCH(Calculations!R43,'AEO 2023 Table 1'!13:13,0)))*10^15</f>
        <v>3.6669621E+16</v>
      </c>
      <c r="S57" s="5">
        <f>SUM(INDEX('AEO 2023 Table 1'!16:17,0,MATCH(Calculations!S43,'AEO 2023 Table 1'!13:13,0)))*10^15</f>
        <v>3.6450291E+16</v>
      </c>
      <c r="T57" s="5">
        <f>SUM(INDEX('AEO 2023 Table 1'!16:17,0,MATCH(Calculations!T43,'AEO 2023 Table 1'!13:13,0)))*10^15</f>
        <v>3.6419773E+16</v>
      </c>
      <c r="U57" s="5">
        <f>SUM(INDEX('AEO 2023 Table 1'!16:17,0,MATCH(Calculations!U43,'AEO 2023 Table 1'!13:13,0)))*10^15</f>
        <v>3.6377363E+16</v>
      </c>
      <c r="V57" s="5">
        <f>SUM(INDEX('AEO 2023 Table 1'!16:17,0,MATCH(Calculations!V43,'AEO 2023 Table 1'!13:13,0)))*10^15</f>
        <v>3.6253101E+16</v>
      </c>
      <c r="W57" s="5">
        <f>SUM(INDEX('AEO 2023 Table 1'!16:17,0,MATCH(Calculations!W43,'AEO 2023 Table 1'!13:13,0)))*10^15</f>
        <v>3.6306907E+16</v>
      </c>
      <c r="X57" s="5">
        <f>SUM(INDEX('AEO 2023 Table 1'!16:17,0,MATCH(Calculations!X43,'AEO 2023 Table 1'!13:13,0)))*10^15</f>
        <v>3.6337082E+16</v>
      </c>
      <c r="Y57" s="5">
        <f>SUM(INDEX('AEO 2023 Table 1'!16:17,0,MATCH(Calculations!Y43,'AEO 2023 Table 1'!13:13,0)))*10^15</f>
        <v>3.6390996E+16</v>
      </c>
      <c r="Z57" s="5">
        <f>SUM(INDEX('AEO 2023 Table 1'!16:17,0,MATCH(Calculations!Z43,'AEO 2023 Table 1'!13:13,0)))*10^15</f>
        <v>3.6747355E+16</v>
      </c>
      <c r="AA57" s="5">
        <f>SUM(INDEX('AEO 2023 Table 1'!16:17,0,MATCH(Calculations!AA43,'AEO 2023 Table 1'!13:13,0)))*10^15</f>
        <v>3.697511E+16</v>
      </c>
      <c r="AB57" s="5">
        <f>SUM(INDEX('AEO 2023 Table 1'!16:17,0,MATCH(Calculations!AB43,'AEO 2023 Table 1'!13:13,0)))*10^15</f>
        <v>3.6976415E+16</v>
      </c>
      <c r="AC57" s="5">
        <f>SUM(INDEX('AEO 2023 Table 1'!16:17,0,MATCH(Calculations!AC43,'AEO 2023 Table 1'!13:13,0)))*10^15</f>
        <v>3.6676504E+16</v>
      </c>
      <c r="AD57" s="5">
        <f>SUM(INDEX('AEO 2023 Table 1'!16:17,0,MATCH(Calculations!AD43,'AEO 2023 Table 1'!13:13,0)))*10^15</f>
        <v>3.6217502E+16</v>
      </c>
      <c r="AE57" s="5">
        <f>SUM(INDEX('AEO 2023 Table 1'!16:17,0,MATCH(Calculations!AE43,'AEO 2023 Table 1'!13:13,0)))*10^15</f>
        <v>3.6634128E+16</v>
      </c>
      <c r="AF57" s="5">
        <f>SUM(INDEX('AEO 2023 Table 1'!16:17,0,MATCH(Calculations!AF43,'AEO 2023 Table 1'!13:13,0)))*10^15</f>
        <v>3.6927006E+16</v>
      </c>
      <c r="AG57" s="5">
        <f>SUM(INDEX('AEO 2023 Table 1'!16:17,0,MATCH(Calculations!AG43,'AEO 2023 Table 1'!13:13,0)))*10^15</f>
        <v>3.6738329E+16</v>
      </c>
      <c r="AH57" s="5"/>
      <c r="AI57" s="5"/>
    </row>
    <row r="58" spans="1:35" x14ac:dyDescent="0.25">
      <c r="A58" t="s">
        <v>283</v>
      </c>
      <c r="C58" s="5"/>
      <c r="D58" s="5">
        <f>D55*(D56/SUM(D56:D57))/D56</f>
        <v>2.4596705508154352E-8</v>
      </c>
      <c r="E58" s="5">
        <f t="shared" ref="E58:O58" si="23">E55*(E56/SUM(E56:E57))/E56</f>
        <v>2.3088411699559512E-8</v>
      </c>
      <c r="F58" s="5">
        <f t="shared" si="23"/>
        <v>2.2628006001394168E-8</v>
      </c>
      <c r="G58" s="5">
        <f t="shared" si="23"/>
        <v>2.2642635078308509E-8</v>
      </c>
      <c r="H58" s="5">
        <f t="shared" si="23"/>
        <v>2.2257943014884554E-8</v>
      </c>
      <c r="I58" s="5">
        <f t="shared" si="23"/>
        <v>2.1773380558451735E-8</v>
      </c>
      <c r="J58" s="5">
        <f t="shared" si="23"/>
        <v>2.1541428568503197E-8</v>
      </c>
      <c r="K58" s="5">
        <f t="shared" si="23"/>
        <v>2.1163409306619697E-8</v>
      </c>
      <c r="L58" s="5">
        <f t="shared" si="23"/>
        <v>2.1011171172797663E-8</v>
      </c>
      <c r="M58" s="5">
        <f t="shared" si="23"/>
        <v>2.0828849077129631E-8</v>
      </c>
      <c r="N58" s="5">
        <f t="shared" si="23"/>
        <v>2.0742883052803341E-8</v>
      </c>
      <c r="O58" s="5">
        <f t="shared" si="23"/>
        <v>2.0636099618197767E-8</v>
      </c>
      <c r="P58" s="5">
        <f t="shared" ref="P58:AG58" si="24">P55*(P56/SUM(P56:P57))/P56</f>
        <v>2.0496068107675211E-8</v>
      </c>
      <c r="Q58" s="5">
        <f t="shared" si="24"/>
        <v>2.0390516401030057E-8</v>
      </c>
      <c r="R58" s="5">
        <f t="shared" si="24"/>
        <v>2.025069130797453E-8</v>
      </c>
      <c r="S58" s="5">
        <f t="shared" si="24"/>
        <v>2.0279186565774961E-8</v>
      </c>
      <c r="T58" s="5">
        <f t="shared" si="24"/>
        <v>2.023789192223658E-8</v>
      </c>
      <c r="U58" s="5">
        <f t="shared" si="24"/>
        <v>2.0158660604832991E-8</v>
      </c>
      <c r="V58" s="5">
        <f t="shared" si="24"/>
        <v>2.0186670377691112E-8</v>
      </c>
      <c r="W58" s="5">
        <f t="shared" si="24"/>
        <v>2.0101202606560168E-8</v>
      </c>
      <c r="X58" s="5">
        <f t="shared" si="24"/>
        <v>2.0033200454268897E-8</v>
      </c>
      <c r="Y58" s="5">
        <f t="shared" si="24"/>
        <v>1.9969357883201717E-8</v>
      </c>
      <c r="Z58" s="5">
        <f t="shared" si="24"/>
        <v>1.983910437367507E-8</v>
      </c>
      <c r="AA58" s="5">
        <f t="shared" si="24"/>
        <v>1.9737514690894135E-8</v>
      </c>
      <c r="AB58" s="5">
        <f t="shared" si="24"/>
        <v>1.9715482704872714E-8</v>
      </c>
      <c r="AC58" s="5">
        <f t="shared" si="24"/>
        <v>1.9800906529502936E-8</v>
      </c>
      <c r="AD58" s="5">
        <f t="shared" si="24"/>
        <v>1.9868619367660343E-8</v>
      </c>
      <c r="AE58" s="5">
        <f t="shared" si="24"/>
        <v>1.9714698857183937E-8</v>
      </c>
      <c r="AF58" s="5">
        <f t="shared" si="24"/>
        <v>1.9604357443586952E-8</v>
      </c>
      <c r="AG58" s="5">
        <f t="shared" si="24"/>
        <v>1.9603669468095575E-8</v>
      </c>
      <c r="AH58" s="5"/>
      <c r="AI58" s="5"/>
    </row>
    <row r="60" spans="1:35" x14ac:dyDescent="0.25">
      <c r="A60" s="15" t="s">
        <v>31</v>
      </c>
    </row>
    <row r="61" spans="1:35" x14ac:dyDescent="0.25">
      <c r="A61" t="s">
        <v>276</v>
      </c>
      <c r="B61" t="s">
        <v>298</v>
      </c>
      <c r="C61" s="5"/>
      <c r="D61" s="5">
        <f>'Subsidies Paid'!J18*10^9</f>
        <v>140000000</v>
      </c>
      <c r="E61" s="5">
        <f t="shared" ref="E61:O61" si="25">D61</f>
        <v>140000000</v>
      </c>
      <c r="F61" s="5">
        <f t="shared" si="25"/>
        <v>140000000</v>
      </c>
      <c r="G61" s="5">
        <f t="shared" si="25"/>
        <v>140000000</v>
      </c>
      <c r="H61" s="5">
        <f t="shared" si="25"/>
        <v>140000000</v>
      </c>
      <c r="I61" s="5">
        <f t="shared" si="25"/>
        <v>140000000</v>
      </c>
      <c r="J61" s="5">
        <f t="shared" si="25"/>
        <v>140000000</v>
      </c>
      <c r="K61" s="5">
        <f t="shared" si="25"/>
        <v>140000000</v>
      </c>
      <c r="L61" s="5">
        <f t="shared" si="25"/>
        <v>140000000</v>
      </c>
      <c r="M61" s="5">
        <f t="shared" si="25"/>
        <v>140000000</v>
      </c>
      <c r="N61" s="5">
        <f t="shared" si="25"/>
        <v>140000000</v>
      </c>
      <c r="O61" s="5">
        <f t="shared" si="25"/>
        <v>140000000</v>
      </c>
      <c r="P61" s="5">
        <f t="shared" ref="P61" si="26">O61</f>
        <v>140000000</v>
      </c>
      <c r="Q61" s="5">
        <f t="shared" ref="Q61" si="27">P61</f>
        <v>140000000</v>
      </c>
      <c r="R61" s="5">
        <f t="shared" ref="R61" si="28">Q61</f>
        <v>140000000</v>
      </c>
      <c r="S61" s="5">
        <f t="shared" ref="S61" si="29">R61</f>
        <v>140000000</v>
      </c>
      <c r="T61" s="5">
        <f t="shared" ref="T61" si="30">S61</f>
        <v>140000000</v>
      </c>
      <c r="U61" s="5">
        <f t="shared" ref="U61" si="31">T61</f>
        <v>140000000</v>
      </c>
      <c r="V61" s="5">
        <f t="shared" ref="V61" si="32">U61</f>
        <v>140000000</v>
      </c>
      <c r="W61" s="5">
        <f t="shared" ref="W61" si="33">V61</f>
        <v>140000000</v>
      </c>
      <c r="X61" s="5">
        <f t="shared" ref="X61" si="34">W61</f>
        <v>140000000</v>
      </c>
      <c r="Y61" s="5">
        <f t="shared" ref="Y61" si="35">X61</f>
        <v>140000000</v>
      </c>
      <c r="Z61" s="5">
        <f t="shared" ref="Z61" si="36">Y61</f>
        <v>140000000</v>
      </c>
      <c r="AA61" s="5">
        <f t="shared" ref="AA61" si="37">Z61</f>
        <v>140000000</v>
      </c>
      <c r="AB61" s="5">
        <f t="shared" ref="AB61" si="38">AA61</f>
        <v>140000000</v>
      </c>
      <c r="AC61" s="5">
        <f t="shared" ref="AC61" si="39">AB61</f>
        <v>140000000</v>
      </c>
      <c r="AD61" s="5">
        <f t="shared" ref="AD61" si="40">AC61</f>
        <v>140000000</v>
      </c>
      <c r="AE61" s="5">
        <f t="shared" ref="AE61" si="41">AD61</f>
        <v>140000000</v>
      </c>
      <c r="AF61" s="5">
        <f t="shared" ref="AF61" si="42">AE61</f>
        <v>140000000</v>
      </c>
      <c r="AG61" s="5">
        <f t="shared" ref="AG61" si="43">AF61</f>
        <v>140000000</v>
      </c>
      <c r="AH61" s="5"/>
      <c r="AI61" s="5"/>
    </row>
    <row r="62" spans="1:35" x14ac:dyDescent="0.25">
      <c r="A62" t="s">
        <v>270</v>
      </c>
      <c r="B62" t="s">
        <v>636</v>
      </c>
      <c r="C62" s="5"/>
      <c r="D62" s="5">
        <f t="shared" ref="D62:AG62" si="44">D56</f>
        <v>3.5682777E+16</v>
      </c>
      <c r="E62" s="5">
        <f t="shared" si="44"/>
        <v>3.7809715E+16</v>
      </c>
      <c r="F62" s="5">
        <f t="shared" si="44"/>
        <v>3.7990219E+16</v>
      </c>
      <c r="G62" s="5">
        <f t="shared" si="44"/>
        <v>3.6931759E+16</v>
      </c>
      <c r="H62" s="5">
        <f t="shared" si="44"/>
        <v>3.7510281E+16</v>
      </c>
      <c r="I62" s="5">
        <f t="shared" si="44"/>
        <v>3.8475357E+16</v>
      </c>
      <c r="J62" s="5">
        <f t="shared" si="44"/>
        <v>3.9074528E+16</v>
      </c>
      <c r="K62" s="5">
        <f t="shared" si="44"/>
        <v>3.9908192E+16</v>
      </c>
      <c r="L62" s="5">
        <f t="shared" si="44"/>
        <v>4.0477879E+16</v>
      </c>
      <c r="M62" s="5">
        <f t="shared" si="44"/>
        <v>4.1062511E+16</v>
      </c>
      <c r="N62" s="5">
        <f t="shared" si="44"/>
        <v>4.1425964E+16</v>
      </c>
      <c r="O62" s="5">
        <f t="shared" si="44"/>
        <v>4.185437E+16</v>
      </c>
      <c r="P62" s="5">
        <f t="shared" si="44"/>
        <v>4.2400341E+16</v>
      </c>
      <c r="Q62" s="5">
        <f t="shared" si="44"/>
        <v>4.2875584E+16</v>
      </c>
      <c r="R62" s="5">
        <f t="shared" si="44"/>
        <v>4.3327648E+16</v>
      </c>
      <c r="S62" s="5">
        <f t="shared" si="44"/>
        <v>4.343457E+16</v>
      </c>
      <c r="T62" s="5">
        <f t="shared" si="44"/>
        <v>4.362809E+16</v>
      </c>
      <c r="U62" s="5">
        <f t="shared" si="44"/>
        <v>4.3985119E+16</v>
      </c>
      <c r="V62" s="5">
        <f t="shared" si="44"/>
        <v>4.3997875E+16</v>
      </c>
      <c r="W62" s="5">
        <f t="shared" si="44"/>
        <v>4.4285286E+16</v>
      </c>
      <c r="X62" s="5">
        <f t="shared" si="44"/>
        <v>4.4528679E+16</v>
      </c>
      <c r="Y62" s="5">
        <f t="shared" si="44"/>
        <v>4.4733295E+16</v>
      </c>
      <c r="Z62" s="5">
        <f t="shared" si="44"/>
        <v>4.4909557E+16</v>
      </c>
      <c r="AA62" s="5">
        <f t="shared" si="44"/>
        <v>4.5102093E+16</v>
      </c>
      <c r="AB62" s="5">
        <f t="shared" si="44"/>
        <v>4.5192509E+16</v>
      </c>
      <c r="AC62" s="5">
        <f t="shared" si="44"/>
        <v>4.5137932E+16</v>
      </c>
      <c r="AD62" s="5">
        <f t="shared" si="44"/>
        <v>4.5318108E+16</v>
      </c>
      <c r="AE62" s="5">
        <f t="shared" si="44"/>
        <v>4.5538063E+16</v>
      </c>
      <c r="AF62" s="5">
        <f t="shared" si="44"/>
        <v>4.5707684E+16</v>
      </c>
      <c r="AG62" s="5">
        <f t="shared" si="44"/>
        <v>4.5899261E+16</v>
      </c>
      <c r="AH62" s="5"/>
      <c r="AI62" s="5"/>
    </row>
    <row r="63" spans="1:35" x14ac:dyDescent="0.25">
      <c r="A63" t="s">
        <v>277</v>
      </c>
      <c r="B63" t="s">
        <v>636</v>
      </c>
      <c r="C63" s="5"/>
      <c r="D63" s="5">
        <f t="shared" ref="D63:AG63" si="45">D57</f>
        <v>3.0179702000000004E+16</v>
      </c>
      <c r="E63" s="5">
        <f t="shared" si="45"/>
        <v>3.2355354E+16</v>
      </c>
      <c r="F63" s="5">
        <f t="shared" si="45"/>
        <v>3.3602479000000004E+16</v>
      </c>
      <c r="G63" s="5">
        <f t="shared" si="45"/>
        <v>3.4614684000000004E+16</v>
      </c>
      <c r="H63" s="5">
        <f t="shared" si="45"/>
        <v>3.5272724999999996E+16</v>
      </c>
      <c r="I63" s="5">
        <f t="shared" si="45"/>
        <v>3.5927421000000004E+16</v>
      </c>
      <c r="J63" s="5">
        <f t="shared" si="45"/>
        <v>3.6129398E+16</v>
      </c>
      <c r="K63" s="5">
        <f t="shared" si="45"/>
        <v>3.6639021E+16</v>
      </c>
      <c r="L63" s="5">
        <f t="shared" si="45"/>
        <v>3.6623963E+16</v>
      </c>
      <c r="M63" s="5">
        <f t="shared" si="45"/>
        <v>3.671423E+16</v>
      </c>
      <c r="N63" s="5">
        <f t="shared" si="45"/>
        <v>3.6673112E+16</v>
      </c>
      <c r="O63" s="5">
        <f t="shared" si="45"/>
        <v>3.6648837E+16</v>
      </c>
      <c r="P63" s="5">
        <f t="shared" si="45"/>
        <v>3.6639209E+16</v>
      </c>
      <c r="Q63" s="5">
        <f t="shared" si="45"/>
        <v>3.6573115E+16</v>
      </c>
      <c r="R63" s="5">
        <f t="shared" si="45"/>
        <v>3.6669621E+16</v>
      </c>
      <c r="S63" s="5">
        <f t="shared" si="45"/>
        <v>3.6450291E+16</v>
      </c>
      <c r="T63" s="5">
        <f t="shared" si="45"/>
        <v>3.6419773E+16</v>
      </c>
      <c r="U63" s="5">
        <f t="shared" si="45"/>
        <v>3.6377363E+16</v>
      </c>
      <c r="V63" s="5">
        <f t="shared" si="45"/>
        <v>3.6253101E+16</v>
      </c>
      <c r="W63" s="5">
        <f t="shared" si="45"/>
        <v>3.6306907E+16</v>
      </c>
      <c r="X63" s="5">
        <f t="shared" si="45"/>
        <v>3.6337082E+16</v>
      </c>
      <c r="Y63" s="5">
        <f t="shared" si="45"/>
        <v>3.6390996E+16</v>
      </c>
      <c r="Z63" s="5">
        <f t="shared" si="45"/>
        <v>3.6747355E+16</v>
      </c>
      <c r="AA63" s="5">
        <f t="shared" si="45"/>
        <v>3.697511E+16</v>
      </c>
      <c r="AB63" s="5">
        <f t="shared" si="45"/>
        <v>3.6976415E+16</v>
      </c>
      <c r="AC63" s="5">
        <f t="shared" si="45"/>
        <v>3.6676504E+16</v>
      </c>
      <c r="AD63" s="5">
        <f t="shared" si="45"/>
        <v>3.6217502E+16</v>
      </c>
      <c r="AE63" s="5">
        <f t="shared" si="45"/>
        <v>3.6634128E+16</v>
      </c>
      <c r="AF63" s="5">
        <f t="shared" si="45"/>
        <v>3.6927006E+16</v>
      </c>
      <c r="AG63" s="5">
        <f t="shared" si="45"/>
        <v>3.6738329E+16</v>
      </c>
      <c r="AH63" s="5"/>
      <c r="AI63" s="5"/>
    </row>
    <row r="64" spans="1:35" x14ac:dyDescent="0.25">
      <c r="A64" t="s">
        <v>283</v>
      </c>
      <c r="C64" s="5"/>
      <c r="D64" s="5">
        <f t="shared" ref="D64:AG64" si="46">D61*(D62/SUM(D62:D63))/D62</f>
        <v>2.1256412167540793E-9</v>
      </c>
      <c r="E64" s="5">
        <f t="shared" si="46"/>
        <v>1.9952948382335377E-9</v>
      </c>
      <c r="F64" s="5">
        <f t="shared" si="46"/>
        <v>1.9555066914785079E-9</v>
      </c>
      <c r="G64" s="5">
        <f t="shared" si="46"/>
        <v>1.9567709326933276E-9</v>
      </c>
      <c r="H64" s="5">
        <f t="shared" si="46"/>
        <v>1.9235259395579236E-9</v>
      </c>
      <c r="I64" s="5">
        <f t="shared" si="46"/>
        <v>1.8816501717180506E-9</v>
      </c>
      <c r="J64" s="5">
        <f t="shared" si="46"/>
        <v>1.8616049380187944E-9</v>
      </c>
      <c r="K64" s="5">
        <f t="shared" si="46"/>
        <v>1.8289366067449118E-9</v>
      </c>
      <c r="L64" s="5">
        <f t="shared" si="46"/>
        <v>1.8157802248096744E-9</v>
      </c>
      <c r="M64" s="5">
        <f t="shared" si="46"/>
        <v>1.8000239943198444E-9</v>
      </c>
      <c r="N64" s="5">
        <f t="shared" si="46"/>
        <v>1.7925948317237451E-9</v>
      </c>
      <c r="O64" s="5">
        <f t="shared" si="46"/>
        <v>1.7833666336714115E-9</v>
      </c>
      <c r="P64" s="5">
        <f t="shared" si="46"/>
        <v>1.7712651451077339E-9</v>
      </c>
      <c r="Q64" s="5">
        <f t="shared" si="46"/>
        <v>1.7621433926816094E-9</v>
      </c>
      <c r="R64" s="5">
        <f t="shared" si="46"/>
        <v>1.7500597426644651E-9</v>
      </c>
      <c r="S64" s="5">
        <f t="shared" si="46"/>
        <v>1.7525222958077123E-9</v>
      </c>
      <c r="T64" s="5">
        <f t="shared" si="46"/>
        <v>1.7489536229093336E-9</v>
      </c>
      <c r="U64" s="5">
        <f t="shared" si="46"/>
        <v>1.7421064720226039E-9</v>
      </c>
      <c r="V64" s="5">
        <f t="shared" si="46"/>
        <v>1.7445270696770093E-9</v>
      </c>
      <c r="W64" s="5">
        <f t="shared" si="46"/>
        <v>1.7371409659990267E-9</v>
      </c>
      <c r="X64" s="5">
        <f t="shared" si="46"/>
        <v>1.7312642367886701E-9</v>
      </c>
      <c r="Y64" s="5">
        <f t="shared" si="46"/>
        <v>1.7257469775606423E-9</v>
      </c>
      <c r="Z64" s="5">
        <f t="shared" si="46"/>
        <v>1.7144905014287096E-9</v>
      </c>
      <c r="AA64" s="5">
        <f t="shared" si="46"/>
        <v>1.7057111461266534E-9</v>
      </c>
      <c r="AB64" s="5">
        <f t="shared" si="46"/>
        <v>1.7038071473346785E-9</v>
      </c>
      <c r="AC64" s="5">
        <f t="shared" si="46"/>
        <v>1.7111894531669205E-9</v>
      </c>
      <c r="AD64" s="5">
        <f t="shared" si="46"/>
        <v>1.717041179921264E-9</v>
      </c>
      <c r="AE64" s="5">
        <f t="shared" si="46"/>
        <v>1.7037394074109574E-9</v>
      </c>
      <c r="AF64" s="5">
        <f t="shared" si="46"/>
        <v>1.6942037296926992E-9</v>
      </c>
      <c r="AG64" s="5">
        <f t="shared" si="46"/>
        <v>1.6941442750206049E-9</v>
      </c>
      <c r="AH64" s="5"/>
      <c r="AI64" s="5"/>
    </row>
    <row r="66" spans="1:36" x14ac:dyDescent="0.25">
      <c r="A66" s="15" t="s">
        <v>38</v>
      </c>
    </row>
    <row r="67" spans="1:36" x14ac:dyDescent="0.25">
      <c r="A67" t="s">
        <v>276</v>
      </c>
      <c r="B67" t="s">
        <v>298</v>
      </c>
      <c r="C67" s="5"/>
      <c r="D67" s="5">
        <f>'Subsidies Paid'!K19*10^9</f>
        <v>1200000000</v>
      </c>
      <c r="E67" s="5">
        <f t="shared" ref="E67:O67" si="47">D67</f>
        <v>1200000000</v>
      </c>
      <c r="F67" s="5">
        <f t="shared" si="47"/>
        <v>1200000000</v>
      </c>
      <c r="G67" s="5">
        <f t="shared" si="47"/>
        <v>1200000000</v>
      </c>
      <c r="H67" s="5">
        <f t="shared" si="47"/>
        <v>1200000000</v>
      </c>
      <c r="I67" s="5">
        <f t="shared" si="47"/>
        <v>1200000000</v>
      </c>
      <c r="J67" s="5">
        <f t="shared" si="47"/>
        <v>1200000000</v>
      </c>
      <c r="K67" s="5">
        <f t="shared" si="47"/>
        <v>1200000000</v>
      </c>
      <c r="L67" s="5">
        <f t="shared" si="47"/>
        <v>1200000000</v>
      </c>
      <c r="M67" s="5">
        <f t="shared" si="47"/>
        <v>1200000000</v>
      </c>
      <c r="N67" s="5">
        <f t="shared" si="47"/>
        <v>1200000000</v>
      </c>
      <c r="O67" s="5">
        <f t="shared" si="47"/>
        <v>1200000000</v>
      </c>
      <c r="P67" s="5">
        <f t="shared" ref="P67" si="48">O67</f>
        <v>1200000000</v>
      </c>
      <c r="Q67" s="5">
        <f t="shared" ref="Q67" si="49">P67</f>
        <v>1200000000</v>
      </c>
      <c r="R67" s="5">
        <f t="shared" ref="R67" si="50">Q67</f>
        <v>1200000000</v>
      </c>
      <c r="S67" s="5">
        <f t="shared" ref="S67" si="51">R67</f>
        <v>1200000000</v>
      </c>
      <c r="T67" s="5">
        <f t="shared" ref="T67" si="52">S67</f>
        <v>1200000000</v>
      </c>
      <c r="U67" s="5">
        <f t="shared" ref="U67" si="53">T67</f>
        <v>1200000000</v>
      </c>
      <c r="V67" s="5">
        <f t="shared" ref="V67" si="54">U67</f>
        <v>1200000000</v>
      </c>
      <c r="W67" s="5">
        <f t="shared" ref="W67" si="55">V67</f>
        <v>1200000000</v>
      </c>
      <c r="X67" s="5">
        <f t="shared" ref="X67" si="56">W67</f>
        <v>1200000000</v>
      </c>
      <c r="Y67" s="5">
        <f t="shared" ref="Y67" si="57">X67</f>
        <v>1200000000</v>
      </c>
      <c r="Z67" s="5">
        <f t="shared" ref="Z67" si="58">Y67</f>
        <v>1200000000</v>
      </c>
      <c r="AA67" s="5">
        <f t="shared" ref="AA67" si="59">Z67</f>
        <v>1200000000</v>
      </c>
      <c r="AB67" s="5">
        <f t="shared" ref="AB67" si="60">AA67</f>
        <v>1200000000</v>
      </c>
      <c r="AC67" s="5">
        <f t="shared" ref="AC67" si="61">AB67</f>
        <v>1200000000</v>
      </c>
      <c r="AD67" s="5">
        <f t="shared" ref="AD67" si="62">AC67</f>
        <v>1200000000</v>
      </c>
      <c r="AE67" s="5">
        <f t="shared" ref="AE67" si="63">AD67</f>
        <v>1200000000</v>
      </c>
      <c r="AF67" s="5">
        <f t="shared" ref="AF67" si="64">AE67</f>
        <v>1200000000</v>
      </c>
      <c r="AG67" s="5">
        <f t="shared" ref="AG67" si="65">AF67</f>
        <v>1200000000</v>
      </c>
      <c r="AH67" s="5"/>
      <c r="AI67" s="5"/>
    </row>
    <row r="68" spans="1:36" x14ac:dyDescent="0.25">
      <c r="A68" t="s">
        <v>270</v>
      </c>
      <c r="B68" t="s">
        <v>636</v>
      </c>
      <c r="C68" s="5"/>
      <c r="D68" s="5">
        <f t="shared" ref="D68:AG68" si="66">D56</f>
        <v>3.5682777E+16</v>
      </c>
      <c r="E68" s="5">
        <f t="shared" si="66"/>
        <v>3.7809715E+16</v>
      </c>
      <c r="F68" s="5">
        <f t="shared" si="66"/>
        <v>3.7990219E+16</v>
      </c>
      <c r="G68" s="5">
        <f t="shared" si="66"/>
        <v>3.6931759E+16</v>
      </c>
      <c r="H68" s="5">
        <f t="shared" si="66"/>
        <v>3.7510281E+16</v>
      </c>
      <c r="I68" s="5">
        <f t="shared" si="66"/>
        <v>3.8475357E+16</v>
      </c>
      <c r="J68" s="5">
        <f t="shared" si="66"/>
        <v>3.9074528E+16</v>
      </c>
      <c r="K68" s="5">
        <f t="shared" si="66"/>
        <v>3.9908192E+16</v>
      </c>
      <c r="L68" s="5">
        <f t="shared" si="66"/>
        <v>4.0477879E+16</v>
      </c>
      <c r="M68" s="5">
        <f t="shared" si="66"/>
        <v>4.1062511E+16</v>
      </c>
      <c r="N68" s="5">
        <f t="shared" si="66"/>
        <v>4.1425964E+16</v>
      </c>
      <c r="O68" s="5">
        <f t="shared" si="66"/>
        <v>4.185437E+16</v>
      </c>
      <c r="P68" s="5">
        <f t="shared" si="66"/>
        <v>4.2400341E+16</v>
      </c>
      <c r="Q68" s="5">
        <f t="shared" si="66"/>
        <v>4.2875584E+16</v>
      </c>
      <c r="R68" s="5">
        <f t="shared" si="66"/>
        <v>4.3327648E+16</v>
      </c>
      <c r="S68" s="5">
        <f t="shared" si="66"/>
        <v>4.343457E+16</v>
      </c>
      <c r="T68" s="5">
        <f t="shared" si="66"/>
        <v>4.362809E+16</v>
      </c>
      <c r="U68" s="5">
        <f t="shared" si="66"/>
        <v>4.3985119E+16</v>
      </c>
      <c r="V68" s="5">
        <f t="shared" si="66"/>
        <v>4.3997875E+16</v>
      </c>
      <c r="W68" s="5">
        <f t="shared" si="66"/>
        <v>4.4285286E+16</v>
      </c>
      <c r="X68" s="5">
        <f t="shared" si="66"/>
        <v>4.4528679E+16</v>
      </c>
      <c r="Y68" s="5">
        <f t="shared" si="66"/>
        <v>4.4733295E+16</v>
      </c>
      <c r="Z68" s="5">
        <f t="shared" si="66"/>
        <v>4.4909557E+16</v>
      </c>
      <c r="AA68" s="5">
        <f t="shared" si="66"/>
        <v>4.5102093E+16</v>
      </c>
      <c r="AB68" s="5">
        <f t="shared" si="66"/>
        <v>4.5192509E+16</v>
      </c>
      <c r="AC68" s="5">
        <f t="shared" si="66"/>
        <v>4.5137932E+16</v>
      </c>
      <c r="AD68" s="5">
        <f t="shared" si="66"/>
        <v>4.5318108E+16</v>
      </c>
      <c r="AE68" s="5">
        <f t="shared" si="66"/>
        <v>4.5538063E+16</v>
      </c>
      <c r="AF68" s="5">
        <f t="shared" si="66"/>
        <v>4.5707684E+16</v>
      </c>
      <c r="AG68" s="5">
        <f t="shared" si="66"/>
        <v>4.5899261E+16</v>
      </c>
      <c r="AH68" s="5"/>
      <c r="AI68" s="5"/>
    </row>
    <row r="69" spans="1:36" x14ac:dyDescent="0.25">
      <c r="A69" t="s">
        <v>277</v>
      </c>
      <c r="B69" t="s">
        <v>636</v>
      </c>
      <c r="C69" s="5"/>
      <c r="D69" s="5">
        <f t="shared" ref="D69:AG69" si="67">D57</f>
        <v>3.0179702000000004E+16</v>
      </c>
      <c r="E69" s="5">
        <f t="shared" si="67"/>
        <v>3.2355354E+16</v>
      </c>
      <c r="F69" s="5">
        <f t="shared" si="67"/>
        <v>3.3602479000000004E+16</v>
      </c>
      <c r="G69" s="5">
        <f t="shared" si="67"/>
        <v>3.4614684000000004E+16</v>
      </c>
      <c r="H69" s="5">
        <f t="shared" si="67"/>
        <v>3.5272724999999996E+16</v>
      </c>
      <c r="I69" s="5">
        <f t="shared" si="67"/>
        <v>3.5927421000000004E+16</v>
      </c>
      <c r="J69" s="5">
        <f t="shared" si="67"/>
        <v>3.6129398E+16</v>
      </c>
      <c r="K69" s="5">
        <f t="shared" si="67"/>
        <v>3.6639021E+16</v>
      </c>
      <c r="L69" s="5">
        <f t="shared" si="67"/>
        <v>3.6623963E+16</v>
      </c>
      <c r="M69" s="5">
        <f t="shared" si="67"/>
        <v>3.671423E+16</v>
      </c>
      <c r="N69" s="5">
        <f t="shared" si="67"/>
        <v>3.6673112E+16</v>
      </c>
      <c r="O69" s="5">
        <f t="shared" si="67"/>
        <v>3.6648837E+16</v>
      </c>
      <c r="P69" s="5">
        <f t="shared" si="67"/>
        <v>3.6639209E+16</v>
      </c>
      <c r="Q69" s="5">
        <f t="shared" si="67"/>
        <v>3.6573115E+16</v>
      </c>
      <c r="R69" s="5">
        <f t="shared" si="67"/>
        <v>3.6669621E+16</v>
      </c>
      <c r="S69" s="5">
        <f t="shared" si="67"/>
        <v>3.6450291E+16</v>
      </c>
      <c r="T69" s="5">
        <f t="shared" si="67"/>
        <v>3.6419773E+16</v>
      </c>
      <c r="U69" s="5">
        <f t="shared" si="67"/>
        <v>3.6377363E+16</v>
      </c>
      <c r="V69" s="5">
        <f t="shared" si="67"/>
        <v>3.6253101E+16</v>
      </c>
      <c r="W69" s="5">
        <f t="shared" si="67"/>
        <v>3.6306907E+16</v>
      </c>
      <c r="X69" s="5">
        <f t="shared" si="67"/>
        <v>3.6337082E+16</v>
      </c>
      <c r="Y69" s="5">
        <f t="shared" si="67"/>
        <v>3.6390996E+16</v>
      </c>
      <c r="Z69" s="5">
        <f t="shared" si="67"/>
        <v>3.6747355E+16</v>
      </c>
      <c r="AA69" s="5">
        <f t="shared" si="67"/>
        <v>3.697511E+16</v>
      </c>
      <c r="AB69" s="5">
        <f t="shared" si="67"/>
        <v>3.6976415E+16</v>
      </c>
      <c r="AC69" s="5">
        <f t="shared" si="67"/>
        <v>3.6676504E+16</v>
      </c>
      <c r="AD69" s="5">
        <f t="shared" si="67"/>
        <v>3.6217502E+16</v>
      </c>
      <c r="AE69" s="5">
        <f t="shared" si="67"/>
        <v>3.6634128E+16</v>
      </c>
      <c r="AF69" s="5">
        <f t="shared" si="67"/>
        <v>3.6927006E+16</v>
      </c>
      <c r="AG69" s="5">
        <f t="shared" si="67"/>
        <v>3.6738329E+16</v>
      </c>
      <c r="AH69" s="5"/>
      <c r="AI69" s="5"/>
    </row>
    <row r="70" spans="1:36" x14ac:dyDescent="0.25">
      <c r="A70" t="s">
        <v>283</v>
      </c>
      <c r="C70" s="5"/>
      <c r="D70" s="5">
        <f t="shared" ref="D70:AG70" si="68">D67*(D68/SUM(D68:D69))/D68</f>
        <v>1.8219781857892108E-8</v>
      </c>
      <c r="E70" s="5">
        <f t="shared" si="68"/>
        <v>1.7102527184858895E-8</v>
      </c>
      <c r="F70" s="5">
        <f t="shared" si="68"/>
        <v>1.6761485926958641E-8</v>
      </c>
      <c r="G70" s="5">
        <f t="shared" si="68"/>
        <v>1.6772322280228525E-8</v>
      </c>
      <c r="H70" s="5">
        <f t="shared" si="68"/>
        <v>1.6487365196210776E-8</v>
      </c>
      <c r="I70" s="5">
        <f t="shared" si="68"/>
        <v>1.612843004329758E-8</v>
      </c>
      <c r="J70" s="5">
        <f t="shared" si="68"/>
        <v>1.5956613754446808E-8</v>
      </c>
      <c r="K70" s="5">
        <f t="shared" si="68"/>
        <v>1.567659948638496E-8</v>
      </c>
      <c r="L70" s="5">
        <f t="shared" si="68"/>
        <v>1.5563830498368638E-8</v>
      </c>
      <c r="M70" s="5">
        <f t="shared" si="68"/>
        <v>1.5428777094170093E-8</v>
      </c>
      <c r="N70" s="5">
        <f t="shared" si="68"/>
        <v>1.5365098557632101E-8</v>
      </c>
      <c r="O70" s="5">
        <f t="shared" si="68"/>
        <v>1.5285999717183529E-8</v>
      </c>
      <c r="P70" s="5">
        <f t="shared" si="68"/>
        <v>1.5182272672352007E-8</v>
      </c>
      <c r="Q70" s="5">
        <f t="shared" si="68"/>
        <v>1.5104086222985224E-8</v>
      </c>
      <c r="R70" s="5">
        <f t="shared" si="68"/>
        <v>1.5000512079981132E-8</v>
      </c>
      <c r="S70" s="5">
        <f t="shared" si="68"/>
        <v>1.502161967835182E-8</v>
      </c>
      <c r="T70" s="5">
        <f t="shared" si="68"/>
        <v>1.4991031053508575E-8</v>
      </c>
      <c r="U70" s="5">
        <f t="shared" si="68"/>
        <v>1.4932341188765174E-8</v>
      </c>
      <c r="V70" s="5">
        <f t="shared" si="68"/>
        <v>1.4953089168660079E-8</v>
      </c>
      <c r="W70" s="5">
        <f t="shared" si="68"/>
        <v>1.4889779708563085E-8</v>
      </c>
      <c r="X70" s="5">
        <f t="shared" si="68"/>
        <v>1.4839407743902885E-8</v>
      </c>
      <c r="Y70" s="5">
        <f t="shared" si="68"/>
        <v>1.479211695051979E-8</v>
      </c>
      <c r="Z70" s="5">
        <f t="shared" si="68"/>
        <v>1.4695632869388939E-8</v>
      </c>
      <c r="AA70" s="5">
        <f t="shared" si="68"/>
        <v>1.4620381252514172E-8</v>
      </c>
      <c r="AB70" s="5">
        <f t="shared" si="68"/>
        <v>1.4604061262868676E-8</v>
      </c>
      <c r="AC70" s="5">
        <f t="shared" si="68"/>
        <v>1.4667338170002176E-8</v>
      </c>
      <c r="AD70" s="5">
        <f t="shared" si="68"/>
        <v>1.4717495827896548E-8</v>
      </c>
      <c r="AE70" s="5">
        <f t="shared" si="68"/>
        <v>1.4603480634951062E-8</v>
      </c>
      <c r="AF70" s="5">
        <f t="shared" si="68"/>
        <v>1.4521746254508849E-8</v>
      </c>
      <c r="AG70" s="5">
        <f t="shared" si="68"/>
        <v>1.4521236643033756E-8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9">E74</f>
        <v>1300000000</v>
      </c>
      <c r="G74">
        <f t="shared" si="69"/>
        <v>1300000000</v>
      </c>
      <c r="H74">
        <f t="shared" si="69"/>
        <v>1300000000</v>
      </c>
      <c r="I74">
        <f t="shared" si="69"/>
        <v>1300000000</v>
      </c>
      <c r="J74">
        <f t="shared" si="69"/>
        <v>1300000000</v>
      </c>
      <c r="K74">
        <f t="shared" si="69"/>
        <v>1300000000</v>
      </c>
      <c r="L74">
        <f t="shared" si="69"/>
        <v>1300000000</v>
      </c>
      <c r="M74">
        <f t="shared" si="69"/>
        <v>1300000000</v>
      </c>
      <c r="N74">
        <f t="shared" si="69"/>
        <v>1300000000</v>
      </c>
      <c r="O74">
        <f t="shared" si="69"/>
        <v>1300000000</v>
      </c>
      <c r="P74">
        <f t="shared" si="69"/>
        <v>1300000000</v>
      </c>
      <c r="Q74">
        <f t="shared" ref="Q74" si="70">P74</f>
        <v>1300000000</v>
      </c>
      <c r="R74">
        <f t="shared" ref="R74" si="71">Q74</f>
        <v>1300000000</v>
      </c>
      <c r="S74">
        <f t="shared" ref="S74" si="72">R74</f>
        <v>1300000000</v>
      </c>
      <c r="T74">
        <f t="shared" ref="T74" si="73">S74</f>
        <v>1300000000</v>
      </c>
      <c r="U74">
        <f t="shared" ref="U74" si="74">T74</f>
        <v>1300000000</v>
      </c>
      <c r="V74">
        <f t="shared" ref="V74" si="75">U74</f>
        <v>1300000000</v>
      </c>
      <c r="W74">
        <f t="shared" ref="W74" si="76">V74</f>
        <v>1300000000</v>
      </c>
      <c r="X74">
        <f t="shared" ref="X74" si="77">W74</f>
        <v>1300000000</v>
      </c>
      <c r="Y74">
        <f t="shared" ref="Y74" si="78">X74</f>
        <v>1300000000</v>
      </c>
      <c r="Z74">
        <f t="shared" ref="Z74" si="79">Y74</f>
        <v>1300000000</v>
      </c>
      <c r="AA74">
        <f t="shared" ref="AA74" si="80">Z74</f>
        <v>1300000000</v>
      </c>
      <c r="AB74">
        <f t="shared" ref="AB74" si="81">AA74</f>
        <v>1300000000</v>
      </c>
      <c r="AC74">
        <f t="shared" ref="AC74" si="82">AB74</f>
        <v>1300000000</v>
      </c>
      <c r="AD74">
        <f t="shared" ref="AD74" si="83">AC74</f>
        <v>1300000000</v>
      </c>
      <c r="AE74">
        <f t="shared" ref="AE74" si="84">AD74</f>
        <v>1300000000</v>
      </c>
      <c r="AF74">
        <f t="shared" ref="AF74" si="85">AE74</f>
        <v>1300000000</v>
      </c>
      <c r="AG74">
        <f t="shared" ref="AG74" si="86">AF74</f>
        <v>1300000000</v>
      </c>
      <c r="AH74">
        <f t="shared" ref="AH74" si="87">AG74</f>
        <v>1300000000</v>
      </c>
    </row>
    <row r="75" spans="1:36" x14ac:dyDescent="0.25">
      <c r="A75" t="s">
        <v>279</v>
      </c>
      <c r="B75" t="s">
        <v>637</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12.282932000000001</v>
      </c>
      <c r="H75" s="4">
        <f>INDEX('AEO 2023 Table 11'!16:16,MATCH(Calculations!G43,'AEO 2023 Table 11'!13:13,0))</f>
        <v>12.744007</v>
      </c>
      <c r="I75" s="4">
        <f>INDEX('AEO 2023 Table 11'!16:16,MATCH(Calculations!H43,'AEO 2023 Table 11'!13:13,0))</f>
        <v>13.028606</v>
      </c>
      <c r="J75" s="4">
        <f>INDEX('AEO 2023 Table 11'!16:16,MATCH(Calculations!I43,'AEO 2023 Table 11'!13:13,0))</f>
        <v>13.249349</v>
      </c>
      <c r="K75" s="4">
        <f>INDEX('AEO 2023 Table 11'!16:16,MATCH(Calculations!J43,'AEO 2023 Table 11'!13:13,0))</f>
        <v>13.366769</v>
      </c>
      <c r="L75" s="4">
        <f>INDEX('AEO 2023 Table 11'!16:16,MATCH(Calculations!K43,'AEO 2023 Table 11'!13:13,0))</f>
        <v>13.562374</v>
      </c>
      <c r="M75" s="4">
        <f>INDEX('AEO 2023 Table 11'!16:16,MATCH(Calculations!L43,'AEO 2023 Table 11'!13:13,0))</f>
        <v>13.547692</v>
      </c>
      <c r="N75" s="4">
        <f>INDEX('AEO 2023 Table 11'!16:16,MATCH(Calculations!M43,'AEO 2023 Table 11'!13:13,0))</f>
        <v>13.599036999999999</v>
      </c>
      <c r="O75" s="4">
        <f>INDEX('AEO 2023 Table 11'!16:16,MATCH(Calculations!N43,'AEO 2023 Table 11'!13:13,0))</f>
        <v>13.592299000000001</v>
      </c>
      <c r="P75" s="4">
        <f>INDEX('AEO 2023 Table 11'!16:16,MATCH(Calculations!O43,'AEO 2023 Table 11'!13:13,0))</f>
        <v>13.549412999999999</v>
      </c>
      <c r="Q75" s="4">
        <f>INDEX('AEO 2023 Table 11'!16:16,MATCH(Calculations!P43,'AEO 2023 Table 11'!13:13,0))</f>
        <v>13.514751</v>
      </c>
      <c r="R75" s="4">
        <f>INDEX('AEO 2023 Table 11'!16:16,MATCH(Calculations!Q43,'AEO 2023 Table 11'!13:13,0))</f>
        <v>13.462120000000001</v>
      </c>
      <c r="S75" s="4">
        <f>INDEX('AEO 2023 Table 11'!16:16,MATCH(Calculations!R43,'AEO 2023 Table 11'!13:13,0))</f>
        <v>13.462853000000001</v>
      </c>
      <c r="T75" s="4">
        <f>INDEX('AEO 2023 Table 11'!16:16,MATCH(Calculations!S43,'AEO 2023 Table 11'!13:13,0))</f>
        <v>13.357620000000001</v>
      </c>
      <c r="U75" s="4">
        <f>INDEX('AEO 2023 Table 11'!16:16,MATCH(Calculations!T43,'AEO 2023 Table 11'!13:13,0))</f>
        <v>13.329132</v>
      </c>
      <c r="V75" s="4">
        <f>INDEX('AEO 2023 Table 11'!16:16,MATCH(Calculations!U43,'AEO 2023 Table 11'!13:13,0))</f>
        <v>13.272278</v>
      </c>
      <c r="W75" s="4">
        <f>INDEX('AEO 2023 Table 11'!16:16,MATCH(Calculations!V43,'AEO 2023 Table 11'!13:13,0))</f>
        <v>13.183566000000001</v>
      </c>
      <c r="X75" s="4">
        <f>INDEX('AEO 2023 Table 11'!16:16,MATCH(Calculations!W43,'AEO 2023 Table 11'!13:13,0))</f>
        <v>13.167393000000001</v>
      </c>
      <c r="Y75" s="4">
        <f>INDEX('AEO 2023 Table 11'!16:16,MATCH(Calculations!X43,'AEO 2023 Table 11'!13:13,0))</f>
        <v>13.134736</v>
      </c>
      <c r="Z75" s="4">
        <f>INDEX('AEO 2023 Table 11'!16:16,MATCH(Calculations!Y43,'AEO 2023 Table 11'!13:13,0))</f>
        <v>13.137886</v>
      </c>
      <c r="AA75" s="4">
        <f>INDEX('AEO 2023 Table 11'!16:16,MATCH(Calculations!Z43,'AEO 2023 Table 11'!13:13,0))</f>
        <v>13.261365</v>
      </c>
      <c r="AB75" s="4">
        <f>INDEX('AEO 2023 Table 11'!16:16,MATCH(Calculations!AA43,'AEO 2023 Table 11'!13:13,0))</f>
        <v>13.325608000000001</v>
      </c>
      <c r="AC75" s="4">
        <f>INDEX('AEO 2023 Table 11'!16:16,MATCH(Calculations!AB43,'AEO 2023 Table 11'!13:13,0))</f>
        <v>13.316058</v>
      </c>
      <c r="AD75" s="4">
        <f>INDEX('AEO 2023 Table 11'!16:16,MATCH(Calculations!AC43,'AEO 2023 Table 11'!13:13,0))</f>
        <v>13.174086000000001</v>
      </c>
      <c r="AE75" s="4">
        <f>INDEX('AEO 2023 Table 11'!16:16,MATCH(Calculations!AD43,'AEO 2023 Table 11'!13:13,0))</f>
        <v>12.960671</v>
      </c>
      <c r="AF75" s="4">
        <f>INDEX('AEO 2023 Table 11'!16:16,MATCH(Calculations!AE43,'AEO 2023 Table 11'!13:13,0))</f>
        <v>13.115688</v>
      </c>
      <c r="AG75" s="4">
        <f>INDEX('AEO 2023 Table 11'!16:16,MATCH(Calculations!AF43,'AEO 2023 Table 11'!13:13,0))</f>
        <v>13.228028999999999</v>
      </c>
      <c r="AH75" s="4">
        <f>INDEX('AEO 2023 Table 11'!16:16,MATCH(Calculations!AG43,'AEO 2023 Table 11'!13:13,0))</f>
        <v>13.116398999999999</v>
      </c>
      <c r="AI75" s="4"/>
      <c r="AJ75" s="4"/>
    </row>
    <row r="76" spans="1:36" x14ac:dyDescent="0.25">
      <c r="A76" t="s">
        <v>281</v>
      </c>
      <c r="B76" t="s">
        <v>280</v>
      </c>
      <c r="C76">
        <f t="shared" ref="C76:AH76" si="88">5.751*10^6</f>
        <v>5751000</v>
      </c>
      <c r="D76">
        <f t="shared" si="88"/>
        <v>5751000</v>
      </c>
      <c r="E76">
        <f t="shared" si="88"/>
        <v>5751000</v>
      </c>
      <c r="F76">
        <f t="shared" si="88"/>
        <v>5751000</v>
      </c>
      <c r="G76">
        <f t="shared" si="88"/>
        <v>5751000</v>
      </c>
      <c r="H76">
        <f t="shared" si="88"/>
        <v>5751000</v>
      </c>
      <c r="I76">
        <f t="shared" si="88"/>
        <v>5751000</v>
      </c>
      <c r="J76">
        <f t="shared" si="88"/>
        <v>5751000</v>
      </c>
      <c r="K76">
        <f t="shared" si="88"/>
        <v>5751000</v>
      </c>
      <c r="L76">
        <f t="shared" si="88"/>
        <v>5751000</v>
      </c>
      <c r="M76">
        <f t="shared" si="88"/>
        <v>5751000</v>
      </c>
      <c r="N76">
        <f t="shared" si="88"/>
        <v>5751000</v>
      </c>
      <c r="O76">
        <f t="shared" si="88"/>
        <v>5751000</v>
      </c>
      <c r="P76">
        <f t="shared" si="88"/>
        <v>5751000</v>
      </c>
      <c r="Q76">
        <f t="shared" si="88"/>
        <v>5751000</v>
      </c>
      <c r="R76">
        <f t="shared" si="88"/>
        <v>5751000</v>
      </c>
      <c r="S76">
        <f t="shared" si="88"/>
        <v>5751000</v>
      </c>
      <c r="T76">
        <f t="shared" si="88"/>
        <v>5751000</v>
      </c>
      <c r="U76">
        <f t="shared" si="88"/>
        <v>5751000</v>
      </c>
      <c r="V76">
        <f t="shared" si="88"/>
        <v>5751000</v>
      </c>
      <c r="W76">
        <f t="shared" si="88"/>
        <v>5751000</v>
      </c>
      <c r="X76">
        <f t="shared" si="88"/>
        <v>5751000</v>
      </c>
      <c r="Y76">
        <f t="shared" si="88"/>
        <v>5751000</v>
      </c>
      <c r="Z76">
        <f t="shared" si="88"/>
        <v>5751000</v>
      </c>
      <c r="AA76">
        <f t="shared" si="88"/>
        <v>5751000</v>
      </c>
      <c r="AB76">
        <f t="shared" si="88"/>
        <v>5751000</v>
      </c>
      <c r="AC76">
        <f t="shared" si="88"/>
        <v>5751000</v>
      </c>
      <c r="AD76">
        <f t="shared" si="88"/>
        <v>5751000</v>
      </c>
      <c r="AE76">
        <f t="shared" si="88"/>
        <v>5751000</v>
      </c>
      <c r="AF76">
        <f t="shared" si="88"/>
        <v>5751000</v>
      </c>
      <c r="AG76">
        <f t="shared" si="88"/>
        <v>5751000</v>
      </c>
      <c r="AH76">
        <f t="shared" si="88"/>
        <v>5751000</v>
      </c>
    </row>
    <row r="77" spans="1:36" x14ac:dyDescent="0.25">
      <c r="A77" t="s">
        <v>282</v>
      </c>
      <c r="B77" t="s">
        <v>637</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0.56008292008972782</v>
      </c>
      <c r="H77" s="11">
        <f>(INDEX('AEO 2023 Table 11'!16:16,MATCH(Calculations!G43,'AEO 2023 Table 11'!13:13,0))-INDEX('AEO 2023 Table 11'!21:21,MATCH(Calculations!G43,'AEO 2023 Table 11'!13:13,0)))/INDEX('AEO 2023 Table 11'!23:23,MATCH(Calculations!G43,'AEO 2023 Table 11'!13:13,0))</f>
        <v>0.56795252533835694</v>
      </c>
      <c r="I77" s="11">
        <f>(INDEX('AEO 2023 Table 11'!16:16,MATCH(Calculations!H43,'AEO 2023 Table 11'!13:13,0))-INDEX('AEO 2023 Table 11'!21:21,MATCH(Calculations!H43,'AEO 2023 Table 11'!13:13,0)))/INDEX('AEO 2023 Table 11'!23:23,MATCH(Calculations!H43,'AEO 2023 Table 11'!13:13,0))</f>
        <v>0.58812002240451311</v>
      </c>
      <c r="J77" s="11">
        <f>(INDEX('AEO 2023 Table 11'!16:16,MATCH(Calculations!I43,'AEO 2023 Table 11'!13:13,0))-INDEX('AEO 2023 Table 11'!21:21,MATCH(Calculations!I43,'AEO 2023 Table 11'!13:13,0)))/INDEX('AEO 2023 Table 11'!23:23,MATCH(Calculations!I43,'AEO 2023 Table 11'!13:13,0))</f>
        <v>0.59539035088864523</v>
      </c>
      <c r="K77" s="11">
        <f>(INDEX('AEO 2023 Table 11'!16:16,MATCH(Calculations!J43,'AEO 2023 Table 11'!13:13,0))-INDEX('AEO 2023 Table 11'!21:21,MATCH(Calculations!J43,'AEO 2023 Table 11'!13:13,0)))/INDEX('AEO 2023 Table 11'!23:23,MATCH(Calculations!J43,'AEO 2023 Table 11'!13:13,0))</f>
        <v>0.59278552022334652</v>
      </c>
      <c r="L77" s="11">
        <f>(INDEX('AEO 2023 Table 11'!16:16,MATCH(Calculations!K43,'AEO 2023 Table 11'!13:13,0))-INDEX('AEO 2023 Table 11'!21:21,MATCH(Calculations!K43,'AEO 2023 Table 11'!13:13,0)))/INDEX('AEO 2023 Table 11'!23:23,MATCH(Calculations!K43,'AEO 2023 Table 11'!13:13,0))</f>
        <v>0.60362361322486924</v>
      </c>
      <c r="M77" s="11">
        <f>(INDEX('AEO 2023 Table 11'!16:16,MATCH(Calculations!L43,'AEO 2023 Table 11'!13:13,0))-INDEX('AEO 2023 Table 11'!21:21,MATCH(Calculations!L43,'AEO 2023 Table 11'!13:13,0)))/INDEX('AEO 2023 Table 11'!23:23,MATCH(Calculations!L43,'AEO 2023 Table 11'!13:13,0))</f>
        <v>0.59665547157129262</v>
      </c>
      <c r="N77" s="11">
        <f>(INDEX('AEO 2023 Table 11'!16:16,MATCH(Calculations!M43,'AEO 2023 Table 11'!13:13,0))-INDEX('AEO 2023 Table 11'!21:21,MATCH(Calculations!M43,'AEO 2023 Table 11'!13:13,0)))/INDEX('AEO 2023 Table 11'!23:23,MATCH(Calculations!M43,'AEO 2023 Table 11'!13:13,0))</f>
        <v>0.59930932744025267</v>
      </c>
      <c r="O77" s="11">
        <f>(INDEX('AEO 2023 Table 11'!16:16,MATCH(Calculations!N43,'AEO 2023 Table 11'!13:13,0))-INDEX('AEO 2023 Table 11'!21:21,MATCH(Calculations!N43,'AEO 2023 Table 11'!13:13,0)))/INDEX('AEO 2023 Table 11'!23:23,MATCH(Calculations!N43,'AEO 2023 Table 11'!13:13,0))</f>
        <v>0.59823084206031074</v>
      </c>
      <c r="P77" s="11">
        <f>(INDEX('AEO 2023 Table 11'!16:16,MATCH(Calculations!O43,'AEO 2023 Table 11'!13:13,0))-INDEX('AEO 2023 Table 11'!21:21,MATCH(Calculations!O43,'AEO 2023 Table 11'!13:13,0)))/INDEX('AEO 2023 Table 11'!23:23,MATCH(Calculations!O43,'AEO 2023 Table 11'!13:13,0))</f>
        <v>0.59811575708408016</v>
      </c>
      <c r="Q77" s="11">
        <f>(INDEX('AEO 2023 Table 11'!16:16,MATCH(Calculations!P43,'AEO 2023 Table 11'!13:13,0))-INDEX('AEO 2023 Table 11'!21:21,MATCH(Calculations!P43,'AEO 2023 Table 11'!13:13,0)))/INDEX('AEO 2023 Table 11'!23:23,MATCH(Calculations!P43,'AEO 2023 Table 11'!13:13,0))</f>
        <v>0.59391416584563061</v>
      </c>
      <c r="R77" s="11">
        <f>(INDEX('AEO 2023 Table 11'!16:16,MATCH(Calculations!Q43,'AEO 2023 Table 11'!13:13,0))-INDEX('AEO 2023 Table 11'!21:21,MATCH(Calculations!Q43,'AEO 2023 Table 11'!13:13,0)))/INDEX('AEO 2023 Table 11'!23:23,MATCH(Calculations!Q43,'AEO 2023 Table 11'!13:13,0))</f>
        <v>0.59092805937759207</v>
      </c>
      <c r="S77" s="11">
        <f>(INDEX('AEO 2023 Table 11'!16:16,MATCH(Calculations!R43,'AEO 2023 Table 11'!13:13,0))-INDEX('AEO 2023 Table 11'!21:21,MATCH(Calculations!R43,'AEO 2023 Table 11'!13:13,0)))/INDEX('AEO 2023 Table 11'!23:23,MATCH(Calculations!R43,'AEO 2023 Table 11'!13:13,0))</f>
        <v>0.58850084941557446</v>
      </c>
      <c r="T77" s="11">
        <f>(INDEX('AEO 2023 Table 11'!16:16,MATCH(Calculations!S43,'AEO 2023 Table 11'!13:13,0))-INDEX('AEO 2023 Table 11'!21:21,MATCH(Calculations!S43,'AEO 2023 Table 11'!13:13,0)))/INDEX('AEO 2023 Table 11'!23:23,MATCH(Calculations!S43,'AEO 2023 Table 11'!13:13,0))</f>
        <v>0.58630523236602394</v>
      </c>
      <c r="U77" s="11">
        <f>(INDEX('AEO 2023 Table 11'!16:16,MATCH(Calculations!T43,'AEO 2023 Table 11'!13:13,0))-INDEX('AEO 2023 Table 11'!21:21,MATCH(Calculations!T43,'AEO 2023 Table 11'!13:13,0)))/INDEX('AEO 2023 Table 11'!23:23,MATCH(Calculations!T43,'AEO 2023 Table 11'!13:13,0))</f>
        <v>0.58477069108598867</v>
      </c>
      <c r="V77" s="11">
        <f>(INDEX('AEO 2023 Table 11'!16:16,MATCH(Calculations!U43,'AEO 2023 Table 11'!13:13,0))-INDEX('AEO 2023 Table 11'!21:21,MATCH(Calculations!U43,'AEO 2023 Table 11'!13:13,0)))/INDEX('AEO 2023 Table 11'!23:23,MATCH(Calculations!U43,'AEO 2023 Table 11'!13:13,0))</f>
        <v>0.58563837376755523</v>
      </c>
      <c r="W77" s="11">
        <f>(INDEX('AEO 2023 Table 11'!16:16,MATCH(Calculations!V43,'AEO 2023 Table 11'!13:13,0))-INDEX('AEO 2023 Table 11'!21:21,MATCH(Calculations!V43,'AEO 2023 Table 11'!13:13,0)))/INDEX('AEO 2023 Table 11'!23:23,MATCH(Calculations!V43,'AEO 2023 Table 11'!13:13,0))</f>
        <v>0.58058138612793031</v>
      </c>
      <c r="X77" s="11">
        <f>(INDEX('AEO 2023 Table 11'!16:16,MATCH(Calculations!W43,'AEO 2023 Table 11'!13:13,0))-INDEX('AEO 2023 Table 11'!21:21,MATCH(Calculations!W43,'AEO 2023 Table 11'!13:13,0)))/INDEX('AEO 2023 Table 11'!23:23,MATCH(Calculations!W43,'AEO 2023 Table 11'!13:13,0))</f>
        <v>0.5798463967028763</v>
      </c>
      <c r="Y77" s="11">
        <f>(INDEX('AEO 2023 Table 11'!16:16,MATCH(Calculations!X43,'AEO 2023 Table 11'!13:13,0))-INDEX('AEO 2023 Table 11'!21:21,MATCH(Calculations!X43,'AEO 2023 Table 11'!13:13,0)))/INDEX('AEO 2023 Table 11'!23:23,MATCH(Calculations!X43,'AEO 2023 Table 11'!13:13,0))</f>
        <v>0.5794407608765566</v>
      </c>
      <c r="Z77" s="11">
        <f>(INDEX('AEO 2023 Table 11'!16:16,MATCH(Calculations!Y43,'AEO 2023 Table 11'!13:13,0))-INDEX('AEO 2023 Table 11'!21:21,MATCH(Calculations!Y43,'AEO 2023 Table 11'!13:13,0)))/INDEX('AEO 2023 Table 11'!23:23,MATCH(Calculations!Y43,'AEO 2023 Table 11'!13:13,0))</f>
        <v>0.57772645945400947</v>
      </c>
      <c r="AA77" s="11">
        <f>(INDEX('AEO 2023 Table 11'!16:16,MATCH(Calculations!Z43,'AEO 2023 Table 11'!13:13,0))-INDEX('AEO 2023 Table 11'!21:21,MATCH(Calculations!Z43,'AEO 2023 Table 11'!13:13,0)))/INDEX('AEO 2023 Table 11'!23:23,MATCH(Calculations!Z43,'AEO 2023 Table 11'!13:13,0))</f>
        <v>0.5859340831610701</v>
      </c>
      <c r="AB77" s="11">
        <f>(INDEX('AEO 2023 Table 11'!16:16,MATCH(Calculations!AA43,'AEO 2023 Table 11'!13:13,0))-INDEX('AEO 2023 Table 11'!21:21,MATCH(Calculations!AA43,'AEO 2023 Table 11'!13:13,0)))/INDEX('AEO 2023 Table 11'!23:23,MATCH(Calculations!AA43,'AEO 2023 Table 11'!13:13,0))</f>
        <v>0.58877276328987549</v>
      </c>
      <c r="AC77" s="11">
        <f>(INDEX('AEO 2023 Table 11'!16:16,MATCH(Calculations!AB43,'AEO 2023 Table 11'!13:13,0))-INDEX('AEO 2023 Table 11'!21:21,MATCH(Calculations!AB43,'AEO 2023 Table 11'!13:13,0)))/INDEX('AEO 2023 Table 11'!23:23,MATCH(Calculations!AB43,'AEO 2023 Table 11'!13:13,0))</f>
        <v>0.59137964834877588</v>
      </c>
      <c r="AD77" s="11">
        <f>(INDEX('AEO 2023 Table 11'!16:16,MATCH(Calculations!AC43,'AEO 2023 Table 11'!13:13,0))-INDEX('AEO 2023 Table 11'!21:21,MATCH(Calculations!AC43,'AEO 2023 Table 11'!13:13,0)))/INDEX('AEO 2023 Table 11'!23:23,MATCH(Calculations!AC43,'AEO 2023 Table 11'!13:13,0))</f>
        <v>0.5855093117329333</v>
      </c>
      <c r="AE77" s="11">
        <f>(INDEX('AEO 2023 Table 11'!16:16,MATCH(Calculations!AD43,'AEO 2023 Table 11'!13:13,0))-INDEX('AEO 2023 Table 11'!21:21,MATCH(Calculations!AD43,'AEO 2023 Table 11'!13:13,0)))/INDEX('AEO 2023 Table 11'!23:23,MATCH(Calculations!AD43,'AEO 2023 Table 11'!13:13,0))</f>
        <v>0.57929391992298385</v>
      </c>
      <c r="AF77" s="11">
        <f>(INDEX('AEO 2023 Table 11'!16:16,MATCH(Calculations!AE43,'AEO 2023 Table 11'!13:13,0))-INDEX('AEO 2023 Table 11'!21:21,MATCH(Calculations!AE43,'AEO 2023 Table 11'!13:13,0)))/INDEX('AEO 2023 Table 11'!23:23,MATCH(Calculations!AE43,'AEO 2023 Table 11'!13:13,0))</f>
        <v>0.59196104100095981</v>
      </c>
      <c r="AG77" s="11">
        <f>(INDEX('AEO 2023 Table 11'!16:16,MATCH(Calculations!AF43,'AEO 2023 Table 11'!13:13,0))-INDEX('AEO 2023 Table 11'!21:21,MATCH(Calculations!AF43,'AEO 2023 Table 11'!13:13,0)))/INDEX('AEO 2023 Table 11'!23:23,MATCH(Calculations!AF43,'AEO 2023 Table 11'!13:13,0))</f>
        <v>0.60139402635124495</v>
      </c>
      <c r="AH77" s="11">
        <f>(INDEX('AEO 2023 Table 11'!16:16,MATCH(Calculations!AG43,'AEO 2023 Table 11'!13:13,0))-INDEX('AEO 2023 Table 11'!21:21,MATCH(Calculations!AG43,'AEO 2023 Table 11'!13:13,0)))/INDEX('AEO 2023 Table 11'!23:23,MATCH(Calculations!AG43,'AEO 2023 Table 11'!13:13,0))</f>
        <v>0.59809238005753251</v>
      </c>
      <c r="AI77" s="11"/>
      <c r="AJ77" s="11"/>
    </row>
    <row r="78" spans="1:36" x14ac:dyDescent="0.25">
      <c r="A78" t="s">
        <v>285</v>
      </c>
      <c r="E78">
        <f>E74/(E75*E76*10^6*365)*E77</f>
        <v>2.9846162265946587E-8</v>
      </c>
      <c r="F78">
        <f t="shared" ref="F78:AH78" si="89">F74/(F75*F76*10^6*365)*F77</f>
        <v>2.8795207777624858E-8</v>
      </c>
      <c r="G78">
        <f t="shared" si="89"/>
        <v>2.8239525923062897E-8</v>
      </c>
      <c r="H78">
        <f t="shared" si="89"/>
        <v>2.7600258767881125E-8</v>
      </c>
      <c r="I78">
        <f t="shared" si="89"/>
        <v>2.7956006619842023E-8</v>
      </c>
      <c r="J78">
        <f t="shared" si="89"/>
        <v>2.7830074718065354E-8</v>
      </c>
      <c r="K78">
        <f t="shared" si="89"/>
        <v>2.7464915311118025E-8</v>
      </c>
      <c r="L78">
        <f t="shared" si="89"/>
        <v>2.756370698204183E-8</v>
      </c>
      <c r="M78">
        <f t="shared" si="89"/>
        <v>2.7275042329827706E-8</v>
      </c>
      <c r="N78">
        <f t="shared" si="89"/>
        <v>2.7292919974393449E-8</v>
      </c>
      <c r="O78">
        <f t="shared" si="89"/>
        <v>2.7257310428839182E-8</v>
      </c>
      <c r="P78">
        <f t="shared" si="89"/>
        <v>2.7338323820194189E-8</v>
      </c>
      <c r="Q78">
        <f t="shared" si="89"/>
        <v>2.7215903461604679E-8</v>
      </c>
      <c r="R78">
        <f t="shared" si="89"/>
        <v>2.7184933507312666E-8</v>
      </c>
      <c r="S78">
        <f t="shared" si="89"/>
        <v>2.7071798602530684E-8</v>
      </c>
      <c r="T78">
        <f t="shared" si="89"/>
        <v>2.7183276697568837E-8</v>
      </c>
      <c r="U78">
        <f t="shared" si="89"/>
        <v>2.7170075729510989E-8</v>
      </c>
      <c r="V78">
        <f t="shared" si="89"/>
        <v>2.7326950897730845E-8</v>
      </c>
      <c r="W78">
        <f t="shared" si="89"/>
        <v>2.7273277442840396E-8</v>
      </c>
      <c r="X78">
        <f t="shared" si="89"/>
        <v>2.7272207028552254E-8</v>
      </c>
      <c r="Y78">
        <f t="shared" si="89"/>
        <v>2.7320888228067136E-8</v>
      </c>
      <c r="Z78">
        <f t="shared" si="89"/>
        <v>2.7233526955876792E-8</v>
      </c>
      <c r="AA78">
        <f t="shared" si="89"/>
        <v>2.7363248397242515E-8</v>
      </c>
      <c r="AB78">
        <f t="shared" si="89"/>
        <v>2.7363257544115914E-8</v>
      </c>
      <c r="AC78">
        <f t="shared" si="89"/>
        <v>2.7504123968747425E-8</v>
      </c>
      <c r="AD78">
        <f t="shared" si="89"/>
        <v>2.7524562992630383E-8</v>
      </c>
      <c r="AE78">
        <f t="shared" si="89"/>
        <v>2.7680797876423475E-8</v>
      </c>
      <c r="AF78">
        <f t="shared" si="89"/>
        <v>2.7951760630802672E-8</v>
      </c>
      <c r="AG78">
        <f t="shared" si="89"/>
        <v>2.8156008772109717E-8</v>
      </c>
      <c r="AH78">
        <f t="shared" si="89"/>
        <v>2.8239744961528873E-8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90">E81</f>
        <v>1620000000.0000002</v>
      </c>
      <c r="G81">
        <f t="shared" si="90"/>
        <v>1620000000.0000002</v>
      </c>
      <c r="H81">
        <f t="shared" si="90"/>
        <v>1620000000.0000002</v>
      </c>
      <c r="I81">
        <f t="shared" si="90"/>
        <v>1620000000.0000002</v>
      </c>
      <c r="J81">
        <f t="shared" si="90"/>
        <v>1620000000.0000002</v>
      </c>
      <c r="K81">
        <f t="shared" si="90"/>
        <v>1620000000.0000002</v>
      </c>
      <c r="L81">
        <f t="shared" si="90"/>
        <v>1620000000.0000002</v>
      </c>
      <c r="M81">
        <f t="shared" si="90"/>
        <v>1620000000.0000002</v>
      </c>
      <c r="N81">
        <f t="shared" si="90"/>
        <v>1620000000.0000002</v>
      </c>
      <c r="O81">
        <f t="shared" si="90"/>
        <v>1620000000.0000002</v>
      </c>
      <c r="P81">
        <f t="shared" si="90"/>
        <v>1620000000.0000002</v>
      </c>
      <c r="Q81">
        <f t="shared" ref="Q81" si="91">P81</f>
        <v>1620000000.0000002</v>
      </c>
      <c r="R81">
        <f t="shared" ref="R81" si="92">Q81</f>
        <v>1620000000.0000002</v>
      </c>
      <c r="S81">
        <f t="shared" ref="S81" si="93">R81</f>
        <v>1620000000.0000002</v>
      </c>
      <c r="T81">
        <f t="shared" ref="T81" si="94">S81</f>
        <v>1620000000.0000002</v>
      </c>
      <c r="U81">
        <f t="shared" ref="U81" si="95">T81</f>
        <v>1620000000.0000002</v>
      </c>
      <c r="V81">
        <f t="shared" ref="V81" si="96">U81</f>
        <v>1620000000.0000002</v>
      </c>
      <c r="W81">
        <f t="shared" ref="W81" si="97">V81</f>
        <v>1620000000.0000002</v>
      </c>
      <c r="X81">
        <f t="shared" ref="X81" si="98">W81</f>
        <v>1620000000.0000002</v>
      </c>
      <c r="Y81">
        <f t="shared" ref="Y81" si="99">X81</f>
        <v>1620000000.0000002</v>
      </c>
      <c r="Z81">
        <f t="shared" ref="Z81" si="100">Y81</f>
        <v>1620000000.0000002</v>
      </c>
      <c r="AA81">
        <f t="shared" ref="AA81" si="101">Z81</f>
        <v>1620000000.0000002</v>
      </c>
      <c r="AB81">
        <f t="shared" ref="AB81" si="102">AA81</f>
        <v>1620000000.0000002</v>
      </c>
      <c r="AC81">
        <f t="shared" ref="AC81" si="103">AB81</f>
        <v>1620000000.0000002</v>
      </c>
      <c r="AD81">
        <f t="shared" ref="AD81" si="104">AC81</f>
        <v>1620000000.0000002</v>
      </c>
      <c r="AE81">
        <f t="shared" ref="AE81" si="105">AD81</f>
        <v>1620000000.0000002</v>
      </c>
      <c r="AF81">
        <f t="shared" ref="AF81" si="106">AE81</f>
        <v>1620000000.0000002</v>
      </c>
      <c r="AG81">
        <f t="shared" ref="AG81" si="107">AF81</f>
        <v>1620000000.0000002</v>
      </c>
      <c r="AH81">
        <f t="shared" ref="AH81" si="108">AG81</f>
        <v>1620000000.0000002</v>
      </c>
    </row>
    <row r="82" spans="1:36" x14ac:dyDescent="0.25">
      <c r="A82" t="s">
        <v>287</v>
      </c>
      <c r="B82" t="s">
        <v>636</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0.35041454886903911</v>
      </c>
      <c r="G82" s="11">
        <f>INDEX('AEO 2023 Table 1'!16:16,MATCH(Calculations!F43,'AEO 2023 Table 1'!13:13,0))/SUM(INDEX('AEO 2023 Table 1'!16:18,0,MATCH(Calculations!F43,'AEO 2023 Table 1'!13:13,0)))</f>
        <v>0.35618107310329322</v>
      </c>
      <c r="H82" s="11">
        <f>INDEX('AEO 2023 Table 1'!16:16,MATCH(Calculations!G43,'AEO 2023 Table 1'!13:13,0))/SUM(INDEX('AEO 2023 Table 1'!16:18,0,MATCH(Calculations!G43,'AEO 2023 Table 1'!13:13,0)))</f>
        <v>0.36953268242839127</v>
      </c>
      <c r="I82" s="11">
        <f>INDEX('AEO 2023 Table 1'!16:16,MATCH(Calculations!H43,'AEO 2023 Table 1'!13:13,0))/SUM(INDEX('AEO 2023 Table 1'!16:18,0,MATCH(Calculations!H43,'AEO 2023 Table 1'!13:13,0)))</f>
        <v>0.3713986613853239</v>
      </c>
      <c r="J82" s="11">
        <f>INDEX('AEO 2023 Table 1'!16:16,MATCH(Calculations!I43,'AEO 2023 Table 1'!13:13,0))/SUM(INDEX('AEO 2023 Table 1'!16:18,0,MATCH(Calculations!I43,'AEO 2023 Table 1'!13:13,0)))</f>
        <v>0.36941109913933584</v>
      </c>
      <c r="K82" s="11">
        <f>INDEX('AEO 2023 Table 1'!16:16,MATCH(Calculations!J43,'AEO 2023 Table 1'!13:13,0))/SUM(INDEX('AEO 2023 Table 1'!16:18,0,MATCH(Calculations!J43,'AEO 2023 Table 1'!13:13,0)))</f>
        <v>0.36874822200106949</v>
      </c>
      <c r="L82" s="11">
        <f>INDEX('AEO 2023 Table 1'!16:16,MATCH(Calculations!K43,'AEO 2023 Table 1'!13:13,0))/SUM(INDEX('AEO 2023 Table 1'!16:18,0,MATCH(Calculations!K43,'AEO 2023 Table 1'!13:13,0)))</f>
        <v>0.36791483185677837</v>
      </c>
      <c r="M82" s="11">
        <f>INDEX('AEO 2023 Table 1'!16:16,MATCH(Calculations!L43,'AEO 2023 Table 1'!13:13,0))/SUM(INDEX('AEO 2023 Table 1'!16:18,0,MATCH(Calculations!L43,'AEO 2023 Table 1'!13:13,0)))</f>
        <v>0.36488006343609791</v>
      </c>
      <c r="N82" s="11">
        <f>INDEX('AEO 2023 Table 1'!16:16,MATCH(Calculations!M43,'AEO 2023 Table 1'!13:13,0))/SUM(INDEX('AEO 2023 Table 1'!16:18,0,MATCH(Calculations!M43,'AEO 2023 Table 1'!13:13,0)))</f>
        <v>0.36307628266399078</v>
      </c>
      <c r="O82" s="11">
        <f>INDEX('AEO 2023 Table 1'!16:16,MATCH(Calculations!N43,'AEO 2023 Table 1'!13:13,0))/SUM(INDEX('AEO 2023 Table 1'!16:18,0,MATCH(Calculations!N43,'AEO 2023 Table 1'!13:13,0)))</f>
        <v>0.36132856424575371</v>
      </c>
      <c r="P82" s="11">
        <f>INDEX('AEO 2023 Table 1'!16:16,MATCH(Calculations!O43,'AEO 2023 Table 1'!13:13,0))/SUM(INDEX('AEO 2023 Table 1'!16:18,0,MATCH(Calculations!O43,'AEO 2023 Table 1'!13:13,0)))</f>
        <v>0.35831122160397855</v>
      </c>
      <c r="Q82" s="11">
        <f>INDEX('AEO 2023 Table 1'!16:16,MATCH(Calculations!P43,'AEO 2023 Table 1'!13:13,0))/SUM(INDEX('AEO 2023 Table 1'!16:18,0,MATCH(Calculations!P43,'AEO 2023 Table 1'!13:13,0)))</f>
        <v>0.3549971501609005</v>
      </c>
      <c r="R82" s="11">
        <f>INDEX('AEO 2023 Table 1'!16:16,MATCH(Calculations!Q43,'AEO 2023 Table 1'!13:13,0))/SUM(INDEX('AEO 2023 Table 1'!16:18,0,MATCH(Calculations!Q43,'AEO 2023 Table 1'!13:13,0)))</f>
        <v>0.35171595446767479</v>
      </c>
      <c r="S82" s="11">
        <f>INDEX('AEO 2023 Table 1'!16:16,MATCH(Calculations!R43,'AEO 2023 Table 1'!13:13,0))/SUM(INDEX('AEO 2023 Table 1'!16:18,0,MATCH(Calculations!R43,'AEO 2023 Table 1'!13:13,0)))</f>
        <v>0.34925599772662241</v>
      </c>
      <c r="T82" s="11">
        <f>INDEX('AEO 2023 Table 1'!16:16,MATCH(Calculations!S43,'AEO 2023 Table 1'!13:13,0))/SUM(INDEX('AEO 2023 Table 1'!16:18,0,MATCH(Calculations!S43,'AEO 2023 Table 1'!13:13,0)))</f>
        <v>0.34687692577946655</v>
      </c>
      <c r="U82" s="11">
        <f>INDEX('AEO 2023 Table 1'!16:16,MATCH(Calculations!T43,'AEO 2023 Table 1'!13:13,0))/SUM(INDEX('AEO 2023 Table 1'!16:18,0,MATCH(Calculations!T43,'AEO 2023 Table 1'!13:13,0)))</f>
        <v>0.34539838996076627</v>
      </c>
      <c r="V82" s="11">
        <f>INDEX('AEO 2023 Table 1'!16:16,MATCH(Calculations!U43,'AEO 2023 Table 1'!13:13,0))/SUM(INDEX('AEO 2023 Table 1'!16:18,0,MATCH(Calculations!U43,'AEO 2023 Table 1'!13:13,0)))</f>
        <v>0.3424988665730857</v>
      </c>
      <c r="W82" s="11">
        <f>INDEX('AEO 2023 Table 1'!16:16,MATCH(Calculations!V43,'AEO 2023 Table 1'!13:13,0))/SUM(INDEX('AEO 2023 Table 1'!16:18,0,MATCH(Calculations!V43,'AEO 2023 Table 1'!13:13,0)))</f>
        <v>0.34052266230382044</v>
      </c>
      <c r="X82" s="11">
        <f>INDEX('AEO 2023 Table 1'!16:16,MATCH(Calculations!W43,'AEO 2023 Table 1'!13:13,0))/SUM(INDEX('AEO 2023 Table 1'!16:18,0,MATCH(Calculations!W43,'AEO 2023 Table 1'!13:13,0)))</f>
        <v>0.33855594424636143</v>
      </c>
      <c r="Y82" s="11">
        <f>INDEX('AEO 2023 Table 1'!16:16,MATCH(Calculations!X43,'AEO 2023 Table 1'!13:13,0))/SUM(INDEX('AEO 2023 Table 1'!16:18,0,MATCH(Calculations!X43,'AEO 2023 Table 1'!13:13,0)))</f>
        <v>0.33647454328662046</v>
      </c>
      <c r="Z82" s="11">
        <f>INDEX('AEO 2023 Table 1'!16:16,MATCH(Calculations!Y43,'AEO 2023 Table 1'!13:13,0))/SUM(INDEX('AEO 2023 Table 1'!16:18,0,MATCH(Calculations!Y43,'AEO 2023 Table 1'!13:13,0)))</f>
        <v>0.33540815783524075</v>
      </c>
      <c r="AA82" s="11">
        <f>INDEX('AEO 2023 Table 1'!16:16,MATCH(Calculations!Z43,'AEO 2023 Table 1'!13:13,0))/SUM(INDEX('AEO 2023 Table 1'!16:18,0,MATCH(Calculations!Z43,'AEO 2023 Table 1'!13:13,0)))</f>
        <v>0.3363959562908771</v>
      </c>
      <c r="AB82" s="11">
        <f>INDEX('AEO 2023 Table 1'!16:16,MATCH(Calculations!AA43,'AEO 2023 Table 1'!13:13,0))/SUM(INDEX('AEO 2023 Table 1'!16:18,0,MATCH(Calculations!AA43,'AEO 2023 Table 1'!13:13,0)))</f>
        <v>0.33624665548118154</v>
      </c>
      <c r="AC82" s="11">
        <f>INDEX('AEO 2023 Table 1'!16:16,MATCH(Calculations!AB43,'AEO 2023 Table 1'!13:13,0))/SUM(INDEX('AEO 2023 Table 1'!16:18,0,MATCH(Calculations!AB43,'AEO 2023 Table 1'!13:13,0)))</f>
        <v>0.33555783205826084</v>
      </c>
      <c r="AD82" s="11">
        <f>INDEX('AEO 2023 Table 1'!16:16,MATCH(Calculations!AC43,'AEO 2023 Table 1'!13:13,0))/SUM(INDEX('AEO 2023 Table 1'!16:18,0,MATCH(Calculations!AC43,'AEO 2023 Table 1'!13:13,0)))</f>
        <v>0.33317636022082947</v>
      </c>
      <c r="AE82" s="11">
        <f>INDEX('AEO 2023 Table 1'!16:16,MATCH(Calculations!AD43,'AEO 2023 Table 1'!13:13,0))/SUM(INDEX('AEO 2023 Table 1'!16:18,0,MATCH(Calculations!AD43,'AEO 2023 Table 1'!13:13,0)))</f>
        <v>0.32864027141024643</v>
      </c>
      <c r="AF82" s="11">
        <f>INDEX('AEO 2023 Table 1'!16:16,MATCH(Calculations!AE43,'AEO 2023 Table 1'!13:13,0))/SUM(INDEX('AEO 2023 Table 1'!16:18,0,MATCH(Calculations!AE43,'AEO 2023 Table 1'!13:13,0)))</f>
        <v>0.33022243498411769</v>
      </c>
      <c r="AG82" s="11">
        <f>INDEX('AEO 2023 Table 1'!16:16,MATCH(Calculations!AF43,'AEO 2023 Table 1'!13:13,0))/SUM(INDEX('AEO 2023 Table 1'!16:18,0,MATCH(Calculations!AF43,'AEO 2023 Table 1'!13:13,0)))</f>
        <v>0.33124947888108491</v>
      </c>
      <c r="AH82" s="11">
        <f>INDEX('AEO 2023 Table 1'!16:16,MATCH(Calculations!AG43,'AEO 2023 Table 1'!13:13,0))/SUM(INDEX('AEO 2023 Table 1'!16:18,0,MATCH(Calculations!AG43,'AEO 2023 Table 1'!13:13,0)))</f>
        <v>0.32822381436825543</v>
      </c>
      <c r="AI82" s="11"/>
      <c r="AJ82" s="11"/>
    </row>
    <row r="83" spans="1:36" x14ac:dyDescent="0.25">
      <c r="A83" t="s">
        <v>279</v>
      </c>
      <c r="B83" t="s">
        <v>637</v>
      </c>
      <c r="C83" s="4"/>
      <c r="D83" s="4"/>
      <c r="E83" s="4">
        <f t="shared" ref="E83:AH85" si="109">E75</f>
        <v>11.13137</v>
      </c>
      <c r="F83" s="4">
        <f t="shared" si="109"/>
        <v>11.828412999999999</v>
      </c>
      <c r="G83" s="4">
        <f t="shared" si="109"/>
        <v>12.282932000000001</v>
      </c>
      <c r="H83" s="4">
        <f t="shared" si="109"/>
        <v>12.744007</v>
      </c>
      <c r="I83" s="4">
        <f t="shared" si="109"/>
        <v>13.028606</v>
      </c>
      <c r="J83" s="4">
        <f t="shared" si="109"/>
        <v>13.249349</v>
      </c>
      <c r="K83" s="4">
        <f t="shared" si="109"/>
        <v>13.366769</v>
      </c>
      <c r="L83" s="4">
        <f t="shared" si="109"/>
        <v>13.562374</v>
      </c>
      <c r="M83" s="4">
        <f t="shared" si="109"/>
        <v>13.547692</v>
      </c>
      <c r="N83" s="4">
        <f t="shared" si="109"/>
        <v>13.599036999999999</v>
      </c>
      <c r="O83" s="4">
        <f t="shared" si="109"/>
        <v>13.592299000000001</v>
      </c>
      <c r="P83" s="4">
        <f t="shared" si="109"/>
        <v>13.549412999999999</v>
      </c>
      <c r="Q83" s="4">
        <f t="shared" si="109"/>
        <v>13.514751</v>
      </c>
      <c r="R83" s="4">
        <f t="shared" si="109"/>
        <v>13.462120000000001</v>
      </c>
      <c r="S83" s="4">
        <f t="shared" si="109"/>
        <v>13.462853000000001</v>
      </c>
      <c r="T83" s="4">
        <f t="shared" si="109"/>
        <v>13.357620000000001</v>
      </c>
      <c r="U83" s="4">
        <f t="shared" si="109"/>
        <v>13.329132</v>
      </c>
      <c r="V83" s="4">
        <f t="shared" si="109"/>
        <v>13.272278</v>
      </c>
      <c r="W83" s="4">
        <f t="shared" si="109"/>
        <v>13.183566000000001</v>
      </c>
      <c r="X83" s="4">
        <f t="shared" si="109"/>
        <v>13.167393000000001</v>
      </c>
      <c r="Y83" s="4">
        <f t="shared" si="109"/>
        <v>13.134736</v>
      </c>
      <c r="Z83" s="4">
        <f t="shared" si="109"/>
        <v>13.137886</v>
      </c>
      <c r="AA83" s="4">
        <f t="shared" si="109"/>
        <v>13.261365</v>
      </c>
      <c r="AB83" s="4">
        <f t="shared" si="109"/>
        <v>13.325608000000001</v>
      </c>
      <c r="AC83" s="4">
        <f t="shared" si="109"/>
        <v>13.316058</v>
      </c>
      <c r="AD83" s="4">
        <f t="shared" si="109"/>
        <v>13.174086000000001</v>
      </c>
      <c r="AE83" s="4">
        <f t="shared" si="109"/>
        <v>12.960671</v>
      </c>
      <c r="AF83" s="4">
        <f t="shared" si="109"/>
        <v>13.115688</v>
      </c>
      <c r="AG83" s="4">
        <f t="shared" si="109"/>
        <v>13.228028999999999</v>
      </c>
      <c r="AH83" s="4">
        <f t="shared" si="109"/>
        <v>13.116398999999999</v>
      </c>
      <c r="AI83" s="4"/>
      <c r="AJ83" s="4"/>
    </row>
    <row r="84" spans="1:36" x14ac:dyDescent="0.25">
      <c r="A84" t="s">
        <v>281</v>
      </c>
      <c r="B84" t="s">
        <v>280</v>
      </c>
      <c r="C84">
        <f t="shared" ref="C84:R84" si="110">C76</f>
        <v>5751000</v>
      </c>
      <c r="D84">
        <f t="shared" si="110"/>
        <v>5751000</v>
      </c>
      <c r="E84">
        <f t="shared" si="110"/>
        <v>5751000</v>
      </c>
      <c r="F84">
        <f t="shared" si="110"/>
        <v>5751000</v>
      </c>
      <c r="G84">
        <f t="shared" si="110"/>
        <v>5751000</v>
      </c>
      <c r="H84">
        <f t="shared" si="110"/>
        <v>5751000</v>
      </c>
      <c r="I84">
        <f t="shared" si="110"/>
        <v>5751000</v>
      </c>
      <c r="J84">
        <f t="shared" si="110"/>
        <v>5751000</v>
      </c>
      <c r="K84">
        <f t="shared" si="110"/>
        <v>5751000</v>
      </c>
      <c r="L84">
        <f t="shared" si="110"/>
        <v>5751000</v>
      </c>
      <c r="M84">
        <f t="shared" si="110"/>
        <v>5751000</v>
      </c>
      <c r="N84">
        <f t="shared" si="110"/>
        <v>5751000</v>
      </c>
      <c r="O84">
        <f t="shared" si="110"/>
        <v>5751000</v>
      </c>
      <c r="P84">
        <f t="shared" si="110"/>
        <v>5751000</v>
      </c>
      <c r="Q84">
        <f t="shared" si="110"/>
        <v>5751000</v>
      </c>
      <c r="R84">
        <f t="shared" si="110"/>
        <v>5751000</v>
      </c>
      <c r="S84">
        <f t="shared" si="109"/>
        <v>5751000</v>
      </c>
      <c r="T84">
        <f t="shared" si="109"/>
        <v>5751000</v>
      </c>
      <c r="U84">
        <f t="shared" si="109"/>
        <v>5751000</v>
      </c>
      <c r="V84">
        <f t="shared" si="109"/>
        <v>5751000</v>
      </c>
      <c r="W84">
        <f t="shared" si="109"/>
        <v>5751000</v>
      </c>
      <c r="X84">
        <f t="shared" si="109"/>
        <v>5751000</v>
      </c>
      <c r="Y84">
        <f t="shared" si="109"/>
        <v>5751000</v>
      </c>
      <c r="Z84">
        <f t="shared" si="109"/>
        <v>5751000</v>
      </c>
      <c r="AA84">
        <f t="shared" si="109"/>
        <v>5751000</v>
      </c>
      <c r="AB84">
        <f t="shared" si="109"/>
        <v>5751000</v>
      </c>
      <c r="AC84">
        <f t="shared" si="109"/>
        <v>5751000</v>
      </c>
      <c r="AD84">
        <f t="shared" si="109"/>
        <v>5751000</v>
      </c>
      <c r="AE84">
        <f t="shared" si="109"/>
        <v>5751000</v>
      </c>
      <c r="AF84">
        <f t="shared" si="109"/>
        <v>5751000</v>
      </c>
      <c r="AG84">
        <f t="shared" si="109"/>
        <v>5751000</v>
      </c>
      <c r="AH84">
        <f t="shared" si="109"/>
        <v>5751000</v>
      </c>
    </row>
    <row r="85" spans="1:36" x14ac:dyDescent="0.25">
      <c r="A85" t="s">
        <v>282</v>
      </c>
      <c r="B85" t="s">
        <v>637</v>
      </c>
      <c r="C85" s="11"/>
      <c r="D85" s="11"/>
      <c r="E85" s="11">
        <f t="shared" si="109"/>
        <v>0.53645091974861669</v>
      </c>
      <c r="F85" s="11">
        <f t="shared" si="109"/>
        <v>0.54997072969670069</v>
      </c>
      <c r="G85" s="11">
        <f t="shared" si="109"/>
        <v>0.56008292008972782</v>
      </c>
      <c r="H85" s="11">
        <f t="shared" si="109"/>
        <v>0.56795252533835694</v>
      </c>
      <c r="I85" s="11">
        <f t="shared" si="109"/>
        <v>0.58812002240451311</v>
      </c>
      <c r="J85" s="11">
        <f t="shared" si="109"/>
        <v>0.59539035088864523</v>
      </c>
      <c r="K85" s="11">
        <f t="shared" si="109"/>
        <v>0.59278552022334652</v>
      </c>
      <c r="L85" s="11">
        <f t="shared" si="109"/>
        <v>0.60362361322486924</v>
      </c>
      <c r="M85" s="11">
        <f t="shared" si="109"/>
        <v>0.59665547157129262</v>
      </c>
      <c r="N85" s="11">
        <f t="shared" si="109"/>
        <v>0.59930932744025267</v>
      </c>
      <c r="O85" s="11">
        <f t="shared" si="109"/>
        <v>0.59823084206031074</v>
      </c>
      <c r="P85" s="11">
        <f t="shared" si="109"/>
        <v>0.59811575708408016</v>
      </c>
      <c r="Q85" s="11">
        <f t="shared" si="109"/>
        <v>0.59391416584563061</v>
      </c>
      <c r="R85" s="11">
        <f t="shared" si="109"/>
        <v>0.59092805937759207</v>
      </c>
      <c r="S85" s="11">
        <f t="shared" si="109"/>
        <v>0.58850084941557446</v>
      </c>
      <c r="T85" s="11">
        <f t="shared" si="109"/>
        <v>0.58630523236602394</v>
      </c>
      <c r="U85" s="11">
        <f t="shared" si="109"/>
        <v>0.58477069108598867</v>
      </c>
      <c r="V85" s="11">
        <f t="shared" si="109"/>
        <v>0.58563837376755523</v>
      </c>
      <c r="W85" s="11">
        <f t="shared" si="109"/>
        <v>0.58058138612793031</v>
      </c>
      <c r="X85" s="11">
        <f t="shared" si="109"/>
        <v>0.5798463967028763</v>
      </c>
      <c r="Y85" s="11">
        <f t="shared" si="109"/>
        <v>0.5794407608765566</v>
      </c>
      <c r="Z85" s="11">
        <f t="shared" si="109"/>
        <v>0.57772645945400947</v>
      </c>
      <c r="AA85" s="11">
        <f t="shared" si="109"/>
        <v>0.5859340831610701</v>
      </c>
      <c r="AB85" s="11">
        <f t="shared" si="109"/>
        <v>0.58877276328987549</v>
      </c>
      <c r="AC85" s="11">
        <f t="shared" si="109"/>
        <v>0.59137964834877588</v>
      </c>
      <c r="AD85" s="11">
        <f t="shared" si="109"/>
        <v>0.5855093117329333</v>
      </c>
      <c r="AE85" s="11">
        <f t="shared" si="109"/>
        <v>0.57929391992298385</v>
      </c>
      <c r="AF85" s="11">
        <f t="shared" si="109"/>
        <v>0.59196104100095981</v>
      </c>
      <c r="AG85" s="11">
        <f t="shared" si="109"/>
        <v>0.60139402635124495</v>
      </c>
      <c r="AH85" s="11">
        <f t="shared" si="109"/>
        <v>0.59809238005753251</v>
      </c>
      <c r="AI85" s="11"/>
      <c r="AJ85" s="11"/>
    </row>
    <row r="86" spans="1:36" x14ac:dyDescent="0.25">
      <c r="A86" t="s">
        <v>285</v>
      </c>
      <c r="E86">
        <f t="shared" ref="E86:AH86" si="111">(E81*E82)/(E83*10^6*E84*365)*E85</f>
        <v>1.3086197591722575E-8</v>
      </c>
      <c r="F86">
        <f t="shared" si="111"/>
        <v>1.2574015987414148E-8</v>
      </c>
      <c r="G86">
        <f t="shared" si="111"/>
        <v>1.2534294714209073E-8</v>
      </c>
      <c r="H86">
        <f t="shared" si="111"/>
        <v>1.270976938946523E-8</v>
      </c>
      <c r="I86">
        <f t="shared" si="111"/>
        <v>1.2938595359067309E-8</v>
      </c>
      <c r="J86">
        <f t="shared" si="111"/>
        <v>1.2811381811525533E-8</v>
      </c>
      <c r="K86">
        <f t="shared" si="111"/>
        <v>1.2620595903987118E-8</v>
      </c>
      <c r="L86">
        <f t="shared" si="111"/>
        <v>1.2637366556791412E-8</v>
      </c>
      <c r="M86">
        <f t="shared" si="111"/>
        <v>1.2401871587967892E-8</v>
      </c>
      <c r="N86">
        <f t="shared" si="111"/>
        <v>1.2348651786388204E-8</v>
      </c>
      <c r="O86">
        <f t="shared" si="111"/>
        <v>1.2273175880595615E-8</v>
      </c>
      <c r="P86">
        <f t="shared" si="111"/>
        <v>1.2206859762678969E-8</v>
      </c>
      <c r="Q86">
        <f t="shared" si="111"/>
        <v>1.2039800332335873E-8</v>
      </c>
      <c r="R86">
        <f t="shared" si="111"/>
        <v>1.1914944025982228E-8</v>
      </c>
      <c r="S86">
        <f t="shared" si="111"/>
        <v>1.1782369700394833E-8</v>
      </c>
      <c r="T86">
        <f t="shared" si="111"/>
        <v>1.1750297965087512E-8</v>
      </c>
      <c r="U86">
        <f t="shared" si="111"/>
        <v>1.1694531282752312E-8</v>
      </c>
      <c r="V86">
        <f t="shared" si="111"/>
        <v>1.1663314253216398E-8</v>
      </c>
      <c r="W86">
        <f t="shared" si="111"/>
        <v>1.1573241424792714E-8</v>
      </c>
      <c r="X86">
        <f t="shared" si="111"/>
        <v>1.1505947568937461E-8</v>
      </c>
      <c r="Y86">
        <f t="shared" si="111"/>
        <v>1.1455622376717224E-8</v>
      </c>
      <c r="Z86">
        <f t="shared" si="111"/>
        <v>1.1382801780273655E-8</v>
      </c>
      <c r="AA86">
        <f t="shared" si="111"/>
        <v>1.1470704231646642E-8</v>
      </c>
      <c r="AB86">
        <f t="shared" si="111"/>
        <v>1.1465617083301758E-8</v>
      </c>
      <c r="AC86">
        <f t="shared" si="111"/>
        <v>1.1501033248319653E-8</v>
      </c>
      <c r="AD86">
        <f t="shared" si="111"/>
        <v>1.1427895859674406E-8</v>
      </c>
      <c r="AE86">
        <f t="shared" si="111"/>
        <v>1.1336292601288597E-8</v>
      </c>
      <c r="AF86">
        <f t="shared" si="111"/>
        <v>1.1502371924082239E-8</v>
      </c>
      <c r="AG86">
        <f t="shared" si="111"/>
        <v>1.1622457259749855E-8</v>
      </c>
      <c r="AH86">
        <f t="shared" si="111"/>
        <v>1.155054617619751E-8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12">E89</f>
        <v>140000000</v>
      </c>
      <c r="G89">
        <f t="shared" si="112"/>
        <v>140000000</v>
      </c>
      <c r="H89">
        <f t="shared" si="112"/>
        <v>140000000</v>
      </c>
      <c r="I89">
        <f t="shared" si="112"/>
        <v>140000000</v>
      </c>
      <c r="J89">
        <f t="shared" si="112"/>
        <v>140000000</v>
      </c>
      <c r="K89">
        <f t="shared" si="112"/>
        <v>140000000</v>
      </c>
      <c r="L89">
        <f t="shared" si="112"/>
        <v>140000000</v>
      </c>
      <c r="M89">
        <f t="shared" si="112"/>
        <v>140000000</v>
      </c>
      <c r="N89">
        <f t="shared" si="112"/>
        <v>140000000</v>
      </c>
      <c r="O89">
        <f t="shared" si="112"/>
        <v>140000000</v>
      </c>
      <c r="P89">
        <f t="shared" si="112"/>
        <v>140000000</v>
      </c>
      <c r="Q89">
        <f t="shared" ref="Q89" si="113">P89</f>
        <v>140000000</v>
      </c>
      <c r="R89">
        <f t="shared" ref="R89" si="114">Q89</f>
        <v>140000000</v>
      </c>
      <c r="S89">
        <f t="shared" ref="S89" si="115">R89</f>
        <v>140000000</v>
      </c>
      <c r="T89">
        <f t="shared" ref="T89" si="116">S89</f>
        <v>140000000</v>
      </c>
      <c r="U89">
        <f t="shared" ref="U89" si="117">T89</f>
        <v>140000000</v>
      </c>
      <c r="V89">
        <f t="shared" ref="V89" si="118">U89</f>
        <v>140000000</v>
      </c>
      <c r="W89">
        <f t="shared" ref="W89" si="119">V89</f>
        <v>140000000</v>
      </c>
      <c r="X89">
        <f t="shared" ref="X89" si="120">W89</f>
        <v>140000000</v>
      </c>
      <c r="Y89">
        <f t="shared" ref="Y89" si="121">X89</f>
        <v>140000000</v>
      </c>
      <c r="Z89">
        <f t="shared" ref="Z89" si="122">Y89</f>
        <v>140000000</v>
      </c>
      <c r="AA89">
        <f t="shared" ref="AA89" si="123">Z89</f>
        <v>140000000</v>
      </c>
      <c r="AB89">
        <f t="shared" ref="AB89" si="124">AA89</f>
        <v>140000000</v>
      </c>
      <c r="AC89">
        <f t="shared" ref="AC89" si="125">AB89</f>
        <v>140000000</v>
      </c>
      <c r="AD89">
        <f t="shared" ref="AD89" si="126">AC89</f>
        <v>140000000</v>
      </c>
      <c r="AE89">
        <f t="shared" ref="AE89" si="127">AD89</f>
        <v>140000000</v>
      </c>
      <c r="AF89">
        <f t="shared" ref="AF89" si="128">AE89</f>
        <v>140000000</v>
      </c>
      <c r="AG89">
        <f t="shared" ref="AG89" si="129">AF89</f>
        <v>140000000</v>
      </c>
      <c r="AH89">
        <f t="shared" ref="AH89" si="130">AG89</f>
        <v>140000000</v>
      </c>
    </row>
    <row r="90" spans="1:36" x14ac:dyDescent="0.25">
      <c r="A90" t="s">
        <v>287</v>
      </c>
      <c r="B90" t="s">
        <v>636</v>
      </c>
      <c r="C90" s="11"/>
      <c r="D90" s="11"/>
      <c r="E90" s="11">
        <f t="shared" ref="D90:AH93" si="131">E82</f>
        <v>0.35184656502224881</v>
      </c>
      <c r="F90" s="11">
        <f t="shared" si="131"/>
        <v>0.35041454886903911</v>
      </c>
      <c r="G90" s="11">
        <f t="shared" si="131"/>
        <v>0.35618107310329322</v>
      </c>
      <c r="H90" s="11">
        <f t="shared" si="131"/>
        <v>0.36953268242839127</v>
      </c>
      <c r="I90" s="11">
        <f t="shared" si="131"/>
        <v>0.3713986613853239</v>
      </c>
      <c r="J90" s="11">
        <f t="shared" si="131"/>
        <v>0.36941109913933584</v>
      </c>
      <c r="K90" s="11">
        <f t="shared" si="131"/>
        <v>0.36874822200106949</v>
      </c>
      <c r="L90" s="11">
        <f t="shared" si="131"/>
        <v>0.36791483185677837</v>
      </c>
      <c r="M90" s="11">
        <f t="shared" si="131"/>
        <v>0.36488006343609791</v>
      </c>
      <c r="N90" s="11">
        <f t="shared" si="131"/>
        <v>0.36307628266399078</v>
      </c>
      <c r="O90" s="11">
        <f t="shared" si="131"/>
        <v>0.36132856424575371</v>
      </c>
      <c r="P90" s="11">
        <f t="shared" si="131"/>
        <v>0.35831122160397855</v>
      </c>
      <c r="Q90" s="11">
        <f t="shared" si="131"/>
        <v>0.3549971501609005</v>
      </c>
      <c r="R90" s="11">
        <f t="shared" si="131"/>
        <v>0.35171595446767479</v>
      </c>
      <c r="S90" s="11">
        <f t="shared" si="131"/>
        <v>0.34925599772662241</v>
      </c>
      <c r="T90" s="11">
        <f t="shared" si="131"/>
        <v>0.34687692577946655</v>
      </c>
      <c r="U90" s="11">
        <f t="shared" si="131"/>
        <v>0.34539838996076627</v>
      </c>
      <c r="V90" s="11">
        <f t="shared" si="131"/>
        <v>0.3424988665730857</v>
      </c>
      <c r="W90" s="11">
        <f t="shared" si="131"/>
        <v>0.34052266230382044</v>
      </c>
      <c r="X90" s="11">
        <f t="shared" si="131"/>
        <v>0.33855594424636143</v>
      </c>
      <c r="Y90" s="11">
        <f t="shared" si="131"/>
        <v>0.33647454328662046</v>
      </c>
      <c r="Z90" s="11">
        <f t="shared" si="131"/>
        <v>0.33540815783524075</v>
      </c>
      <c r="AA90" s="11">
        <f t="shared" si="131"/>
        <v>0.3363959562908771</v>
      </c>
      <c r="AB90" s="11">
        <f t="shared" si="131"/>
        <v>0.33624665548118154</v>
      </c>
      <c r="AC90" s="11">
        <f t="shared" si="131"/>
        <v>0.33555783205826084</v>
      </c>
      <c r="AD90" s="11">
        <f t="shared" si="131"/>
        <v>0.33317636022082947</v>
      </c>
      <c r="AE90" s="11">
        <f t="shared" si="131"/>
        <v>0.32864027141024643</v>
      </c>
      <c r="AF90" s="11">
        <f t="shared" si="131"/>
        <v>0.33022243498411769</v>
      </c>
      <c r="AG90" s="11">
        <f t="shared" si="131"/>
        <v>0.33124947888108491</v>
      </c>
      <c r="AH90" s="11">
        <f t="shared" si="131"/>
        <v>0.32822381436825543</v>
      </c>
      <c r="AI90" s="11"/>
      <c r="AJ90" s="11"/>
    </row>
    <row r="91" spans="1:36" x14ac:dyDescent="0.25">
      <c r="A91" t="s">
        <v>279</v>
      </c>
      <c r="B91" t="s">
        <v>637</v>
      </c>
      <c r="C91" s="4"/>
      <c r="D91" s="4"/>
      <c r="E91" s="4">
        <f t="shared" ref="C91:R92" si="132">E83</f>
        <v>11.13137</v>
      </c>
      <c r="F91" s="4">
        <f t="shared" si="132"/>
        <v>11.828412999999999</v>
      </c>
      <c r="G91" s="4">
        <f t="shared" si="132"/>
        <v>12.282932000000001</v>
      </c>
      <c r="H91" s="4">
        <f t="shared" si="132"/>
        <v>12.744007</v>
      </c>
      <c r="I91" s="4">
        <f t="shared" si="132"/>
        <v>13.028606</v>
      </c>
      <c r="J91" s="4">
        <f t="shared" si="132"/>
        <v>13.249349</v>
      </c>
      <c r="K91" s="4">
        <f t="shared" si="132"/>
        <v>13.366769</v>
      </c>
      <c r="L91" s="4">
        <f t="shared" si="132"/>
        <v>13.562374</v>
      </c>
      <c r="M91" s="4">
        <f t="shared" si="132"/>
        <v>13.547692</v>
      </c>
      <c r="N91" s="4">
        <f t="shared" si="132"/>
        <v>13.599036999999999</v>
      </c>
      <c r="O91" s="4">
        <f t="shared" si="132"/>
        <v>13.592299000000001</v>
      </c>
      <c r="P91" s="4">
        <f t="shared" si="132"/>
        <v>13.549412999999999</v>
      </c>
      <c r="Q91" s="4">
        <f t="shared" si="132"/>
        <v>13.514751</v>
      </c>
      <c r="R91" s="4">
        <f t="shared" si="132"/>
        <v>13.462120000000001</v>
      </c>
      <c r="S91" s="4">
        <f t="shared" si="131"/>
        <v>13.462853000000001</v>
      </c>
      <c r="T91" s="4">
        <f t="shared" si="131"/>
        <v>13.357620000000001</v>
      </c>
      <c r="U91" s="4">
        <f t="shared" si="131"/>
        <v>13.329132</v>
      </c>
      <c r="V91" s="4">
        <f t="shared" si="131"/>
        <v>13.272278</v>
      </c>
      <c r="W91" s="4">
        <f t="shared" si="131"/>
        <v>13.183566000000001</v>
      </c>
      <c r="X91" s="4">
        <f t="shared" si="131"/>
        <v>13.167393000000001</v>
      </c>
      <c r="Y91" s="4">
        <f t="shared" si="131"/>
        <v>13.134736</v>
      </c>
      <c r="Z91" s="4">
        <f t="shared" si="131"/>
        <v>13.137886</v>
      </c>
      <c r="AA91" s="4">
        <f t="shared" si="131"/>
        <v>13.261365</v>
      </c>
      <c r="AB91" s="4">
        <f t="shared" si="131"/>
        <v>13.325608000000001</v>
      </c>
      <c r="AC91" s="4">
        <f t="shared" si="131"/>
        <v>13.316058</v>
      </c>
      <c r="AD91" s="4">
        <f t="shared" si="131"/>
        <v>13.174086000000001</v>
      </c>
      <c r="AE91" s="4">
        <f t="shared" si="131"/>
        <v>12.960671</v>
      </c>
      <c r="AF91" s="4">
        <f t="shared" si="131"/>
        <v>13.115688</v>
      </c>
      <c r="AG91" s="4">
        <f t="shared" si="131"/>
        <v>13.228028999999999</v>
      </c>
      <c r="AH91" s="4">
        <f t="shared" si="131"/>
        <v>13.116398999999999</v>
      </c>
      <c r="AI91" s="4"/>
      <c r="AJ91" s="4"/>
    </row>
    <row r="92" spans="1:36" x14ac:dyDescent="0.25">
      <c r="A92" t="s">
        <v>281</v>
      </c>
      <c r="B92" t="s">
        <v>280</v>
      </c>
      <c r="C92">
        <f t="shared" si="132"/>
        <v>5751000</v>
      </c>
      <c r="D92">
        <f t="shared" si="131"/>
        <v>5751000</v>
      </c>
      <c r="E92">
        <f t="shared" si="131"/>
        <v>5751000</v>
      </c>
      <c r="F92">
        <f t="shared" si="131"/>
        <v>5751000</v>
      </c>
      <c r="G92">
        <f t="shared" si="131"/>
        <v>5751000</v>
      </c>
      <c r="H92">
        <f t="shared" si="131"/>
        <v>5751000</v>
      </c>
      <c r="I92">
        <f t="shared" si="131"/>
        <v>5751000</v>
      </c>
      <c r="J92">
        <f t="shared" si="131"/>
        <v>5751000</v>
      </c>
      <c r="K92">
        <f t="shared" si="131"/>
        <v>5751000</v>
      </c>
      <c r="L92">
        <f t="shared" si="131"/>
        <v>5751000</v>
      </c>
      <c r="M92">
        <f t="shared" si="131"/>
        <v>5751000</v>
      </c>
      <c r="N92">
        <f t="shared" si="131"/>
        <v>5751000</v>
      </c>
      <c r="O92">
        <f t="shared" si="131"/>
        <v>5751000</v>
      </c>
      <c r="P92">
        <f t="shared" si="131"/>
        <v>5751000</v>
      </c>
      <c r="Q92">
        <f t="shared" si="131"/>
        <v>5751000</v>
      </c>
      <c r="R92">
        <f t="shared" si="131"/>
        <v>5751000</v>
      </c>
      <c r="S92">
        <f t="shared" si="131"/>
        <v>5751000</v>
      </c>
      <c r="T92">
        <f t="shared" si="131"/>
        <v>5751000</v>
      </c>
      <c r="U92">
        <f t="shared" si="131"/>
        <v>5751000</v>
      </c>
      <c r="V92">
        <f t="shared" si="131"/>
        <v>5751000</v>
      </c>
      <c r="W92">
        <f t="shared" si="131"/>
        <v>5751000</v>
      </c>
      <c r="X92">
        <f t="shared" si="131"/>
        <v>5751000</v>
      </c>
      <c r="Y92">
        <f t="shared" si="131"/>
        <v>5751000</v>
      </c>
      <c r="Z92">
        <f t="shared" si="131"/>
        <v>5751000</v>
      </c>
      <c r="AA92">
        <f t="shared" si="131"/>
        <v>5751000</v>
      </c>
      <c r="AB92">
        <f t="shared" si="131"/>
        <v>5751000</v>
      </c>
      <c r="AC92">
        <f t="shared" si="131"/>
        <v>5751000</v>
      </c>
      <c r="AD92">
        <f t="shared" si="131"/>
        <v>5751000</v>
      </c>
      <c r="AE92">
        <f t="shared" si="131"/>
        <v>5751000</v>
      </c>
      <c r="AF92">
        <f t="shared" si="131"/>
        <v>5751000</v>
      </c>
      <c r="AG92">
        <f t="shared" si="131"/>
        <v>5751000</v>
      </c>
      <c r="AH92">
        <f t="shared" si="131"/>
        <v>5751000</v>
      </c>
    </row>
    <row r="93" spans="1:36" x14ac:dyDescent="0.25">
      <c r="A93" t="s">
        <v>282</v>
      </c>
      <c r="B93" t="s">
        <v>637</v>
      </c>
      <c r="C93" s="11"/>
      <c r="D93" s="11"/>
      <c r="E93" s="11">
        <f t="shared" si="131"/>
        <v>0.53645091974861669</v>
      </c>
      <c r="F93" s="11">
        <f t="shared" si="131"/>
        <v>0.54997072969670069</v>
      </c>
      <c r="G93" s="11">
        <f t="shared" si="131"/>
        <v>0.56008292008972782</v>
      </c>
      <c r="H93" s="11">
        <f t="shared" si="131"/>
        <v>0.56795252533835694</v>
      </c>
      <c r="I93" s="11">
        <f t="shared" si="131"/>
        <v>0.58812002240451311</v>
      </c>
      <c r="J93" s="11">
        <f t="shared" si="131"/>
        <v>0.59539035088864523</v>
      </c>
      <c r="K93" s="11">
        <f t="shared" si="131"/>
        <v>0.59278552022334652</v>
      </c>
      <c r="L93" s="11">
        <f t="shared" si="131"/>
        <v>0.60362361322486924</v>
      </c>
      <c r="M93" s="11">
        <f t="shared" si="131"/>
        <v>0.59665547157129262</v>
      </c>
      <c r="N93" s="11">
        <f t="shared" si="131"/>
        <v>0.59930932744025267</v>
      </c>
      <c r="O93" s="11">
        <f t="shared" si="131"/>
        <v>0.59823084206031074</v>
      </c>
      <c r="P93" s="11">
        <f t="shared" si="131"/>
        <v>0.59811575708408016</v>
      </c>
      <c r="Q93" s="11">
        <f t="shared" si="131"/>
        <v>0.59391416584563061</v>
      </c>
      <c r="R93" s="11">
        <f t="shared" si="131"/>
        <v>0.59092805937759207</v>
      </c>
      <c r="S93" s="11">
        <f t="shared" si="131"/>
        <v>0.58850084941557446</v>
      </c>
      <c r="T93" s="11">
        <f t="shared" si="131"/>
        <v>0.58630523236602394</v>
      </c>
      <c r="U93" s="11">
        <f t="shared" si="131"/>
        <v>0.58477069108598867</v>
      </c>
      <c r="V93" s="11">
        <f t="shared" si="131"/>
        <v>0.58563837376755523</v>
      </c>
      <c r="W93" s="11">
        <f t="shared" si="131"/>
        <v>0.58058138612793031</v>
      </c>
      <c r="X93" s="11">
        <f t="shared" si="131"/>
        <v>0.5798463967028763</v>
      </c>
      <c r="Y93" s="11">
        <f t="shared" si="131"/>
        <v>0.5794407608765566</v>
      </c>
      <c r="Z93" s="11">
        <f t="shared" si="131"/>
        <v>0.57772645945400947</v>
      </c>
      <c r="AA93" s="11">
        <f t="shared" si="131"/>
        <v>0.5859340831610701</v>
      </c>
      <c r="AB93" s="11">
        <f t="shared" si="131"/>
        <v>0.58877276328987549</v>
      </c>
      <c r="AC93" s="11">
        <f t="shared" si="131"/>
        <v>0.59137964834877588</v>
      </c>
      <c r="AD93" s="11">
        <f t="shared" si="131"/>
        <v>0.5855093117329333</v>
      </c>
      <c r="AE93" s="11">
        <f t="shared" si="131"/>
        <v>0.57929391992298385</v>
      </c>
      <c r="AF93" s="11">
        <f t="shared" si="131"/>
        <v>0.59196104100095981</v>
      </c>
      <c r="AG93" s="11">
        <f t="shared" si="131"/>
        <v>0.60139402635124495</v>
      </c>
      <c r="AH93" s="11">
        <f t="shared" si="131"/>
        <v>0.59809238005753251</v>
      </c>
      <c r="AI93" s="11"/>
      <c r="AJ93" s="11"/>
    </row>
    <row r="94" spans="1:36" x14ac:dyDescent="0.25">
      <c r="A94" t="s">
        <v>285</v>
      </c>
      <c r="E94">
        <f t="shared" ref="E94:AH94" si="133">(E89*E90)/(E91*10^6*E92*365)*E93</f>
        <v>1.1309059647167658E-9</v>
      </c>
      <c r="F94">
        <f t="shared" si="133"/>
        <v>1.086643356937025E-9</v>
      </c>
      <c r="G94">
        <f t="shared" si="133"/>
        <v>1.0832106543143642E-9</v>
      </c>
      <c r="H94">
        <f t="shared" si="133"/>
        <v>1.0983751324229209E-9</v>
      </c>
      <c r="I94">
        <f t="shared" si="133"/>
        <v>1.1181502162156932E-9</v>
      </c>
      <c r="J94">
        <f t="shared" si="133"/>
        <v>1.1071564528478855E-9</v>
      </c>
      <c r="K94">
        <f t="shared" si="133"/>
        <v>1.0906687818260472E-9</v>
      </c>
      <c r="L94">
        <f t="shared" si="133"/>
        <v>1.0921180975004922E-9</v>
      </c>
      <c r="M94">
        <f t="shared" si="133"/>
        <v>1.0717666804416696E-9</v>
      </c>
      <c r="N94">
        <f t="shared" si="133"/>
        <v>1.0671674383298445E-9</v>
      </c>
      <c r="O94">
        <f t="shared" si="133"/>
        <v>1.0606448291872756E-9</v>
      </c>
      <c r="P94">
        <f t="shared" si="133"/>
        <v>1.0549138066512689E-9</v>
      </c>
      <c r="Q94">
        <f t="shared" si="133"/>
        <v>1.0404765719302606E-9</v>
      </c>
      <c r="R94">
        <f t="shared" si="133"/>
        <v>1.0296865207638959E-9</v>
      </c>
      <c r="S94">
        <f t="shared" si="133"/>
        <v>1.0182294802810347E-9</v>
      </c>
      <c r="T94">
        <f t="shared" si="133"/>
        <v>1.0154578488347232E-9</v>
      </c>
      <c r="U94">
        <f t="shared" si="133"/>
        <v>1.0106385059168664E-9</v>
      </c>
      <c r="V94">
        <f t="shared" si="133"/>
        <v>1.007940737932281E-9</v>
      </c>
      <c r="W94">
        <f t="shared" si="133"/>
        <v>1.0001566663401109E-9</v>
      </c>
      <c r="X94">
        <f t="shared" si="133"/>
        <v>9.9434114793286661E-10</v>
      </c>
      <c r="Y94">
        <f t="shared" si="133"/>
        <v>9.8999205724716721E-10</v>
      </c>
      <c r="Z94">
        <f t="shared" si="133"/>
        <v>9.8369891928290841E-10</v>
      </c>
      <c r="AA94">
        <f t="shared" si="133"/>
        <v>9.9129542742625274E-10</v>
      </c>
      <c r="AB94">
        <f t="shared" si="133"/>
        <v>9.908557973223739E-10</v>
      </c>
      <c r="AC94">
        <f t="shared" si="133"/>
        <v>9.9391645355848831E-10</v>
      </c>
      <c r="AD94">
        <f t="shared" si="133"/>
        <v>9.8759593849038059E-10</v>
      </c>
      <c r="AE94">
        <f t="shared" si="133"/>
        <v>9.7967960751876752E-10</v>
      </c>
      <c r="AF94">
        <f t="shared" si="133"/>
        <v>9.9403214158735396E-10</v>
      </c>
      <c r="AG94">
        <f t="shared" si="133"/>
        <v>1.0044098866450491E-9</v>
      </c>
      <c r="AH94">
        <f t="shared" si="133"/>
        <v>9.9819534856027859E-10</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4">E97</f>
        <v>1200000000</v>
      </c>
      <c r="G97">
        <f t="shared" si="134"/>
        <v>1200000000</v>
      </c>
      <c r="H97">
        <f t="shared" si="134"/>
        <v>1200000000</v>
      </c>
      <c r="I97">
        <f t="shared" si="134"/>
        <v>1200000000</v>
      </c>
      <c r="J97">
        <f t="shared" si="134"/>
        <v>1200000000</v>
      </c>
      <c r="K97">
        <f t="shared" si="134"/>
        <v>1200000000</v>
      </c>
      <c r="L97">
        <f t="shared" si="134"/>
        <v>1200000000</v>
      </c>
      <c r="M97">
        <f t="shared" si="134"/>
        <v>1200000000</v>
      </c>
      <c r="N97">
        <f t="shared" si="134"/>
        <v>1200000000</v>
      </c>
      <c r="O97">
        <f t="shared" si="134"/>
        <v>1200000000</v>
      </c>
      <c r="P97">
        <f t="shared" si="134"/>
        <v>1200000000</v>
      </c>
      <c r="Q97">
        <f t="shared" ref="Q97" si="135">P97</f>
        <v>1200000000</v>
      </c>
      <c r="R97">
        <f t="shared" ref="R97" si="136">Q97</f>
        <v>1200000000</v>
      </c>
      <c r="S97">
        <f t="shared" ref="S97" si="137">R97</f>
        <v>1200000000</v>
      </c>
      <c r="T97">
        <f t="shared" ref="T97" si="138">S97</f>
        <v>1200000000</v>
      </c>
      <c r="U97">
        <f t="shared" ref="U97" si="139">T97</f>
        <v>1200000000</v>
      </c>
      <c r="V97">
        <f t="shared" ref="V97" si="140">U97</f>
        <v>1200000000</v>
      </c>
      <c r="W97">
        <f t="shared" ref="W97" si="141">V97</f>
        <v>1200000000</v>
      </c>
      <c r="X97">
        <f t="shared" ref="X97" si="142">W97</f>
        <v>1200000000</v>
      </c>
      <c r="Y97">
        <f t="shared" ref="Y97" si="143">X97</f>
        <v>1200000000</v>
      </c>
      <c r="Z97">
        <f t="shared" ref="Z97" si="144">Y97</f>
        <v>1200000000</v>
      </c>
      <c r="AA97">
        <f t="shared" ref="AA97" si="145">Z97</f>
        <v>1200000000</v>
      </c>
      <c r="AB97">
        <f t="shared" ref="AB97" si="146">AA97</f>
        <v>1200000000</v>
      </c>
      <c r="AC97">
        <f t="shared" ref="AC97" si="147">AB97</f>
        <v>1200000000</v>
      </c>
      <c r="AD97">
        <f t="shared" ref="AD97" si="148">AC97</f>
        <v>1200000000</v>
      </c>
      <c r="AE97">
        <f t="shared" ref="AE97" si="149">AD97</f>
        <v>1200000000</v>
      </c>
      <c r="AF97">
        <f t="shared" ref="AF97" si="150">AE97</f>
        <v>1200000000</v>
      </c>
      <c r="AG97">
        <f t="shared" ref="AG97" si="151">AF97</f>
        <v>1200000000</v>
      </c>
      <c r="AH97">
        <f t="shared" ref="AH97" si="152">AG97</f>
        <v>1200000000</v>
      </c>
    </row>
    <row r="98" spans="1:36" x14ac:dyDescent="0.25">
      <c r="A98" t="s">
        <v>287</v>
      </c>
      <c r="B98" t="s">
        <v>636</v>
      </c>
      <c r="C98" s="11"/>
      <c r="D98" s="11"/>
      <c r="E98" s="11">
        <f>E90</f>
        <v>0.35184656502224881</v>
      </c>
      <c r="F98" s="11">
        <f t="shared" ref="D98:AH101" si="153">F90</f>
        <v>0.35041454886903911</v>
      </c>
      <c r="G98" s="11">
        <f t="shared" si="153"/>
        <v>0.35618107310329322</v>
      </c>
      <c r="H98" s="11">
        <f t="shared" si="153"/>
        <v>0.36953268242839127</v>
      </c>
      <c r="I98" s="11">
        <f t="shared" si="153"/>
        <v>0.3713986613853239</v>
      </c>
      <c r="J98" s="11">
        <f t="shared" si="153"/>
        <v>0.36941109913933584</v>
      </c>
      <c r="K98" s="11">
        <f t="shared" si="153"/>
        <v>0.36874822200106949</v>
      </c>
      <c r="L98" s="11">
        <f t="shared" si="153"/>
        <v>0.36791483185677837</v>
      </c>
      <c r="M98" s="11">
        <f t="shared" si="153"/>
        <v>0.36488006343609791</v>
      </c>
      <c r="N98" s="11">
        <f t="shared" si="153"/>
        <v>0.36307628266399078</v>
      </c>
      <c r="O98" s="11">
        <f t="shared" si="153"/>
        <v>0.36132856424575371</v>
      </c>
      <c r="P98" s="11">
        <f t="shared" si="153"/>
        <v>0.35831122160397855</v>
      </c>
      <c r="Q98" s="11">
        <f t="shared" si="153"/>
        <v>0.3549971501609005</v>
      </c>
      <c r="R98" s="11">
        <f t="shared" si="153"/>
        <v>0.35171595446767479</v>
      </c>
      <c r="S98" s="11">
        <f t="shared" si="153"/>
        <v>0.34925599772662241</v>
      </c>
      <c r="T98" s="11">
        <f t="shared" si="153"/>
        <v>0.34687692577946655</v>
      </c>
      <c r="U98" s="11">
        <f t="shared" si="153"/>
        <v>0.34539838996076627</v>
      </c>
      <c r="V98" s="11">
        <f t="shared" si="153"/>
        <v>0.3424988665730857</v>
      </c>
      <c r="W98" s="11">
        <f t="shared" si="153"/>
        <v>0.34052266230382044</v>
      </c>
      <c r="X98" s="11">
        <f t="shared" si="153"/>
        <v>0.33855594424636143</v>
      </c>
      <c r="Y98" s="11">
        <f t="shared" si="153"/>
        <v>0.33647454328662046</v>
      </c>
      <c r="Z98" s="11">
        <f t="shared" si="153"/>
        <v>0.33540815783524075</v>
      </c>
      <c r="AA98" s="11">
        <f t="shared" si="153"/>
        <v>0.3363959562908771</v>
      </c>
      <c r="AB98" s="11">
        <f t="shared" si="153"/>
        <v>0.33624665548118154</v>
      </c>
      <c r="AC98" s="11">
        <f t="shared" si="153"/>
        <v>0.33555783205826084</v>
      </c>
      <c r="AD98" s="11">
        <f t="shared" si="153"/>
        <v>0.33317636022082947</v>
      </c>
      <c r="AE98" s="11">
        <f t="shared" si="153"/>
        <v>0.32864027141024643</v>
      </c>
      <c r="AF98" s="11">
        <f t="shared" si="153"/>
        <v>0.33022243498411769</v>
      </c>
      <c r="AG98" s="11">
        <f t="shared" si="153"/>
        <v>0.33124947888108491</v>
      </c>
      <c r="AH98" s="11">
        <f t="shared" si="153"/>
        <v>0.32822381436825543</v>
      </c>
      <c r="AI98" s="11"/>
      <c r="AJ98" s="11"/>
    </row>
    <row r="99" spans="1:36" x14ac:dyDescent="0.25">
      <c r="A99" t="s">
        <v>279</v>
      </c>
      <c r="B99" t="s">
        <v>637</v>
      </c>
      <c r="C99" s="4"/>
      <c r="D99" s="4"/>
      <c r="E99" s="4">
        <f t="shared" ref="C99:R100" si="154">E91</f>
        <v>11.13137</v>
      </c>
      <c r="F99" s="4">
        <f t="shared" si="154"/>
        <v>11.828412999999999</v>
      </c>
      <c r="G99" s="4">
        <f t="shared" si="154"/>
        <v>12.282932000000001</v>
      </c>
      <c r="H99" s="4">
        <f t="shared" si="154"/>
        <v>12.744007</v>
      </c>
      <c r="I99" s="4">
        <f t="shared" si="154"/>
        <v>13.028606</v>
      </c>
      <c r="J99" s="4">
        <f t="shared" si="154"/>
        <v>13.249349</v>
      </c>
      <c r="K99" s="4">
        <f t="shared" si="154"/>
        <v>13.366769</v>
      </c>
      <c r="L99" s="4">
        <f t="shared" si="154"/>
        <v>13.562374</v>
      </c>
      <c r="M99" s="4">
        <f t="shared" si="154"/>
        <v>13.547692</v>
      </c>
      <c r="N99" s="4">
        <f t="shared" si="154"/>
        <v>13.599036999999999</v>
      </c>
      <c r="O99" s="4">
        <f t="shared" si="154"/>
        <v>13.592299000000001</v>
      </c>
      <c r="P99" s="4">
        <f t="shared" si="154"/>
        <v>13.549412999999999</v>
      </c>
      <c r="Q99" s="4">
        <f t="shared" si="154"/>
        <v>13.514751</v>
      </c>
      <c r="R99" s="4">
        <f t="shared" si="154"/>
        <v>13.462120000000001</v>
      </c>
      <c r="S99" s="4">
        <f t="shared" si="153"/>
        <v>13.462853000000001</v>
      </c>
      <c r="T99" s="4">
        <f t="shared" si="153"/>
        <v>13.357620000000001</v>
      </c>
      <c r="U99" s="4">
        <f t="shared" si="153"/>
        <v>13.329132</v>
      </c>
      <c r="V99" s="4">
        <f t="shared" si="153"/>
        <v>13.272278</v>
      </c>
      <c r="W99" s="4">
        <f t="shared" si="153"/>
        <v>13.183566000000001</v>
      </c>
      <c r="X99" s="4">
        <f t="shared" si="153"/>
        <v>13.167393000000001</v>
      </c>
      <c r="Y99" s="4">
        <f t="shared" si="153"/>
        <v>13.134736</v>
      </c>
      <c r="Z99" s="4">
        <f t="shared" si="153"/>
        <v>13.137886</v>
      </c>
      <c r="AA99" s="4">
        <f t="shared" si="153"/>
        <v>13.261365</v>
      </c>
      <c r="AB99" s="4">
        <f t="shared" si="153"/>
        <v>13.325608000000001</v>
      </c>
      <c r="AC99" s="4">
        <f t="shared" si="153"/>
        <v>13.316058</v>
      </c>
      <c r="AD99" s="4">
        <f t="shared" si="153"/>
        <v>13.174086000000001</v>
      </c>
      <c r="AE99" s="4">
        <f t="shared" si="153"/>
        <v>12.960671</v>
      </c>
      <c r="AF99" s="4">
        <f t="shared" si="153"/>
        <v>13.115688</v>
      </c>
      <c r="AG99" s="4">
        <f t="shared" si="153"/>
        <v>13.228028999999999</v>
      </c>
      <c r="AH99" s="4">
        <f t="shared" si="153"/>
        <v>13.116398999999999</v>
      </c>
      <c r="AI99" s="4"/>
      <c r="AJ99" s="4"/>
    </row>
    <row r="100" spans="1:36" x14ac:dyDescent="0.25">
      <c r="A100" t="s">
        <v>281</v>
      </c>
      <c r="B100" t="s">
        <v>280</v>
      </c>
      <c r="C100">
        <f t="shared" si="154"/>
        <v>5751000</v>
      </c>
      <c r="D100">
        <f t="shared" si="153"/>
        <v>5751000</v>
      </c>
      <c r="E100">
        <f t="shared" si="153"/>
        <v>5751000</v>
      </c>
      <c r="F100">
        <f t="shared" si="153"/>
        <v>5751000</v>
      </c>
      <c r="G100">
        <f t="shared" si="153"/>
        <v>5751000</v>
      </c>
      <c r="H100">
        <f t="shared" si="153"/>
        <v>5751000</v>
      </c>
      <c r="I100">
        <f t="shared" si="153"/>
        <v>5751000</v>
      </c>
      <c r="J100">
        <f t="shared" si="153"/>
        <v>5751000</v>
      </c>
      <c r="K100">
        <f t="shared" si="153"/>
        <v>5751000</v>
      </c>
      <c r="L100">
        <f t="shared" si="153"/>
        <v>5751000</v>
      </c>
      <c r="M100">
        <f t="shared" si="153"/>
        <v>5751000</v>
      </c>
      <c r="N100">
        <f t="shared" si="153"/>
        <v>5751000</v>
      </c>
      <c r="O100">
        <f t="shared" si="153"/>
        <v>5751000</v>
      </c>
      <c r="P100">
        <f t="shared" si="153"/>
        <v>5751000</v>
      </c>
      <c r="Q100">
        <f t="shared" si="153"/>
        <v>5751000</v>
      </c>
      <c r="R100">
        <f t="shared" si="153"/>
        <v>5751000</v>
      </c>
      <c r="S100">
        <f t="shared" si="153"/>
        <v>5751000</v>
      </c>
      <c r="T100">
        <f t="shared" si="153"/>
        <v>5751000</v>
      </c>
      <c r="U100">
        <f t="shared" si="153"/>
        <v>5751000</v>
      </c>
      <c r="V100">
        <f t="shared" si="153"/>
        <v>5751000</v>
      </c>
      <c r="W100">
        <f t="shared" si="153"/>
        <v>5751000</v>
      </c>
      <c r="X100">
        <f t="shared" si="153"/>
        <v>5751000</v>
      </c>
      <c r="Y100">
        <f t="shared" si="153"/>
        <v>5751000</v>
      </c>
      <c r="Z100">
        <f t="shared" si="153"/>
        <v>5751000</v>
      </c>
      <c r="AA100">
        <f t="shared" si="153"/>
        <v>5751000</v>
      </c>
      <c r="AB100">
        <f t="shared" si="153"/>
        <v>5751000</v>
      </c>
      <c r="AC100">
        <f t="shared" si="153"/>
        <v>5751000</v>
      </c>
      <c r="AD100">
        <f t="shared" si="153"/>
        <v>5751000</v>
      </c>
      <c r="AE100">
        <f t="shared" si="153"/>
        <v>5751000</v>
      </c>
      <c r="AF100">
        <f t="shared" si="153"/>
        <v>5751000</v>
      </c>
      <c r="AG100">
        <f t="shared" si="153"/>
        <v>5751000</v>
      </c>
      <c r="AH100">
        <f t="shared" si="153"/>
        <v>5751000</v>
      </c>
    </row>
    <row r="101" spans="1:36" x14ac:dyDescent="0.25">
      <c r="A101" t="s">
        <v>282</v>
      </c>
      <c r="B101" t="s">
        <v>637</v>
      </c>
      <c r="C101" s="11"/>
      <c r="D101" s="11"/>
      <c r="E101" s="11">
        <f t="shared" si="153"/>
        <v>0.53645091974861669</v>
      </c>
      <c r="F101" s="11">
        <f t="shared" si="153"/>
        <v>0.54997072969670069</v>
      </c>
      <c r="G101" s="11">
        <f t="shared" si="153"/>
        <v>0.56008292008972782</v>
      </c>
      <c r="H101" s="11">
        <f t="shared" si="153"/>
        <v>0.56795252533835694</v>
      </c>
      <c r="I101" s="11">
        <f t="shared" si="153"/>
        <v>0.58812002240451311</v>
      </c>
      <c r="J101" s="11">
        <f t="shared" si="153"/>
        <v>0.59539035088864523</v>
      </c>
      <c r="K101" s="11">
        <f t="shared" si="153"/>
        <v>0.59278552022334652</v>
      </c>
      <c r="L101" s="11">
        <f t="shared" si="153"/>
        <v>0.60362361322486924</v>
      </c>
      <c r="M101" s="11">
        <f t="shared" si="153"/>
        <v>0.59665547157129262</v>
      </c>
      <c r="N101" s="11">
        <f t="shared" si="153"/>
        <v>0.59930932744025267</v>
      </c>
      <c r="O101" s="11">
        <f t="shared" si="153"/>
        <v>0.59823084206031074</v>
      </c>
      <c r="P101" s="11">
        <f t="shared" si="153"/>
        <v>0.59811575708408016</v>
      </c>
      <c r="Q101" s="11">
        <f t="shared" si="153"/>
        <v>0.59391416584563061</v>
      </c>
      <c r="R101" s="11">
        <f t="shared" si="153"/>
        <v>0.59092805937759207</v>
      </c>
      <c r="S101" s="11">
        <f t="shared" si="153"/>
        <v>0.58850084941557446</v>
      </c>
      <c r="T101" s="11">
        <f t="shared" si="153"/>
        <v>0.58630523236602394</v>
      </c>
      <c r="U101" s="11">
        <f t="shared" si="153"/>
        <v>0.58477069108598867</v>
      </c>
      <c r="V101" s="11">
        <f t="shared" si="153"/>
        <v>0.58563837376755523</v>
      </c>
      <c r="W101" s="11">
        <f t="shared" si="153"/>
        <v>0.58058138612793031</v>
      </c>
      <c r="X101" s="11">
        <f t="shared" si="153"/>
        <v>0.5798463967028763</v>
      </c>
      <c r="Y101" s="11">
        <f t="shared" si="153"/>
        <v>0.5794407608765566</v>
      </c>
      <c r="Z101" s="11">
        <f t="shared" si="153"/>
        <v>0.57772645945400947</v>
      </c>
      <c r="AA101" s="11">
        <f t="shared" si="153"/>
        <v>0.5859340831610701</v>
      </c>
      <c r="AB101" s="11">
        <f t="shared" si="153"/>
        <v>0.58877276328987549</v>
      </c>
      <c r="AC101" s="11">
        <f t="shared" si="153"/>
        <v>0.59137964834877588</v>
      </c>
      <c r="AD101" s="11">
        <f t="shared" si="153"/>
        <v>0.5855093117329333</v>
      </c>
      <c r="AE101" s="11">
        <f t="shared" si="153"/>
        <v>0.57929391992298385</v>
      </c>
      <c r="AF101" s="11">
        <f t="shared" si="153"/>
        <v>0.59196104100095981</v>
      </c>
      <c r="AG101" s="11">
        <f t="shared" si="153"/>
        <v>0.60139402635124495</v>
      </c>
      <c r="AH101" s="11">
        <f t="shared" si="153"/>
        <v>0.59809238005753251</v>
      </c>
      <c r="AI101" s="11"/>
      <c r="AJ101" s="11"/>
    </row>
    <row r="102" spans="1:36" x14ac:dyDescent="0.25">
      <c r="A102" t="s">
        <v>285</v>
      </c>
      <c r="E102">
        <f t="shared" ref="E102:AH102" si="155">(E97*E98)/(E99*10^6*E100*365)*E101</f>
        <v>9.6934796975722764E-9</v>
      </c>
      <c r="F102">
        <f t="shared" si="155"/>
        <v>9.3140859166030708E-9</v>
      </c>
      <c r="G102">
        <f t="shared" si="155"/>
        <v>9.2846627512659777E-9</v>
      </c>
      <c r="H102">
        <f t="shared" si="155"/>
        <v>9.4146439921964651E-9</v>
      </c>
      <c r="I102">
        <f t="shared" si="155"/>
        <v>9.5841447104202272E-9</v>
      </c>
      <c r="J102">
        <f t="shared" si="155"/>
        <v>9.4899124529818756E-9</v>
      </c>
      <c r="K102">
        <f t="shared" si="155"/>
        <v>9.3485895585089759E-9</v>
      </c>
      <c r="L102">
        <f t="shared" si="155"/>
        <v>9.3610122642899339E-9</v>
      </c>
      <c r="M102">
        <f t="shared" si="155"/>
        <v>9.1865715466428822E-9</v>
      </c>
      <c r="N102">
        <f t="shared" si="155"/>
        <v>9.1471494713986674E-9</v>
      </c>
      <c r="O102">
        <f t="shared" si="155"/>
        <v>9.0912413930337903E-9</v>
      </c>
      <c r="P102">
        <f t="shared" si="155"/>
        <v>9.0421183427251613E-9</v>
      </c>
      <c r="Q102">
        <f t="shared" si="155"/>
        <v>8.9183706165450911E-9</v>
      </c>
      <c r="R102">
        <f t="shared" si="155"/>
        <v>8.8258844636905368E-9</v>
      </c>
      <c r="S102">
        <f t="shared" si="155"/>
        <v>8.7276812595517264E-9</v>
      </c>
      <c r="T102">
        <f t="shared" si="155"/>
        <v>8.7039244185833425E-9</v>
      </c>
      <c r="U102">
        <f t="shared" si="155"/>
        <v>8.6626157650017115E-9</v>
      </c>
      <c r="V102">
        <f t="shared" si="155"/>
        <v>8.639492039419552E-9</v>
      </c>
      <c r="W102">
        <f t="shared" si="155"/>
        <v>8.5727714257723787E-9</v>
      </c>
      <c r="X102">
        <f t="shared" si="155"/>
        <v>8.5229241251388578E-9</v>
      </c>
      <c r="Y102">
        <f t="shared" si="155"/>
        <v>8.4856462049757201E-9</v>
      </c>
      <c r="Z102">
        <f t="shared" si="155"/>
        <v>8.4317050224249285E-9</v>
      </c>
      <c r="AA102">
        <f t="shared" si="155"/>
        <v>8.4968179493678824E-9</v>
      </c>
      <c r="AB102">
        <f t="shared" si="155"/>
        <v>8.4930496913346326E-9</v>
      </c>
      <c r="AC102">
        <f t="shared" si="155"/>
        <v>8.519283887644186E-9</v>
      </c>
      <c r="AD102">
        <f t="shared" si="155"/>
        <v>8.4651080442032628E-9</v>
      </c>
      <c r="AE102">
        <f t="shared" si="155"/>
        <v>8.3972537787322936E-9</v>
      </c>
      <c r="AF102">
        <f t="shared" si="155"/>
        <v>8.5202754993201763E-9</v>
      </c>
      <c r="AG102">
        <f t="shared" si="155"/>
        <v>8.6092275998147059E-9</v>
      </c>
      <c r="AH102">
        <f t="shared" si="155"/>
        <v>8.5559601305166742E-9</v>
      </c>
    </row>
    <row r="104" spans="1:36" x14ac:dyDescent="0.25">
      <c r="A104" s="15" t="s">
        <v>250</v>
      </c>
    </row>
    <row r="105" spans="1:36" x14ac:dyDescent="0.25">
      <c r="A105" t="s">
        <v>272</v>
      </c>
      <c r="B105" t="s">
        <v>278</v>
      </c>
      <c r="E105">
        <f>'Subsidies Paid'!H20</f>
        <v>10000000</v>
      </c>
    </row>
    <row r="106" spans="1:36" x14ac:dyDescent="0.25">
      <c r="A106" t="s">
        <v>279</v>
      </c>
      <c r="B106" t="s">
        <v>637</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6">5.751*10^6</f>
        <v>5751000</v>
      </c>
      <c r="AA107" s="5"/>
      <c r="AB107" s="5"/>
      <c r="AC107" s="5"/>
      <c r="AD107" s="5"/>
      <c r="AE107" s="5"/>
      <c r="AF107" s="5"/>
      <c r="AG107" s="5"/>
      <c r="AH107" s="5"/>
      <c r="AI107" s="5"/>
      <c r="AJ107" s="5"/>
    </row>
    <row r="108" spans="1:36" x14ac:dyDescent="0.25">
      <c r="A108" t="s">
        <v>282</v>
      </c>
      <c r="B108" t="s">
        <v>637</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7">E109</f>
        <v>2.2958586358420456E-10</v>
      </c>
      <c r="G109">
        <f t="shared" si="157"/>
        <v>2.2958586358420456E-10</v>
      </c>
      <c r="H109">
        <f t="shared" si="157"/>
        <v>2.2958586358420456E-10</v>
      </c>
      <c r="I109">
        <f t="shared" si="157"/>
        <v>2.2958586358420456E-10</v>
      </c>
      <c r="J109">
        <f t="shared" si="157"/>
        <v>2.2958586358420456E-10</v>
      </c>
      <c r="K109">
        <f t="shared" si="157"/>
        <v>2.2958586358420456E-10</v>
      </c>
      <c r="L109">
        <f t="shared" si="157"/>
        <v>2.2958586358420456E-10</v>
      </c>
      <c r="M109">
        <f t="shared" si="157"/>
        <v>2.2958586358420456E-10</v>
      </c>
      <c r="N109">
        <f t="shared" si="157"/>
        <v>2.2958586358420456E-10</v>
      </c>
      <c r="O109">
        <f t="shared" si="157"/>
        <v>2.2958586358420456E-10</v>
      </c>
      <c r="P109">
        <f t="shared" si="157"/>
        <v>2.2958586358420456E-10</v>
      </c>
      <c r="Q109">
        <f t="shared" si="157"/>
        <v>2.2958586358420456E-10</v>
      </c>
      <c r="R109">
        <f t="shared" si="157"/>
        <v>2.2958586358420456E-10</v>
      </c>
      <c r="S109">
        <f t="shared" si="157"/>
        <v>2.2958586358420456E-10</v>
      </c>
      <c r="T109">
        <f t="shared" si="157"/>
        <v>2.2958586358420456E-10</v>
      </c>
      <c r="U109">
        <f t="shared" si="157"/>
        <v>2.2958586358420456E-10</v>
      </c>
      <c r="V109">
        <f t="shared" si="157"/>
        <v>2.2958586358420456E-10</v>
      </c>
      <c r="W109">
        <f t="shared" si="157"/>
        <v>2.2958586358420456E-10</v>
      </c>
      <c r="X109">
        <f t="shared" si="157"/>
        <v>2.2958586358420456E-10</v>
      </c>
      <c r="Y109">
        <f t="shared" si="157"/>
        <v>2.2958586358420456E-10</v>
      </c>
      <c r="Z109">
        <f t="shared" si="157"/>
        <v>2.2958586358420456E-10</v>
      </c>
      <c r="AA109">
        <f t="shared" si="157"/>
        <v>2.2958586358420456E-10</v>
      </c>
      <c r="AB109">
        <f t="shared" si="157"/>
        <v>2.2958586358420456E-10</v>
      </c>
      <c r="AC109">
        <f t="shared" si="157"/>
        <v>2.2958586358420456E-10</v>
      </c>
      <c r="AD109">
        <f t="shared" si="157"/>
        <v>2.2958586358420456E-10</v>
      </c>
      <c r="AE109">
        <f t="shared" si="157"/>
        <v>2.2958586358420456E-10</v>
      </c>
      <c r="AF109">
        <f t="shared" si="157"/>
        <v>2.2958586358420456E-10</v>
      </c>
      <c r="AG109">
        <f t="shared" si="157"/>
        <v>2.2958586358420456E-10</v>
      </c>
      <c r="AH109">
        <f t="shared" si="157"/>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140625" customWidth="1"/>
    <col min="2" max="2" width="12.5703125" bestFit="1" customWidth="1"/>
  </cols>
  <sheetData>
    <row r="1" spans="1:2" x14ac:dyDescent="0.25">
      <c r="A1" t="s">
        <v>591</v>
      </c>
      <c r="B1">
        <v>10</v>
      </c>
    </row>
    <row r="2" spans="1:2" ht="30" x14ac:dyDescent="0.25">
      <c r="A2" s="36" t="s">
        <v>592</v>
      </c>
      <c r="B2">
        <v>30</v>
      </c>
    </row>
    <row r="3" spans="1:2" ht="45" x14ac:dyDescent="0.25">
      <c r="A3" s="36" t="s">
        <v>593</v>
      </c>
      <c r="B3">
        <v>0.39100000000000001</v>
      </c>
    </row>
    <row r="4" spans="1:2" ht="45" x14ac:dyDescent="0.25">
      <c r="A4" s="36" t="s">
        <v>594</v>
      </c>
      <c r="B4">
        <v>0.48799999999999999</v>
      </c>
    </row>
    <row r="5" spans="1:2" x14ac:dyDescent="0.25">
      <c r="A5" s="36" t="s">
        <v>595</v>
      </c>
      <c r="B5">
        <v>0.03</v>
      </c>
    </row>
    <row r="6" spans="1:2" x14ac:dyDescent="0.25">
      <c r="A6" s="36" t="s">
        <v>596</v>
      </c>
      <c r="B6">
        <v>8760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3"/>
  <sheetViews>
    <sheetView topLeftCell="D1" workbookViewId="0">
      <selection activeCell="B22" sqref="B22:AE23"/>
    </sheetView>
  </sheetViews>
  <sheetFormatPr defaultColWidth="9.140625" defaultRowHeight="15" x14ac:dyDescent="0.25"/>
  <cols>
    <col min="1" max="1" width="26.5703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1.2525539925140422E-8</v>
      </c>
      <c r="D3" s="5">
        <f>SUM(Calculations!F46,Calculations!F51)</f>
        <v>1.3065760078096662E-8</v>
      </c>
      <c r="E3" s="5">
        <f>SUM(Calculations!G46,Calculations!G51)</f>
        <v>1.2347403598964081E-8</v>
      </c>
      <c r="F3" s="5">
        <f>SUM(Calculations!H46,Calculations!H51)</f>
        <v>1.2884319157178142E-8</v>
      </c>
      <c r="G3" s="5">
        <f>SUM(Calculations!I46,Calculations!I51)</f>
        <v>1.3265686878142218E-8</v>
      </c>
      <c r="H3" s="5">
        <f>SUM(Calculations!J46,Calculations!J51)</f>
        <v>1.3592481096963579E-8</v>
      </c>
      <c r="I3" s="5">
        <f>SUM(Calculations!K46,Calculations!K51)</f>
        <v>1.3892087258334096E-8</v>
      </c>
      <c r="J3" s="5">
        <f>SUM(Calculations!L46,Calculations!L51)</f>
        <v>1.4022893892408049E-8</v>
      </c>
      <c r="K3" s="5">
        <f>SUM(Calculations!M46,Calculations!M51)</f>
        <v>1.4391620683161814E-8</v>
      </c>
      <c r="L3" s="5">
        <f>SUM(Calculations!N46,Calculations!N51)</f>
        <v>1.4524618257655463E-8</v>
      </c>
      <c r="M3" s="5">
        <f>SUM(Calculations!O46,Calculations!O51)</f>
        <v>1.453112662949742E-8</v>
      </c>
      <c r="N3" s="5">
        <f>SUM(Calculations!P46,Calculations!P51)</f>
        <v>1.4606040620526335E-8</v>
      </c>
      <c r="O3" s="5">
        <f>SUM(Calculations!Q46,Calculations!Q51)</f>
        <v>1.4752714560417925E-8</v>
      </c>
      <c r="P3" s="5">
        <f>SUM(Calculations!R46,Calculations!R51)</f>
        <v>1.485327749858301E-8</v>
      </c>
      <c r="Q3" s="5">
        <f>SUM(Calculations!S46,Calculations!S51)</f>
        <v>1.4982128979459748E-8</v>
      </c>
      <c r="R3" s="5">
        <f>SUM(Calculations!T46,Calculations!T51)</f>
        <v>1.5036108658654664E-8</v>
      </c>
      <c r="S3" s="5">
        <f>SUM(Calculations!U46,Calculations!U51)</f>
        <v>1.5442082638486666E-8</v>
      </c>
      <c r="T3" s="5">
        <f>SUM(Calculations!V46,Calculations!V51)</f>
        <v>1.5736719737113413E-8</v>
      </c>
      <c r="U3" s="5">
        <f>SUM(Calculations!W46,Calculations!W51)</f>
        <v>1.6033945107440765E-8</v>
      </c>
      <c r="V3" s="5">
        <f>SUM(Calculations!X46,Calculations!X51)</f>
        <v>1.6218273908115429E-8</v>
      </c>
      <c r="W3" s="5">
        <f>SUM(Calculations!Y46,Calculations!Y51)</f>
        <v>1.6270540511721435E-8</v>
      </c>
      <c r="X3" s="5">
        <f>SUM(Calculations!Z46,Calculations!Z51)</f>
        <v>1.641047417128802E-8</v>
      </c>
      <c r="Y3" s="5">
        <f>SUM(Calculations!AA46,Calculations!AA51)</f>
        <v>1.6537130491990484E-8</v>
      </c>
      <c r="Z3" s="5">
        <f>SUM(Calculations!AB46,Calculations!AB51)</f>
        <v>1.6433540795801158E-8</v>
      </c>
      <c r="AA3" s="5">
        <f>SUM(Calculations!AC46,Calculations!AC51)</f>
        <v>1.6495628642411666E-8</v>
      </c>
      <c r="AB3" s="5">
        <f>SUM(Calculations!AD46,Calculations!AD51)</f>
        <v>1.6633242504716412E-8</v>
      </c>
      <c r="AC3" s="5">
        <f>SUM(Calculations!AE46,Calculations!AE51)</f>
        <v>1.700375039586649E-8</v>
      </c>
      <c r="AD3" s="5">
        <f>SUM(Calculations!AF46,Calculations!AF51)</f>
        <v>1.7074936052783393E-8</v>
      </c>
      <c r="AE3" s="5">
        <f>SUM(Calculations!AG46,Calculations!AG51)</f>
        <v>1.7125043833612412E-8</v>
      </c>
      <c r="AF3" s="5"/>
      <c r="AG3" s="5"/>
    </row>
    <row r="4" spans="1:33" x14ac:dyDescent="0.25">
      <c r="A4" t="s">
        <v>178</v>
      </c>
      <c r="B4" s="5">
        <f>SUM(Calculations!D58,Calculations!D64,Calculations!D70)</f>
        <v>4.4942128582800537E-8</v>
      </c>
      <c r="C4" s="5">
        <f>SUM(Calculations!E58,Calculations!E64,Calculations!E70)</f>
        <v>4.2186233722651945E-8</v>
      </c>
      <c r="D4" s="5">
        <f>SUM(Calculations!F58,Calculations!F64,Calculations!F70)</f>
        <v>4.1344998619831318E-8</v>
      </c>
      <c r="E4" s="5">
        <f>SUM(Calculations!G58,Calculations!G64,Calculations!G70)</f>
        <v>4.1371728291230363E-8</v>
      </c>
      <c r="F4" s="5">
        <f>SUM(Calculations!H58,Calculations!H64,Calculations!H70)</f>
        <v>4.0668834150653252E-8</v>
      </c>
      <c r="G4" s="5">
        <f>SUM(Calculations!I58,Calculations!I64,Calculations!I70)</f>
        <v>3.9783460773467362E-8</v>
      </c>
      <c r="H4" s="5">
        <f>SUM(Calculations!J58,Calculations!J64,Calculations!J70)</f>
        <v>3.9359647260968799E-8</v>
      </c>
      <c r="I4" s="5">
        <f>SUM(Calculations!K58,Calculations!K64,Calculations!K70)</f>
        <v>3.8668945399749569E-8</v>
      </c>
      <c r="J4" s="5">
        <f>SUM(Calculations!L58,Calculations!L64,Calculations!L70)</f>
        <v>3.8390781895975976E-8</v>
      </c>
      <c r="K4" s="5">
        <f>SUM(Calculations!M58,Calculations!M64,Calculations!M70)</f>
        <v>3.8057650165619568E-8</v>
      </c>
      <c r="L4" s="5">
        <f>SUM(Calculations!N58,Calculations!N64,Calculations!N70)</f>
        <v>3.7900576442159186E-8</v>
      </c>
      <c r="M4" s="5">
        <f>SUM(Calculations!O58,Calculations!O64,Calculations!O70)</f>
        <v>3.7705465969052707E-8</v>
      </c>
      <c r="N4" s="5">
        <f>SUM(Calculations!P58,Calculations!P64,Calculations!P70)</f>
        <v>3.7449605925134948E-8</v>
      </c>
      <c r="O4" s="5">
        <f>SUM(Calculations!Q58,Calculations!Q64,Calculations!Q70)</f>
        <v>3.7256746016696891E-8</v>
      </c>
      <c r="P4" s="5">
        <f>SUM(Calculations!R58,Calculations!R64,Calculations!R70)</f>
        <v>3.7001263130620126E-8</v>
      </c>
      <c r="Q4" s="5">
        <f>SUM(Calculations!S58,Calculations!S64,Calculations!S70)</f>
        <v>3.7053328539934495E-8</v>
      </c>
      <c r="R4" s="5">
        <f>SUM(Calculations!T58,Calculations!T64,Calculations!T70)</f>
        <v>3.6977876598654487E-8</v>
      </c>
      <c r="S4" s="5">
        <f>SUM(Calculations!U58,Calculations!U64,Calculations!U70)</f>
        <v>3.6833108265620768E-8</v>
      </c>
      <c r="T4" s="5">
        <f>SUM(Calculations!V58,Calculations!V64,Calculations!V70)</f>
        <v>3.6884286616028196E-8</v>
      </c>
      <c r="U4" s="5">
        <f>SUM(Calculations!W58,Calculations!W64,Calculations!W70)</f>
        <v>3.672812328112228E-8</v>
      </c>
      <c r="V4" s="5">
        <f>SUM(Calculations!X58,Calculations!X64,Calculations!X70)</f>
        <v>3.6603872434960452E-8</v>
      </c>
      <c r="W4" s="5">
        <f>SUM(Calculations!Y58,Calculations!Y64,Calculations!Y70)</f>
        <v>3.648722181128215E-8</v>
      </c>
      <c r="X4" s="5">
        <f>SUM(Calculations!Z58,Calculations!Z64,Calculations!Z70)</f>
        <v>3.6249227744492719E-8</v>
      </c>
      <c r="Y4" s="5">
        <f>SUM(Calculations!AA58,Calculations!AA64,Calculations!AA70)</f>
        <v>3.6063607089534958E-8</v>
      </c>
      <c r="Z4" s="5">
        <f>SUM(Calculations!AB58,Calculations!AB64,Calculations!AB70)</f>
        <v>3.602335111507607E-8</v>
      </c>
      <c r="AA4" s="5">
        <f>SUM(Calculations!AC58,Calculations!AC64,Calculations!AC70)</f>
        <v>3.6179434152672033E-8</v>
      </c>
      <c r="AB4" s="5">
        <f>SUM(Calculations!AD58,Calculations!AD64,Calculations!AD70)</f>
        <v>3.6303156375478152E-8</v>
      </c>
      <c r="AC4" s="5">
        <f>SUM(Calculations!AE58,Calculations!AE64,Calculations!AE70)</f>
        <v>3.6021918899545956E-8</v>
      </c>
      <c r="AD4" s="5">
        <f>SUM(Calculations!AF58,Calculations!AF64,Calculations!AF70)</f>
        <v>3.5820307427788499E-8</v>
      </c>
      <c r="AE4" s="5">
        <f>SUM(Calculations!AG58,Calculations!AG64,Calculations!AG70)</f>
        <v>3.5819050386149934E-8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5.1999538902163305E-8</v>
      </c>
      <c r="D10" s="5">
        <f>SUM(Calculations!G$78,Calculations!G$86,Calculations!G$94,Calculations!G$102,Calculations!G$109)</f>
        <v>5.137127990643651E-8</v>
      </c>
      <c r="E10" s="5">
        <f>SUM(Calculations!H$78,Calculations!H$86,Calculations!H$94,Calculations!H$102,Calculations!H$109)</f>
        <v>5.1052633145549939E-8</v>
      </c>
      <c r="F10" s="5">
        <f>SUM(Calculations!I$78,Calculations!I$86,Calculations!I$94,Calculations!I$102,Calculations!I$109)</f>
        <v>5.1826482769129453E-8</v>
      </c>
      <c r="G10" s="5">
        <f>SUM(Calculations!J$78,Calculations!J$86,Calculations!J$94,Calculations!J$102,Calculations!J$109)</f>
        <v>5.1468111299004848E-8</v>
      </c>
      <c r="H10" s="5">
        <f>SUM(Calculations!K$78,Calculations!K$86,Calculations!K$94,Calculations!K$102,Calculations!K$109)</f>
        <v>5.075435541902437E-8</v>
      </c>
      <c r="I10" s="5">
        <f>SUM(Calculations!L$78,Calculations!L$86,Calculations!L$94,Calculations!L$102,Calculations!L$109)</f>
        <v>5.0883789764207872E-8</v>
      </c>
      <c r="J10" s="5">
        <f>SUM(Calculations!M$78,Calculations!M$86,Calculations!M$94,Calculations!M$102,Calculations!M$109)</f>
        <v>5.0164838008464348E-8</v>
      </c>
      <c r="K10" s="5">
        <f>SUM(Calculations!N$78,Calculations!N$86,Calculations!N$94,Calculations!N$102,Calculations!N$109)</f>
        <v>5.0085474534094369E-8</v>
      </c>
      <c r="L10" s="5">
        <f>SUM(Calculations!O$78,Calculations!O$86,Calculations!O$94,Calculations!O$102,Calculations!O$109)</f>
        <v>4.9911958395240062E-8</v>
      </c>
      <c r="M10" s="5">
        <f>SUM(Calculations!P$78,Calculations!P$86,Calculations!P$94,Calculations!P$102,Calculations!P$109)</f>
        <v>4.987180159583379E-8</v>
      </c>
      <c r="N10" s="5">
        <f>SUM(Calculations!Q$78,Calculations!Q$86,Calculations!Q$94,Calculations!Q$102,Calculations!Q$109)</f>
        <v>4.9444136846000103E-8</v>
      </c>
      <c r="O10" s="5">
        <f>SUM(Calculations!R$78,Calculations!R$86,Calculations!R$94,Calculations!R$102,Calculations!R$109)</f>
        <v>4.9185034381333529E-8</v>
      </c>
      <c r="P10" s="5">
        <f>SUM(Calculations!S$78,Calculations!S$86,Calculations!S$94,Calculations!S$102,Calculations!S$109)</f>
        <v>4.8829664906342479E-8</v>
      </c>
      <c r="Q10" s="5">
        <f>SUM(Calculations!T$78,Calculations!T$86,Calculations!T$94,Calculations!T$102,Calculations!T$109)</f>
        <v>4.888254279365861E-8</v>
      </c>
      <c r="R10" s="5">
        <f>SUM(Calculations!U$78,Calculations!U$86,Calculations!U$94,Calculations!U$102,Calculations!U$109)</f>
        <v>4.8767447146766083E-8</v>
      </c>
      <c r="S10" s="5">
        <f>SUM(Calculations!V$78,Calculations!V$86,Calculations!V$94,Calculations!V$102,Calculations!V$109)</f>
        <v>4.8867283791883278E-8</v>
      </c>
      <c r="T10" s="5">
        <f>SUM(Calculations!W$78,Calculations!W$86,Calculations!W$94,Calculations!W$102,Calculations!W$109)</f>
        <v>4.86490328233298E-8</v>
      </c>
      <c r="U10" s="5">
        <f>SUM(Calculations!X$78,Calculations!X$86,Calculations!X$94,Calculations!X$102,Calculations!X$109)</f>
        <v>4.8525005734145648E-8</v>
      </c>
      <c r="V10" s="5">
        <f>SUM(Calculations!Y$78,Calculations!Y$86,Calculations!Y$94,Calculations!Y$102,Calculations!Y$109)</f>
        <v>4.8481734730591445E-8</v>
      </c>
      <c r="W10" s="5">
        <f>SUM(Calculations!Z$78,Calculations!Z$86,Calculations!Z$94,Calculations!Z$102,Calculations!Z$109)</f>
        <v>4.8261318541442485E-8</v>
      </c>
      <c r="X10" s="5">
        <f>SUM(Calculations!AA$78,Calculations!AA$86,Calculations!AA$94,Calculations!AA$102,Calculations!AA$109)</f>
        <v>4.8551651869267491E-8</v>
      </c>
      <c r="Y10" s="5">
        <f>SUM(Calculations!AB$78,Calculations!AB$86,Calculations!AB$94,Calculations!AB$102,Calculations!AB$109)</f>
        <v>4.8542365979658884E-8</v>
      </c>
      <c r="Z10" s="5">
        <f>SUM(Calculations!AC$78,Calculations!AC$86,Calculations!AC$94,Calculations!AC$102,Calculations!AC$109)</f>
        <v>4.8747943421853959E-8</v>
      </c>
      <c r="AA10" s="5">
        <f>SUM(Calculations!AD$78,Calculations!AD$86,Calculations!AD$94,Calculations!AD$102,Calculations!AD$109)</f>
        <v>4.8634748698582632E-8</v>
      </c>
      <c r="AB10" s="5">
        <f>SUM(Calculations!AE$78,Calculations!AE$86,Calculations!AE$94,Calculations!AE$102,Calculations!AE$109)</f>
        <v>4.8623609727547333E-8</v>
      </c>
      <c r="AC10" s="5">
        <f>SUM(Calculations!AF$78,Calculations!AF$86,Calculations!AF$94,Calculations!AF$102,Calculations!AF$109)</f>
        <v>4.9198026059376642E-8</v>
      </c>
      <c r="AD10" s="5">
        <f>SUM(Calculations!AG$78,Calculations!AG$86,Calculations!AG$94,Calculations!AG$102,Calculations!AG$109)</f>
        <v>4.9621689381903528E-8</v>
      </c>
      <c r="AE10" s="5">
        <f>SUM(Calculations!AH$78,Calculations!AH$86,Calculations!AH$94,Calculations!AH$102,Calculations!AH$109)</f>
        <v>4.9574032480387538E-8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5.1999538902163305E-8</v>
      </c>
      <c r="D11" s="5">
        <f>SUM(Calculations!G$78,Calculations!G$86,Calculations!G$94,Calculations!G$102,Calculations!G$109)</f>
        <v>5.137127990643651E-8</v>
      </c>
      <c r="E11" s="5">
        <f>SUM(Calculations!H$78,Calculations!H$86,Calculations!H$94,Calculations!H$102,Calculations!H$109)</f>
        <v>5.1052633145549939E-8</v>
      </c>
      <c r="F11" s="5">
        <f>SUM(Calculations!I$78,Calculations!I$86,Calculations!I$94,Calculations!I$102,Calculations!I$109)</f>
        <v>5.1826482769129453E-8</v>
      </c>
      <c r="G11" s="5">
        <f>SUM(Calculations!J$78,Calculations!J$86,Calculations!J$94,Calculations!J$102,Calculations!J$109)</f>
        <v>5.1468111299004848E-8</v>
      </c>
      <c r="H11" s="5">
        <f>SUM(Calculations!K$78,Calculations!K$86,Calculations!K$94,Calculations!K$102,Calculations!K$109)</f>
        <v>5.075435541902437E-8</v>
      </c>
      <c r="I11" s="5">
        <f>SUM(Calculations!L$78,Calculations!L$86,Calculations!L$94,Calculations!L$102,Calculations!L$109)</f>
        <v>5.0883789764207872E-8</v>
      </c>
      <c r="J11" s="5">
        <f>SUM(Calculations!M$78,Calculations!M$86,Calculations!M$94,Calculations!M$102,Calculations!M$109)</f>
        <v>5.0164838008464348E-8</v>
      </c>
      <c r="K11" s="5">
        <f>SUM(Calculations!N$78,Calculations!N$86,Calculations!N$94,Calculations!N$102,Calculations!N$109)</f>
        <v>5.0085474534094369E-8</v>
      </c>
      <c r="L11" s="5">
        <f>SUM(Calculations!O$78,Calculations!O$86,Calculations!O$94,Calculations!O$102,Calculations!O$109)</f>
        <v>4.9911958395240062E-8</v>
      </c>
      <c r="M11" s="5">
        <f>SUM(Calculations!P$78,Calculations!P$86,Calculations!P$94,Calculations!P$102,Calculations!P$109)</f>
        <v>4.987180159583379E-8</v>
      </c>
      <c r="N11" s="5">
        <f>SUM(Calculations!Q$78,Calculations!Q$86,Calculations!Q$94,Calculations!Q$102,Calculations!Q$109)</f>
        <v>4.9444136846000103E-8</v>
      </c>
      <c r="O11" s="5">
        <f>SUM(Calculations!R$78,Calculations!R$86,Calculations!R$94,Calculations!R$102,Calculations!R$109)</f>
        <v>4.9185034381333529E-8</v>
      </c>
      <c r="P11" s="5">
        <f>SUM(Calculations!S$78,Calculations!S$86,Calculations!S$94,Calculations!S$102,Calculations!S$109)</f>
        <v>4.8829664906342479E-8</v>
      </c>
      <c r="Q11" s="5">
        <f>SUM(Calculations!T$78,Calculations!T$86,Calculations!T$94,Calculations!T$102,Calculations!T$109)</f>
        <v>4.888254279365861E-8</v>
      </c>
      <c r="R11" s="5">
        <f>SUM(Calculations!U$78,Calculations!U$86,Calculations!U$94,Calculations!U$102,Calculations!U$109)</f>
        <v>4.8767447146766083E-8</v>
      </c>
      <c r="S11" s="5">
        <f>SUM(Calculations!V$78,Calculations!V$86,Calculations!V$94,Calculations!V$102,Calculations!V$109)</f>
        <v>4.8867283791883278E-8</v>
      </c>
      <c r="T11" s="5">
        <f>SUM(Calculations!W$78,Calculations!W$86,Calculations!W$94,Calculations!W$102,Calculations!W$109)</f>
        <v>4.86490328233298E-8</v>
      </c>
      <c r="U11" s="5">
        <f>SUM(Calculations!X$78,Calculations!X$86,Calculations!X$94,Calculations!X$102,Calculations!X$109)</f>
        <v>4.8525005734145648E-8</v>
      </c>
      <c r="V11" s="5">
        <f>SUM(Calculations!Y$78,Calculations!Y$86,Calculations!Y$94,Calculations!Y$102,Calculations!Y$109)</f>
        <v>4.8481734730591445E-8</v>
      </c>
      <c r="W11" s="5">
        <f>SUM(Calculations!Z$78,Calculations!Z$86,Calculations!Z$94,Calculations!Z$102,Calculations!Z$109)</f>
        <v>4.8261318541442485E-8</v>
      </c>
      <c r="X11" s="5">
        <f>SUM(Calculations!AA$78,Calculations!AA$86,Calculations!AA$94,Calculations!AA$102,Calculations!AA$109)</f>
        <v>4.8551651869267491E-8</v>
      </c>
      <c r="Y11" s="5">
        <f>SUM(Calculations!AB$78,Calculations!AB$86,Calculations!AB$94,Calculations!AB$102,Calculations!AB$109)</f>
        <v>4.8542365979658884E-8</v>
      </c>
      <c r="Z11" s="5">
        <f>SUM(Calculations!AC$78,Calculations!AC$86,Calculations!AC$94,Calculations!AC$102,Calculations!AC$109)</f>
        <v>4.8747943421853959E-8</v>
      </c>
      <c r="AA11" s="5">
        <f>SUM(Calculations!AD$78,Calculations!AD$86,Calculations!AD$94,Calculations!AD$102,Calculations!AD$109)</f>
        <v>4.8634748698582632E-8</v>
      </c>
      <c r="AB11" s="5">
        <f>SUM(Calculations!AE$78,Calculations!AE$86,Calculations!AE$94,Calculations!AE$102,Calculations!AE$109)</f>
        <v>4.8623609727547333E-8</v>
      </c>
      <c r="AC11" s="5">
        <f>SUM(Calculations!AF$78,Calculations!AF$86,Calculations!AF$94,Calculations!AF$102,Calculations!AF$109)</f>
        <v>4.9198026059376642E-8</v>
      </c>
      <c r="AD11" s="5">
        <f>SUM(Calculations!AG$78,Calculations!AG$86,Calculations!AG$94,Calculations!AG$102,Calculations!AG$109)</f>
        <v>4.9621689381903528E-8</v>
      </c>
      <c r="AE11" s="5">
        <f>SUM(Calculations!AH$78,Calculations!AH$86,Calculations!AH$94,Calculations!AH$102,Calculations!AH$109)</f>
        <v>4.9574032480387538E-8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5.1999538902163305E-8</v>
      </c>
      <c r="D14" s="5">
        <f>SUM(Calculations!G$78,Calculations!G$86,Calculations!G$94,Calculations!G$102,Calculations!G$109)</f>
        <v>5.137127990643651E-8</v>
      </c>
      <c r="E14" s="5">
        <f>SUM(Calculations!H$78,Calculations!H$86,Calculations!H$94,Calculations!H$102,Calculations!H$109)</f>
        <v>5.1052633145549939E-8</v>
      </c>
      <c r="F14" s="5">
        <f>SUM(Calculations!I$78,Calculations!I$86,Calculations!I$94,Calculations!I$102,Calculations!I$109)</f>
        <v>5.1826482769129453E-8</v>
      </c>
      <c r="G14" s="5">
        <f>SUM(Calculations!J$78,Calculations!J$86,Calculations!J$94,Calculations!J$102,Calculations!J$109)</f>
        <v>5.1468111299004848E-8</v>
      </c>
      <c r="H14" s="5">
        <f>SUM(Calculations!K$78,Calculations!K$86,Calculations!K$94,Calculations!K$102,Calculations!K$109)</f>
        <v>5.075435541902437E-8</v>
      </c>
      <c r="I14" s="5">
        <f>SUM(Calculations!L$78,Calculations!L$86,Calculations!L$94,Calculations!L$102,Calculations!L$109)</f>
        <v>5.0883789764207872E-8</v>
      </c>
      <c r="J14" s="5">
        <f>SUM(Calculations!M$78,Calculations!M$86,Calculations!M$94,Calculations!M$102,Calculations!M$109)</f>
        <v>5.0164838008464348E-8</v>
      </c>
      <c r="K14" s="5">
        <f>SUM(Calculations!N$78,Calculations!N$86,Calculations!N$94,Calculations!N$102,Calculations!N$109)</f>
        <v>5.0085474534094369E-8</v>
      </c>
      <c r="L14" s="5">
        <f>SUM(Calculations!O$78,Calculations!O$86,Calculations!O$94,Calculations!O$102,Calculations!O$109)</f>
        <v>4.9911958395240062E-8</v>
      </c>
      <c r="M14" s="5">
        <f>SUM(Calculations!P$78,Calculations!P$86,Calculations!P$94,Calculations!P$102,Calculations!P$109)</f>
        <v>4.987180159583379E-8</v>
      </c>
      <c r="N14" s="5">
        <f>SUM(Calculations!Q$78,Calculations!Q$86,Calculations!Q$94,Calculations!Q$102,Calculations!Q$109)</f>
        <v>4.9444136846000103E-8</v>
      </c>
      <c r="O14" s="5">
        <f>SUM(Calculations!R$78,Calculations!R$86,Calculations!R$94,Calculations!R$102,Calculations!R$109)</f>
        <v>4.9185034381333529E-8</v>
      </c>
      <c r="P14" s="5">
        <f>SUM(Calculations!S$78,Calculations!S$86,Calculations!S$94,Calculations!S$102,Calculations!S$109)</f>
        <v>4.8829664906342479E-8</v>
      </c>
      <c r="Q14" s="5">
        <f>SUM(Calculations!T$78,Calculations!T$86,Calculations!T$94,Calculations!T$102,Calculations!T$109)</f>
        <v>4.888254279365861E-8</v>
      </c>
      <c r="R14" s="5">
        <f>SUM(Calculations!U$78,Calculations!U$86,Calculations!U$94,Calculations!U$102,Calculations!U$109)</f>
        <v>4.8767447146766083E-8</v>
      </c>
      <c r="S14" s="5">
        <f>SUM(Calculations!V$78,Calculations!V$86,Calculations!V$94,Calculations!V$102,Calculations!V$109)</f>
        <v>4.8867283791883278E-8</v>
      </c>
      <c r="T14" s="5">
        <f>SUM(Calculations!W$78,Calculations!W$86,Calculations!W$94,Calculations!W$102,Calculations!W$109)</f>
        <v>4.86490328233298E-8</v>
      </c>
      <c r="U14" s="5">
        <f>SUM(Calculations!X$78,Calculations!X$86,Calculations!X$94,Calculations!X$102,Calculations!X$109)</f>
        <v>4.8525005734145648E-8</v>
      </c>
      <c r="V14" s="5">
        <f>SUM(Calculations!Y$78,Calculations!Y$86,Calculations!Y$94,Calculations!Y$102,Calculations!Y$109)</f>
        <v>4.8481734730591445E-8</v>
      </c>
      <c r="W14" s="5">
        <f>SUM(Calculations!Z$78,Calculations!Z$86,Calculations!Z$94,Calculations!Z$102,Calculations!Z$109)</f>
        <v>4.8261318541442485E-8</v>
      </c>
      <c r="X14" s="5">
        <f>SUM(Calculations!AA$78,Calculations!AA$86,Calculations!AA$94,Calculations!AA$102,Calculations!AA$109)</f>
        <v>4.8551651869267491E-8</v>
      </c>
      <c r="Y14" s="5">
        <f>SUM(Calculations!AB$78,Calculations!AB$86,Calculations!AB$94,Calculations!AB$102,Calculations!AB$109)</f>
        <v>4.8542365979658884E-8</v>
      </c>
      <c r="Z14" s="5">
        <f>SUM(Calculations!AC$78,Calculations!AC$86,Calculations!AC$94,Calculations!AC$102,Calculations!AC$109)</f>
        <v>4.8747943421853959E-8</v>
      </c>
      <c r="AA14" s="5">
        <f>SUM(Calculations!AD$78,Calculations!AD$86,Calculations!AD$94,Calculations!AD$102,Calculations!AD$109)</f>
        <v>4.8634748698582632E-8</v>
      </c>
      <c r="AB14" s="5">
        <f>SUM(Calculations!AE$78,Calculations!AE$86,Calculations!AE$94,Calculations!AE$102,Calculations!AE$109)</f>
        <v>4.8623609727547333E-8</v>
      </c>
      <c r="AC14" s="5">
        <f>SUM(Calculations!AF$78,Calculations!AF$86,Calculations!AF$94,Calculations!AF$102,Calculations!AF$109)</f>
        <v>4.9198026059376642E-8</v>
      </c>
      <c r="AD14" s="5">
        <f>SUM(Calculations!AG$78,Calculations!AG$86,Calculations!AG$94,Calculations!AG$102,Calculations!AG$109)</f>
        <v>4.9621689381903528E-8</v>
      </c>
      <c r="AE14" s="5">
        <f>SUM(Calculations!AH$78,Calculations!AH$86,Calculations!AH$94,Calculations!AH$102,Calculations!AH$109)</f>
        <v>4.9574032480387538E-8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1.2525539925140422E-8</v>
      </c>
      <c r="D17" s="5">
        <f t="shared" si="0"/>
        <v>1.3065760078096662E-8</v>
      </c>
      <c r="E17" s="5">
        <f t="shared" si="0"/>
        <v>1.2347403598964081E-8</v>
      </c>
      <c r="F17" s="5">
        <f t="shared" si="0"/>
        <v>1.2884319157178142E-8</v>
      </c>
      <c r="G17" s="5">
        <f t="shared" si="0"/>
        <v>1.3265686878142218E-8</v>
      </c>
      <c r="H17" s="5">
        <f t="shared" si="0"/>
        <v>1.3592481096963579E-8</v>
      </c>
      <c r="I17" s="5">
        <f t="shared" si="0"/>
        <v>1.3892087258334096E-8</v>
      </c>
      <c r="J17" s="5">
        <f t="shared" si="0"/>
        <v>1.4022893892408049E-8</v>
      </c>
      <c r="K17" s="5">
        <f t="shared" si="0"/>
        <v>1.4391620683161814E-8</v>
      </c>
      <c r="L17" s="5">
        <f t="shared" si="0"/>
        <v>1.4524618257655463E-8</v>
      </c>
      <c r="M17" s="5">
        <f t="shared" si="0"/>
        <v>1.453112662949742E-8</v>
      </c>
      <c r="N17" s="5">
        <f t="shared" ref="N17:AE17" si="1">N3</f>
        <v>1.4606040620526335E-8</v>
      </c>
      <c r="O17" s="5">
        <f t="shared" si="1"/>
        <v>1.4752714560417925E-8</v>
      </c>
      <c r="P17" s="5">
        <f t="shared" si="1"/>
        <v>1.485327749858301E-8</v>
      </c>
      <c r="Q17" s="5">
        <f t="shared" si="1"/>
        <v>1.4982128979459748E-8</v>
      </c>
      <c r="R17" s="5">
        <f t="shared" si="1"/>
        <v>1.5036108658654664E-8</v>
      </c>
      <c r="S17" s="5">
        <f t="shared" si="1"/>
        <v>1.5442082638486666E-8</v>
      </c>
      <c r="T17" s="5">
        <f t="shared" si="1"/>
        <v>1.5736719737113413E-8</v>
      </c>
      <c r="U17" s="5">
        <f t="shared" si="1"/>
        <v>1.6033945107440765E-8</v>
      </c>
      <c r="V17" s="5">
        <f t="shared" si="1"/>
        <v>1.6218273908115429E-8</v>
      </c>
      <c r="W17" s="5">
        <f t="shared" si="1"/>
        <v>1.6270540511721435E-8</v>
      </c>
      <c r="X17" s="5">
        <f t="shared" si="1"/>
        <v>1.641047417128802E-8</v>
      </c>
      <c r="Y17" s="5">
        <f t="shared" si="1"/>
        <v>1.6537130491990484E-8</v>
      </c>
      <c r="Z17" s="5">
        <f t="shared" si="1"/>
        <v>1.6433540795801158E-8</v>
      </c>
      <c r="AA17" s="5">
        <f t="shared" si="1"/>
        <v>1.6495628642411666E-8</v>
      </c>
      <c r="AB17" s="5">
        <f t="shared" si="1"/>
        <v>1.6633242504716412E-8</v>
      </c>
      <c r="AC17" s="5">
        <f t="shared" si="1"/>
        <v>1.700375039586649E-8</v>
      </c>
      <c r="AD17" s="5">
        <f t="shared" si="1"/>
        <v>1.7074936052783393E-8</v>
      </c>
      <c r="AE17" s="5">
        <f t="shared" si="1"/>
        <v>1.7125043833612412E-8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5.1999538902163305E-8</v>
      </c>
      <c r="D18" s="5">
        <f>SUM(Calculations!G$78,Calculations!G$86,Calculations!G$94,Calculations!G$102,Calculations!G$109)</f>
        <v>5.137127990643651E-8</v>
      </c>
      <c r="E18" s="5">
        <f>SUM(Calculations!H$78,Calculations!H$86,Calculations!H$94,Calculations!H$102,Calculations!H$109)</f>
        <v>5.1052633145549939E-8</v>
      </c>
      <c r="F18" s="5">
        <f>SUM(Calculations!I$78,Calculations!I$86,Calculations!I$94,Calculations!I$102,Calculations!I$109)</f>
        <v>5.1826482769129453E-8</v>
      </c>
      <c r="G18" s="5">
        <f>SUM(Calculations!J$78,Calculations!J$86,Calculations!J$94,Calculations!J$102,Calculations!J$109)</f>
        <v>5.1468111299004848E-8</v>
      </c>
      <c r="H18" s="5">
        <f>SUM(Calculations!K$78,Calculations!K$86,Calculations!K$94,Calculations!K$102,Calculations!K$109)</f>
        <v>5.075435541902437E-8</v>
      </c>
      <c r="I18" s="5">
        <f>SUM(Calculations!L$78,Calculations!L$86,Calculations!L$94,Calculations!L$102,Calculations!L$109)</f>
        <v>5.0883789764207872E-8</v>
      </c>
      <c r="J18" s="5">
        <f>SUM(Calculations!M$78,Calculations!M$86,Calculations!M$94,Calculations!M$102,Calculations!M$109)</f>
        <v>5.0164838008464348E-8</v>
      </c>
      <c r="K18" s="5">
        <f>SUM(Calculations!N$78,Calculations!N$86,Calculations!N$94,Calculations!N$102,Calculations!N$109)</f>
        <v>5.0085474534094369E-8</v>
      </c>
      <c r="L18" s="5">
        <f>SUM(Calculations!O$78,Calculations!O$86,Calculations!O$94,Calculations!O$102,Calculations!O$109)</f>
        <v>4.9911958395240062E-8</v>
      </c>
      <c r="M18" s="5">
        <f>SUM(Calculations!P$78,Calculations!P$86,Calculations!P$94,Calculations!P$102,Calculations!P$109)</f>
        <v>4.987180159583379E-8</v>
      </c>
      <c r="N18" s="5">
        <f>SUM(Calculations!Q$78,Calculations!Q$86,Calculations!Q$94,Calculations!Q$102,Calculations!Q$109)</f>
        <v>4.9444136846000103E-8</v>
      </c>
      <c r="O18" s="5">
        <f>SUM(Calculations!R$78,Calculations!R$86,Calculations!R$94,Calculations!R$102,Calculations!R$109)</f>
        <v>4.9185034381333529E-8</v>
      </c>
      <c r="P18" s="5">
        <f>SUM(Calculations!S$78,Calculations!S$86,Calculations!S$94,Calculations!S$102,Calculations!S$109)</f>
        <v>4.8829664906342479E-8</v>
      </c>
      <c r="Q18" s="5">
        <f>SUM(Calculations!T$78,Calculations!T$86,Calculations!T$94,Calculations!T$102,Calculations!T$109)</f>
        <v>4.888254279365861E-8</v>
      </c>
      <c r="R18" s="5">
        <f>SUM(Calculations!U$78,Calculations!U$86,Calculations!U$94,Calculations!U$102,Calculations!U$109)</f>
        <v>4.8767447146766083E-8</v>
      </c>
      <c r="S18" s="5">
        <f>SUM(Calculations!V$78,Calculations!V$86,Calculations!V$94,Calculations!V$102,Calculations!V$109)</f>
        <v>4.8867283791883278E-8</v>
      </c>
      <c r="T18" s="5">
        <f>SUM(Calculations!W$78,Calculations!W$86,Calculations!W$94,Calculations!W$102,Calculations!W$109)</f>
        <v>4.86490328233298E-8</v>
      </c>
      <c r="U18" s="5">
        <f>SUM(Calculations!X$78,Calculations!X$86,Calculations!X$94,Calculations!X$102,Calculations!X$109)</f>
        <v>4.8525005734145648E-8</v>
      </c>
      <c r="V18" s="5">
        <f>SUM(Calculations!Y$78,Calculations!Y$86,Calculations!Y$94,Calculations!Y$102,Calculations!Y$109)</f>
        <v>4.8481734730591445E-8</v>
      </c>
      <c r="W18" s="5">
        <f>SUM(Calculations!Z$78,Calculations!Z$86,Calculations!Z$94,Calculations!Z$102,Calculations!Z$109)</f>
        <v>4.8261318541442485E-8</v>
      </c>
      <c r="X18" s="5">
        <f>SUM(Calculations!AA$78,Calculations!AA$86,Calculations!AA$94,Calculations!AA$102,Calculations!AA$109)</f>
        <v>4.8551651869267491E-8</v>
      </c>
      <c r="Y18" s="5">
        <f>SUM(Calculations!AB$78,Calculations!AB$86,Calculations!AB$94,Calculations!AB$102,Calculations!AB$109)</f>
        <v>4.8542365979658884E-8</v>
      </c>
      <c r="Z18" s="5">
        <f>SUM(Calculations!AC$78,Calculations!AC$86,Calculations!AC$94,Calculations!AC$102,Calculations!AC$109)</f>
        <v>4.8747943421853959E-8</v>
      </c>
      <c r="AA18" s="5">
        <f>SUM(Calculations!AD$78,Calculations!AD$86,Calculations!AD$94,Calculations!AD$102,Calculations!AD$109)</f>
        <v>4.8634748698582632E-8</v>
      </c>
      <c r="AB18" s="5">
        <f>SUM(Calculations!AE$78,Calculations!AE$86,Calculations!AE$94,Calculations!AE$102,Calculations!AE$109)</f>
        <v>4.8623609727547333E-8</v>
      </c>
      <c r="AC18" s="5">
        <f>SUM(Calculations!AF$78,Calculations!AF$86,Calculations!AF$94,Calculations!AF$102,Calculations!AF$109)</f>
        <v>4.9198026059376642E-8</v>
      </c>
      <c r="AD18" s="5">
        <f>SUM(Calculations!AG$78,Calculations!AG$86,Calculations!AG$94,Calculations!AG$102,Calculations!AG$109)</f>
        <v>4.9621689381903528E-8</v>
      </c>
      <c r="AE18" s="5">
        <f>SUM(Calculations!AH$78,Calculations!AH$86,Calculations!AH$94,Calculations!AH$102,Calculations!AH$109)</f>
        <v>4.9574032480387538E-8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5.1999538902163305E-8</v>
      </c>
      <c r="D19" s="5">
        <f>SUM(Calculations!G$78,Calculations!G$86,Calculations!G$94,Calculations!G$102,Calculations!G$109)</f>
        <v>5.137127990643651E-8</v>
      </c>
      <c r="E19" s="5">
        <f>SUM(Calculations!H$78,Calculations!H$86,Calculations!H$94,Calculations!H$102,Calculations!H$109)</f>
        <v>5.1052633145549939E-8</v>
      </c>
      <c r="F19" s="5">
        <f>SUM(Calculations!I$78,Calculations!I$86,Calculations!I$94,Calculations!I$102,Calculations!I$109)</f>
        <v>5.1826482769129453E-8</v>
      </c>
      <c r="G19" s="5">
        <f>SUM(Calculations!J$78,Calculations!J$86,Calculations!J$94,Calculations!J$102,Calculations!J$109)</f>
        <v>5.1468111299004848E-8</v>
      </c>
      <c r="H19" s="5">
        <f>SUM(Calculations!K$78,Calculations!K$86,Calculations!K$94,Calculations!K$102,Calculations!K$109)</f>
        <v>5.075435541902437E-8</v>
      </c>
      <c r="I19" s="5">
        <f>SUM(Calculations!L$78,Calculations!L$86,Calculations!L$94,Calculations!L$102,Calculations!L$109)</f>
        <v>5.0883789764207872E-8</v>
      </c>
      <c r="J19" s="5">
        <f>SUM(Calculations!M$78,Calculations!M$86,Calculations!M$94,Calculations!M$102,Calculations!M$109)</f>
        <v>5.0164838008464348E-8</v>
      </c>
      <c r="K19" s="5">
        <f>SUM(Calculations!N$78,Calculations!N$86,Calculations!N$94,Calculations!N$102,Calculations!N$109)</f>
        <v>5.0085474534094369E-8</v>
      </c>
      <c r="L19" s="5">
        <f>SUM(Calculations!O$78,Calculations!O$86,Calculations!O$94,Calculations!O$102,Calculations!O$109)</f>
        <v>4.9911958395240062E-8</v>
      </c>
      <c r="M19" s="5">
        <f>SUM(Calculations!P$78,Calculations!P$86,Calculations!P$94,Calculations!P$102,Calculations!P$109)</f>
        <v>4.987180159583379E-8</v>
      </c>
      <c r="N19" s="5">
        <f>SUM(Calculations!Q$78,Calculations!Q$86,Calculations!Q$94,Calculations!Q$102,Calculations!Q$109)</f>
        <v>4.9444136846000103E-8</v>
      </c>
      <c r="O19" s="5">
        <f>SUM(Calculations!R$78,Calculations!R$86,Calculations!R$94,Calculations!R$102,Calculations!R$109)</f>
        <v>4.9185034381333529E-8</v>
      </c>
      <c r="P19" s="5">
        <f>SUM(Calculations!S$78,Calculations!S$86,Calculations!S$94,Calculations!S$102,Calculations!S$109)</f>
        <v>4.8829664906342479E-8</v>
      </c>
      <c r="Q19" s="5">
        <f>SUM(Calculations!T$78,Calculations!T$86,Calculations!T$94,Calculations!T$102,Calculations!T$109)</f>
        <v>4.888254279365861E-8</v>
      </c>
      <c r="R19" s="5">
        <f>SUM(Calculations!U$78,Calculations!U$86,Calculations!U$94,Calculations!U$102,Calculations!U$109)</f>
        <v>4.8767447146766083E-8</v>
      </c>
      <c r="S19" s="5">
        <f>SUM(Calculations!V$78,Calculations!V$86,Calculations!V$94,Calculations!V$102,Calculations!V$109)</f>
        <v>4.8867283791883278E-8</v>
      </c>
      <c r="T19" s="5">
        <f>SUM(Calculations!W$78,Calculations!W$86,Calculations!W$94,Calculations!W$102,Calculations!W$109)</f>
        <v>4.86490328233298E-8</v>
      </c>
      <c r="U19" s="5">
        <f>SUM(Calculations!X$78,Calculations!X$86,Calculations!X$94,Calculations!X$102,Calculations!X$109)</f>
        <v>4.8525005734145648E-8</v>
      </c>
      <c r="V19" s="5">
        <f>SUM(Calculations!Y$78,Calculations!Y$86,Calculations!Y$94,Calculations!Y$102,Calculations!Y$109)</f>
        <v>4.8481734730591445E-8</v>
      </c>
      <c r="W19" s="5">
        <f>SUM(Calculations!Z$78,Calculations!Z$86,Calculations!Z$94,Calculations!Z$102,Calculations!Z$109)</f>
        <v>4.8261318541442485E-8</v>
      </c>
      <c r="X19" s="5">
        <f>SUM(Calculations!AA$78,Calculations!AA$86,Calculations!AA$94,Calculations!AA$102,Calculations!AA$109)</f>
        <v>4.8551651869267491E-8</v>
      </c>
      <c r="Y19" s="5">
        <f>SUM(Calculations!AB$78,Calculations!AB$86,Calculations!AB$94,Calculations!AB$102,Calculations!AB$109)</f>
        <v>4.8542365979658884E-8</v>
      </c>
      <c r="Z19" s="5">
        <f>SUM(Calculations!AC$78,Calculations!AC$86,Calculations!AC$94,Calculations!AC$102,Calculations!AC$109)</f>
        <v>4.8747943421853959E-8</v>
      </c>
      <c r="AA19" s="5">
        <f>SUM(Calculations!AD$78,Calculations!AD$86,Calculations!AD$94,Calculations!AD$102,Calculations!AD$109)</f>
        <v>4.8634748698582632E-8</v>
      </c>
      <c r="AB19" s="5">
        <f>SUM(Calculations!AE$78,Calculations!AE$86,Calculations!AE$94,Calculations!AE$102,Calculations!AE$109)</f>
        <v>4.8623609727547333E-8</v>
      </c>
      <c r="AC19" s="5">
        <f>SUM(Calculations!AF$78,Calculations!AF$86,Calculations!AF$94,Calculations!AF$102,Calculations!AF$109)</f>
        <v>4.9198026059376642E-8</v>
      </c>
      <c r="AD19" s="5">
        <f>SUM(Calculations!AG$78,Calculations!AG$86,Calculations!AG$94,Calculations!AG$102,Calculations!AG$109)</f>
        <v>4.9621689381903528E-8</v>
      </c>
      <c r="AE19" s="5">
        <f>SUM(Calculations!AH$78,Calculations!AH$86,Calculations!AH$94,Calculations!AH$102,Calculations!AH$109)</f>
        <v>4.9574032480387538E-8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07" t="s">
        <v>828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s="107" t="s">
        <v>829</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B24" sqref="B24:AE25"/>
    </sheetView>
  </sheetViews>
  <sheetFormatPr defaultColWidth="9.140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19">
        <f>Calculations!D33</f>
        <v>0.31989540904438946</v>
      </c>
      <c r="C2" s="19">
        <f>Calculations!E33</f>
        <v>0.36047886675941437</v>
      </c>
      <c r="D2" s="19">
        <f>Calculations!F33</f>
        <v>0.3828880690327891</v>
      </c>
      <c r="E2" s="19">
        <f>Calculations!G33</f>
        <v>0.36541779175962613</v>
      </c>
      <c r="F2" s="19">
        <f>Calculations!H33</f>
        <v>0.39506601526777391</v>
      </c>
      <c r="G2" s="19">
        <f>Calculations!I33</f>
        <v>0.42474675214670515</v>
      </c>
      <c r="H2" s="19">
        <f>Calculations!J33</f>
        <v>0.45119569362947909</v>
      </c>
      <c r="I2" s="19">
        <f>Calculations!K33</f>
        <v>0.47176584350220807</v>
      </c>
      <c r="J2" s="19">
        <f>Calculations!L33</f>
        <v>0.48758446212319156</v>
      </c>
      <c r="K2" s="19">
        <f>Calculations!M33</f>
        <v>0.50276694688823764</v>
      </c>
      <c r="L2" s="19">
        <f>Calculations!N33</f>
        <v>0.51011353647992785</v>
      </c>
      <c r="M2" s="19">
        <f>Calculations!O33</f>
        <v>0.51432824629266416</v>
      </c>
      <c r="N2" s="19">
        <f>Calculations!P33</f>
        <v>0.5173519516941999</v>
      </c>
      <c r="O2" s="19">
        <f>Calculations!Q33</f>
        <v>0.52607553446885047</v>
      </c>
      <c r="P2" s="19">
        <f>Calculations!R33</f>
        <v>0.53539538414616139</v>
      </c>
      <c r="Q2" s="19">
        <f>Calculations!S33</f>
        <v>0.5376732829586518</v>
      </c>
      <c r="R2" s="19">
        <f>Calculations!T33</f>
        <v>0.54053102914228723</v>
      </c>
      <c r="S2" s="19">
        <f>Calculations!U33</f>
        <v>0.5740821398218271</v>
      </c>
      <c r="T2" s="19">
        <f>Calculations!V33</f>
        <v>0.58323782198358431</v>
      </c>
      <c r="U2" s="19">
        <f>Calculations!W33</f>
        <v>0.62113979346725046</v>
      </c>
      <c r="V2" s="19">
        <f>Calculations!X33</f>
        <v>0.62955576851468587</v>
      </c>
      <c r="W2" s="19">
        <f>Calculations!Y33</f>
        <v>0.63378073767654075</v>
      </c>
      <c r="X2" s="19">
        <f>Calculations!Z33</f>
        <v>0.64363856881231551</v>
      </c>
      <c r="Y2" s="19">
        <f>Calculations!AA33</f>
        <v>0.65812407720721189</v>
      </c>
      <c r="Z2" s="19">
        <f>Calculations!AB33</f>
        <v>0.66454606473165123</v>
      </c>
      <c r="AA2" s="19">
        <f>Calculations!AC33</f>
        <v>0.66618682414055952</v>
      </c>
      <c r="AB2" s="19">
        <f>Calculations!AD33</f>
        <v>0.67785993427628244</v>
      </c>
      <c r="AC2" s="19">
        <f>Calculations!AE33</f>
        <v>0.72067089617525493</v>
      </c>
      <c r="AD2" s="19">
        <f>Calculations!AF33</f>
        <v>0.72821149162834353</v>
      </c>
      <c r="AE2" s="19">
        <f>Calculations!AG33</f>
        <v>0.73051548106581188</v>
      </c>
      <c r="AF2" s="19"/>
      <c r="AG2" s="19"/>
    </row>
    <row r="3" spans="1:33" x14ac:dyDescent="0.2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1.5544354834635552</v>
      </c>
      <c r="D5" s="19">
        <f>Calculations!F39</f>
        <v>1.5311670156123991</v>
      </c>
      <c r="E5" s="19">
        <f>'Inflation Reduction Act'!C119</f>
        <v>6.1543302834887239</v>
      </c>
      <c r="F5" s="19">
        <f>'Inflation Reduction Act'!D119</f>
        <v>6.1543302834887239</v>
      </c>
      <c r="G5" s="19">
        <f>'Inflation Reduction Act'!E119</f>
        <v>6.1543302834887239</v>
      </c>
      <c r="H5" s="19">
        <f>'Inflation Reduction Act'!F119</f>
        <v>6.1543302834887239</v>
      </c>
      <c r="I5" s="19">
        <f>'Inflation Reduction Act'!G119</f>
        <v>6.1543302834887239</v>
      </c>
      <c r="J5" s="19">
        <f>'Inflation Reduction Act'!H119</f>
        <v>6.1543302834887239</v>
      </c>
      <c r="K5" s="19">
        <f>'Inflation Reduction Act'!I119</f>
        <v>6.1543302834887239</v>
      </c>
      <c r="L5" s="19">
        <f>'Inflation Reduction Act'!J119</f>
        <v>6.1543302834887239</v>
      </c>
      <c r="M5" s="19">
        <f>'Inflation Reduction Act'!K119</f>
        <v>6.1543302834887239</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Paid'!L5*About!$A$73*1000</f>
        <v>0</v>
      </c>
      <c r="C6">
        <f>'Subsidies Paid'!M5*About!$A$73*1000</f>
        <v>0</v>
      </c>
      <c r="D6">
        <f>'Subsidies Paid'!N5*About!$A$73*1000</f>
        <v>0</v>
      </c>
      <c r="E6">
        <f>'Subsidies Paid'!O5*About!$A$73*1000</f>
        <v>0</v>
      </c>
      <c r="F6">
        <f>'Subsidies Paid'!P5*About!$A$73*1000</f>
        <v>0</v>
      </c>
      <c r="G6">
        <f>'Subsidies Paid'!Q5*About!$A$73*1000</f>
        <v>0</v>
      </c>
      <c r="H6">
        <f>'Subsidies Paid'!R5*About!$A$73*1000</f>
        <v>0</v>
      </c>
      <c r="I6">
        <f>'Subsidies Paid'!S5*About!$A$73*1000</f>
        <v>0</v>
      </c>
      <c r="J6">
        <f>'Subsidies Paid'!T5*About!$A$73*1000</f>
        <v>0</v>
      </c>
      <c r="K6">
        <f>'Subsidies Paid'!U5*About!$A$73*1000</f>
        <v>0</v>
      </c>
      <c r="L6">
        <f>'Subsidies Paid'!V5*About!$A$73*1000</f>
        <v>0</v>
      </c>
      <c r="M6">
        <f>'Subsidies Paid'!W5*About!$A$73*1000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Paid'!M10*About!$A$77*1000*'Monetizing Tax Credit Penalty'!$A$30*'Wind PV Calcs'!$B$6*'Wind PV Calcs'!$B$3)/('Wind PV Calcs'!$B$3*'Wind PV Calcs'!$B$6*'Wind PV Calcs'!$B$2)</f>
        <v>2.5662975615208952</v>
      </c>
      <c r="C7">
        <f>-PV('Wind PV Calcs'!$B$5,'Wind PV Calcs'!$B$1,'Subsidies Paid'!N10*About!$A$77*1000*'Monetizing Tax Credit Penalty'!$A$30*'Wind PV Calcs'!$B$6*'Wind PV Calcs'!$B$3)/('Wind PV Calcs'!$B$3*'Wind PV Calcs'!$B$6*'Wind PV Calcs'!$B$2)</f>
        <v>2.5662975615208952</v>
      </c>
      <c r="D7" s="4">
        <f>'Inflation Reduction Act'!B98</f>
        <v>0</v>
      </c>
      <c r="E7" s="4">
        <f>'Inflation Reduction Act'!C98</f>
        <v>0</v>
      </c>
      <c r="F7" s="4">
        <f>'Inflation Reduction Act'!D98</f>
        <v>0</v>
      </c>
      <c r="G7" s="4">
        <f>'Inflation Reduction Act'!E98</f>
        <v>0</v>
      </c>
      <c r="H7" s="4">
        <f>'Inflation Reduction Act'!F98</f>
        <v>0</v>
      </c>
      <c r="I7" s="4">
        <f>'Inflation Reduction Act'!G98</f>
        <v>0</v>
      </c>
      <c r="J7" s="4">
        <f>'Inflation Reduction Act'!H98</f>
        <v>0</v>
      </c>
      <c r="K7" s="4">
        <f>'Inflation Reduction Act'!I98</f>
        <v>0</v>
      </c>
      <c r="L7" s="4">
        <f>'Inflation Reduction Act'!J98</f>
        <v>0</v>
      </c>
      <c r="M7" s="4">
        <f>'Inflation Reduction Act'!K98</f>
        <v>0</v>
      </c>
      <c r="N7" s="4">
        <f>'Inflation Reduction Act'!L98</f>
        <v>0</v>
      </c>
      <c r="O7" s="4">
        <f>'Inflation Reduction Act'!M98</f>
        <v>0</v>
      </c>
      <c r="P7" s="4">
        <f>'Inflation Reduction Act'!N98</f>
        <v>0</v>
      </c>
      <c r="Q7" s="4">
        <f>'Inflation Reduction Act'!O98</f>
        <v>0</v>
      </c>
      <c r="R7" s="4">
        <f>'Inflation Reduction Act'!P98</f>
        <v>0</v>
      </c>
      <c r="S7" s="4">
        <f>'Inflation Reduction Act'!Q98</f>
        <v>0</v>
      </c>
      <c r="T7" s="4">
        <f>'Inflation Reduction Act'!R98</f>
        <v>0</v>
      </c>
      <c r="U7" s="4">
        <f>'Inflation Reduction Act'!S98</f>
        <v>0</v>
      </c>
      <c r="V7" s="4">
        <f>'Inflation Reduction Act'!T98</f>
        <v>0</v>
      </c>
      <c r="W7" s="4">
        <f>'Inflation Reduction Act'!U98</f>
        <v>0</v>
      </c>
      <c r="X7" s="4">
        <f>'Inflation Reduction Act'!V98</f>
        <v>0</v>
      </c>
      <c r="Y7" s="4">
        <f>'Inflation Reduction Act'!W98</f>
        <v>0</v>
      </c>
      <c r="Z7" s="4">
        <f>'Inflation Reduction Act'!X98</f>
        <v>0</v>
      </c>
      <c r="AA7" s="4">
        <f>'Inflation Reduction Act'!Y98</f>
        <v>0</v>
      </c>
      <c r="AB7" s="4">
        <f>'Inflation Reduction Act'!Z98</f>
        <v>0</v>
      </c>
      <c r="AC7" s="4">
        <f>'Inflation Reduction Act'!AA98</f>
        <v>0</v>
      </c>
      <c r="AD7" s="4">
        <f>'Inflation Reduction Act'!AB98</f>
        <v>0</v>
      </c>
      <c r="AE7" s="4">
        <f>'Inflation Reduction Act'!AC98</f>
        <v>0</v>
      </c>
    </row>
    <row r="8" spans="1:33" x14ac:dyDescent="0.25">
      <c r="A8" t="s">
        <v>810</v>
      </c>
      <c r="B8">
        <v>0</v>
      </c>
      <c r="C8">
        <v>0</v>
      </c>
      <c r="D8">
        <v>0</v>
      </c>
      <c r="E8">
        <v>0</v>
      </c>
      <c r="F8">
        <v>0</v>
      </c>
      <c r="G8">
        <v>0</v>
      </c>
      <c r="H8">
        <v>0</v>
      </c>
      <c r="I8">
        <v>0</v>
      </c>
      <c r="J8">
        <v>0</v>
      </c>
      <c r="K8" s="4">
        <f>'Inflation Reduction Act'!I102</f>
        <v>0</v>
      </c>
      <c r="L8" s="4">
        <f>'Inflation Reduction Act'!J102</f>
        <v>0</v>
      </c>
      <c r="M8" s="4">
        <f>'Inflation Reduction Act'!K102</f>
        <v>0</v>
      </c>
      <c r="N8" s="4">
        <f>'Inflation Reduction Act'!L102</f>
        <v>0</v>
      </c>
      <c r="O8" s="4">
        <f>'Inflation Reduction Act'!M102</f>
        <v>0</v>
      </c>
      <c r="P8" s="4">
        <f>'Inflation Reduction Act'!N102</f>
        <v>0</v>
      </c>
      <c r="Q8" s="4">
        <f>'Inflation Reduction Act'!O102</f>
        <v>0</v>
      </c>
      <c r="R8" s="4">
        <f>'Inflation Reduction Act'!P102</f>
        <v>0</v>
      </c>
      <c r="S8" s="4">
        <f>'Inflation Reduction Act'!Q102</f>
        <v>0</v>
      </c>
      <c r="T8" s="4">
        <f>'Inflation Reduction Act'!R102</f>
        <v>0</v>
      </c>
      <c r="U8" s="4">
        <f>'Inflation Reduction Act'!S102</f>
        <v>0</v>
      </c>
      <c r="V8" s="4">
        <f>'Inflation Reduction Act'!T102</f>
        <v>0</v>
      </c>
      <c r="W8" s="4">
        <f>'Inflation Reduction Act'!U102</f>
        <v>0</v>
      </c>
      <c r="X8" s="4">
        <f>'Inflation Reduction Act'!V102</f>
        <v>0</v>
      </c>
      <c r="Y8" s="4">
        <f>'Inflation Reduction Act'!W102</f>
        <v>0</v>
      </c>
      <c r="Z8" s="4">
        <f>'Inflation Reduction Act'!X102</f>
        <v>0</v>
      </c>
      <c r="AA8" s="4">
        <f>'Inflation Reduction Act'!Y102</f>
        <v>0</v>
      </c>
      <c r="AB8" s="4">
        <f>'Inflation Reduction Act'!Z102</f>
        <v>0</v>
      </c>
      <c r="AC8" s="4">
        <f>'Inflation Reduction Act'!AA102</f>
        <v>0</v>
      </c>
      <c r="AD8" s="4">
        <f>'Inflation Reduction Act'!AB102</f>
        <v>0</v>
      </c>
      <c r="AE8" s="4">
        <f>'Inflation Reduction Act'!AC102</f>
        <v>0</v>
      </c>
    </row>
    <row r="9" spans="1:33" x14ac:dyDescent="0.2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Paid'!L2*About!$A$73*1000</f>
        <v>0</v>
      </c>
      <c r="C10" s="19">
        <f>'Subsidies Paid'!M2*About!$A$73*1000</f>
        <v>0</v>
      </c>
      <c r="D10" s="19">
        <f>'Subsidies Paid'!N2*About!$A$73*1000</f>
        <v>0</v>
      </c>
      <c r="E10" s="19">
        <f>'Subsidies Paid'!O2*About!$A$73*1000</f>
        <v>0</v>
      </c>
      <c r="F10" s="19">
        <f>'Subsidies Paid'!P2*About!$A$73*1000</f>
        <v>0</v>
      </c>
      <c r="G10" s="19">
        <f>'Subsidies Paid'!Q2*About!$A$73*1000</f>
        <v>0</v>
      </c>
      <c r="H10" s="19">
        <f>'Subsidies Paid'!R2*About!$A$73*1000</f>
        <v>0</v>
      </c>
      <c r="I10" s="19">
        <f>'Subsidies Paid'!S2*About!$A$73*1000</f>
        <v>0</v>
      </c>
      <c r="J10" s="19">
        <f>'Subsidies Paid'!T2*About!$A$73*1000</f>
        <v>0</v>
      </c>
      <c r="K10" s="19">
        <f>'Subsidies Paid'!U2*About!$A$73*1000</f>
        <v>0</v>
      </c>
      <c r="L10" s="19">
        <f>'Subsidies Paid'!V2*About!$A$73*1000</f>
        <v>0</v>
      </c>
      <c r="M10" s="19">
        <f>'Subsidies Paid'!W2*About!$A$73*1000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814</v>
      </c>
      <c r="B14" s="19">
        <f>B2</f>
        <v>0.31989540904438946</v>
      </c>
      <c r="C14" s="19">
        <f t="shared" ref="C14:AE14" si="0">C2</f>
        <v>0.36047886675941437</v>
      </c>
      <c r="D14" s="19">
        <f t="shared" si="0"/>
        <v>0.3828880690327891</v>
      </c>
      <c r="E14" s="19">
        <f t="shared" si="0"/>
        <v>0.36541779175962613</v>
      </c>
      <c r="F14" s="19">
        <f t="shared" si="0"/>
        <v>0.39506601526777391</v>
      </c>
      <c r="G14" s="19">
        <f t="shared" si="0"/>
        <v>0.42474675214670515</v>
      </c>
      <c r="H14" s="19">
        <f t="shared" si="0"/>
        <v>0.45119569362947909</v>
      </c>
      <c r="I14" s="19">
        <f t="shared" si="0"/>
        <v>0.47176584350220807</v>
      </c>
      <c r="J14" s="19">
        <f t="shared" si="0"/>
        <v>0.48758446212319156</v>
      </c>
      <c r="K14" s="19">
        <f t="shared" si="0"/>
        <v>0.50276694688823764</v>
      </c>
      <c r="L14" s="19">
        <f t="shared" si="0"/>
        <v>0.51011353647992785</v>
      </c>
      <c r="M14" s="19">
        <f t="shared" si="0"/>
        <v>0.51432824629266416</v>
      </c>
      <c r="N14" s="19">
        <f t="shared" si="0"/>
        <v>0.5173519516941999</v>
      </c>
      <c r="O14" s="19">
        <f t="shared" si="0"/>
        <v>0.52607553446885047</v>
      </c>
      <c r="P14" s="19">
        <f t="shared" si="0"/>
        <v>0.53539538414616139</v>
      </c>
      <c r="Q14" s="19">
        <f t="shared" si="0"/>
        <v>0.5376732829586518</v>
      </c>
      <c r="R14" s="19">
        <f t="shared" si="0"/>
        <v>0.54053102914228723</v>
      </c>
      <c r="S14" s="19">
        <f t="shared" si="0"/>
        <v>0.5740821398218271</v>
      </c>
      <c r="T14" s="19">
        <f t="shared" si="0"/>
        <v>0.58323782198358431</v>
      </c>
      <c r="U14" s="19">
        <f t="shared" si="0"/>
        <v>0.62113979346725046</v>
      </c>
      <c r="V14" s="19">
        <f t="shared" si="0"/>
        <v>0.62955576851468587</v>
      </c>
      <c r="W14" s="19">
        <f t="shared" si="0"/>
        <v>0.63378073767654075</v>
      </c>
      <c r="X14" s="19">
        <f t="shared" si="0"/>
        <v>0.64363856881231551</v>
      </c>
      <c r="Y14" s="19">
        <f t="shared" si="0"/>
        <v>0.65812407720721189</v>
      </c>
      <c r="Z14" s="19">
        <f t="shared" si="0"/>
        <v>0.66454606473165123</v>
      </c>
      <c r="AA14" s="19">
        <f t="shared" si="0"/>
        <v>0.66618682414055952</v>
      </c>
      <c r="AB14" s="19">
        <f t="shared" si="0"/>
        <v>0.67785993427628244</v>
      </c>
      <c r="AC14" s="19">
        <f t="shared" si="0"/>
        <v>0.72067089617525493</v>
      </c>
      <c r="AD14" s="19">
        <f t="shared" si="0"/>
        <v>0.72821149162834353</v>
      </c>
      <c r="AE14" s="19">
        <f t="shared" si="0"/>
        <v>0.73051548106581188</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Act'!B115</f>
        <v>0</v>
      </c>
      <c r="E18" s="4">
        <f>'Inflation Reduction Act'!C115</f>
        <v>0</v>
      </c>
      <c r="F18" s="4">
        <f>'Inflation Reduction Act'!D115</f>
        <v>0</v>
      </c>
      <c r="G18" s="4">
        <f>'Inflation Reduction Act'!E115</f>
        <v>0</v>
      </c>
      <c r="H18" s="4">
        <f>'Inflation Reduction Act'!F115</f>
        <v>0</v>
      </c>
      <c r="I18" s="4">
        <f>'Inflation Reduction Act'!G115</f>
        <v>0</v>
      </c>
      <c r="J18" s="4">
        <f>'Inflation Reduction Act'!H115</f>
        <v>0</v>
      </c>
      <c r="K18" s="4">
        <f>'Inflation Reduction Act'!I115</f>
        <v>0</v>
      </c>
      <c r="L18" s="4">
        <f>'Inflation Reduction Act'!J115</f>
        <v>0</v>
      </c>
      <c r="M18" s="4">
        <f>'Inflation Reduction Act'!K115</f>
        <v>0</v>
      </c>
      <c r="N18" s="4">
        <f>'Inflation Reduction Act'!L115</f>
        <v>0</v>
      </c>
      <c r="O18" s="4">
        <f>'Inflation Reduction Act'!M115</f>
        <v>0</v>
      </c>
      <c r="P18" s="4">
        <f>'Inflation Reduction Act'!N115</f>
        <v>0</v>
      </c>
      <c r="Q18" s="4">
        <f>'Inflation Reduction Act'!O115</f>
        <v>0</v>
      </c>
      <c r="R18" s="4">
        <f>'Inflation Reduction Act'!P115</f>
        <v>0</v>
      </c>
      <c r="S18" s="4">
        <f>'Inflation Reduction Act'!Q115</f>
        <v>0</v>
      </c>
      <c r="T18" s="4">
        <f>'Inflation Reduction Act'!R115</f>
        <v>0</v>
      </c>
      <c r="U18" s="4">
        <f>'Inflation Reduction Act'!S115</f>
        <v>0</v>
      </c>
      <c r="V18" s="4">
        <f>'Inflation Reduction Act'!T115</f>
        <v>0</v>
      </c>
      <c r="W18" s="4">
        <f>'Inflation Reduction Act'!U115</f>
        <v>0</v>
      </c>
      <c r="X18" s="4">
        <f>'Inflation Reduction Act'!V115</f>
        <v>0</v>
      </c>
      <c r="Y18" s="4">
        <f>'Inflation Reduction Act'!W115</f>
        <v>0</v>
      </c>
      <c r="Z18" s="4">
        <f>'Inflation Reduction Act'!X115</f>
        <v>0</v>
      </c>
      <c r="AA18" s="4">
        <f>'Inflation Reduction Act'!Y115</f>
        <v>0</v>
      </c>
      <c r="AB18" s="4">
        <f>'Inflation Reduction Act'!Z115</f>
        <v>0</v>
      </c>
      <c r="AC18" s="4">
        <f>'Inflation Reduction Act'!AA115</f>
        <v>0</v>
      </c>
      <c r="AD18" s="4">
        <f>'Inflation Reduction Act'!AB115</f>
        <v>0</v>
      </c>
      <c r="AE18" s="4">
        <f>'Inflation Reduction Act'!AC115</f>
        <v>0</v>
      </c>
    </row>
    <row r="19" spans="1:31"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topLeftCell="D1" workbookViewId="0">
      <selection activeCell="B15" sqref="B15:AE15"/>
    </sheetView>
  </sheetViews>
  <sheetFormatPr defaultRowHeight="15" x14ac:dyDescent="0.25"/>
  <cols>
    <col min="1" max="1" width="32.710937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810</v>
      </c>
      <c r="B8" s="4">
        <f>Calculations!D5</f>
        <v>0.20099999999999998</v>
      </c>
      <c r="C8" s="4">
        <f>Calculations!E5</f>
        <v>0.17419999999999999</v>
      </c>
      <c r="D8" s="4">
        <f>Calculations!F5</f>
        <v>0.17419999999999999</v>
      </c>
      <c r="E8" s="4">
        <f>Calculations!G5</f>
        <v>0.17419999999999999</v>
      </c>
      <c r="F8" s="4">
        <f>Calculations!H5</f>
        <v>0.14739999999999998</v>
      </c>
      <c r="G8" s="4">
        <f>Calculations!I5</f>
        <v>6.699999999999999E-2</v>
      </c>
      <c r="H8" s="4">
        <f>Calculations!J5</f>
        <v>6.699999999999999E-2</v>
      </c>
      <c r="I8" s="4">
        <f>Calculations!K5</f>
        <v>6.699999999999999E-2</v>
      </c>
      <c r="J8" s="4">
        <f>Calculations!L5</f>
        <v>6.699999999999999E-2</v>
      </c>
      <c r="K8" s="4">
        <f>Calculations!M5</f>
        <v>6.699999999999999E-2</v>
      </c>
      <c r="L8" s="4">
        <f>Calculations!N5</f>
        <v>6.699999999999999E-2</v>
      </c>
      <c r="M8" s="4">
        <f>Calculations!O5</f>
        <v>6.699999999999999E-2</v>
      </c>
      <c r="N8" s="4">
        <f>Calculations!P5</f>
        <v>6.699999999999999E-2</v>
      </c>
      <c r="O8" s="4">
        <f>Calculations!Q5</f>
        <v>6.699999999999999E-2</v>
      </c>
      <c r="P8" s="4">
        <f>Calculations!R5</f>
        <v>6.699999999999999E-2</v>
      </c>
      <c r="Q8" s="4">
        <f>Calculations!S5</f>
        <v>6.699999999999999E-2</v>
      </c>
      <c r="R8" s="4">
        <f>Calculations!T5</f>
        <v>6.699999999999999E-2</v>
      </c>
      <c r="S8" s="4">
        <f>Calculations!U5</f>
        <v>6.699999999999999E-2</v>
      </c>
      <c r="T8" s="4">
        <f>Calculations!V5</f>
        <v>6.699999999999999E-2</v>
      </c>
      <c r="U8" s="4">
        <f>Calculations!W5</f>
        <v>6.699999999999999E-2</v>
      </c>
      <c r="V8" s="4">
        <f>Calculations!X5</f>
        <v>6.699999999999999E-2</v>
      </c>
      <c r="W8" s="4">
        <f>Calculations!Y5</f>
        <v>6.699999999999999E-2</v>
      </c>
      <c r="X8" s="4">
        <f>Calculations!Z5</f>
        <v>6.699999999999999E-2</v>
      </c>
      <c r="Y8" s="4">
        <f>Calculations!AA5</f>
        <v>6.699999999999999E-2</v>
      </c>
      <c r="Z8" s="4">
        <f>Calculations!AB5</f>
        <v>6.699999999999999E-2</v>
      </c>
      <c r="AA8" s="4">
        <f>Calculations!AC5</f>
        <v>6.699999999999999E-2</v>
      </c>
      <c r="AB8" s="4">
        <f>Calculations!AD5</f>
        <v>6.699999999999999E-2</v>
      </c>
      <c r="AC8" s="4">
        <f>Calculations!AE5</f>
        <v>6.699999999999999E-2</v>
      </c>
      <c r="AD8" s="4">
        <f>Calculations!AF5</f>
        <v>6.699999999999999E-2</v>
      </c>
      <c r="AE8" s="4">
        <f>Calculations!AG5</f>
        <v>6.699999999999999E-2</v>
      </c>
      <c r="AF8" s="20"/>
      <c r="AG8" s="20"/>
    </row>
    <row r="9" spans="1:33" x14ac:dyDescent="0.25">
      <c r="A9" t="s">
        <v>811</v>
      </c>
      <c r="B9" s="4">
        <f>Calculations!D19</f>
        <v>0.20099999999999998</v>
      </c>
      <c r="C9" s="4">
        <f>Calculations!E19</f>
        <v>0.17419999999999999</v>
      </c>
      <c r="D9" s="4">
        <f>Calculations!F19</f>
        <v>0.17419999999999999</v>
      </c>
      <c r="E9" s="4">
        <f>Calculations!G19</f>
        <v>0.17419999999999999</v>
      </c>
      <c r="F9" s="4">
        <f>Calculations!H19</f>
        <v>0.14739999999999998</v>
      </c>
      <c r="G9" s="4">
        <f>Calculations!I19</f>
        <v>6.699999999999999E-2</v>
      </c>
      <c r="H9" s="4">
        <f>Calculations!J19</f>
        <v>6.699999999999999E-2</v>
      </c>
      <c r="I9" s="4">
        <f>Calculations!K19</f>
        <v>6.699999999999999E-2</v>
      </c>
      <c r="J9" s="4">
        <f>Calculations!L19</f>
        <v>6.699999999999999E-2</v>
      </c>
      <c r="K9" s="4">
        <f>Calculations!M19</f>
        <v>6.699999999999999E-2</v>
      </c>
      <c r="L9" s="4">
        <f>Calculations!N19</f>
        <v>6.699999999999999E-2</v>
      </c>
      <c r="M9" s="4">
        <f>Calculations!O19</f>
        <v>6.699999999999999E-2</v>
      </c>
      <c r="N9" s="4">
        <f>Calculations!P19</f>
        <v>6.699999999999999E-2</v>
      </c>
      <c r="O9" s="4">
        <f>Calculations!Q19</f>
        <v>6.699999999999999E-2</v>
      </c>
      <c r="P9" s="4">
        <f>Calculations!R19</f>
        <v>6.699999999999999E-2</v>
      </c>
      <c r="Q9" s="4">
        <f>Calculations!S19</f>
        <v>6.699999999999999E-2</v>
      </c>
      <c r="R9" s="4">
        <f>Calculations!T19</f>
        <v>6.699999999999999E-2</v>
      </c>
      <c r="S9" s="4">
        <f>Calculations!U19</f>
        <v>6.699999999999999E-2</v>
      </c>
      <c r="T9" s="4">
        <f>Calculations!V19</f>
        <v>6.699999999999999E-2</v>
      </c>
      <c r="U9" s="4">
        <f>Calculations!W19</f>
        <v>6.699999999999999E-2</v>
      </c>
      <c r="V9" s="4">
        <f>Calculations!X19</f>
        <v>6.699999999999999E-2</v>
      </c>
      <c r="W9" s="4">
        <f>Calculations!Y19</f>
        <v>6.699999999999999E-2</v>
      </c>
      <c r="X9" s="4">
        <f>Calculations!Z19</f>
        <v>6.699999999999999E-2</v>
      </c>
      <c r="Y9" s="4">
        <f>Calculations!AA19</f>
        <v>6.699999999999999E-2</v>
      </c>
      <c r="Z9" s="4">
        <f>Calculations!AB19</f>
        <v>6.699999999999999E-2</v>
      </c>
      <c r="AA9" s="4">
        <f>Calculations!AC19</f>
        <v>6.699999999999999E-2</v>
      </c>
      <c r="AB9" s="4">
        <f>Calculations!AD19</f>
        <v>6.699999999999999E-2</v>
      </c>
      <c r="AC9" s="4">
        <f>Calculations!AE19</f>
        <v>6.699999999999999E-2</v>
      </c>
      <c r="AD9" s="4">
        <f>Calculations!AF19</f>
        <v>6.699999999999999E-2</v>
      </c>
      <c r="AE9" s="4">
        <f>Calculations!AG19</f>
        <v>6.699999999999999E-2</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4">
        <f>Calculations!D26</f>
        <v>6.699999999999999E-2</v>
      </c>
      <c r="C11" s="4">
        <f>Calculations!E26</f>
        <v>6.699999999999999E-2</v>
      </c>
      <c r="D11" s="4">
        <f>Calculations!F26</f>
        <v>6.699999999999999E-2</v>
      </c>
      <c r="E11" s="4">
        <f>Calculations!G26</f>
        <v>6.699999999999999E-2</v>
      </c>
      <c r="F11" s="4">
        <f>Calculations!H26</f>
        <v>6.699999999999999E-2</v>
      </c>
      <c r="G11" s="4">
        <f>Calculations!I26</f>
        <v>6.699999999999999E-2</v>
      </c>
      <c r="H11" s="4">
        <f>Calculations!J26</f>
        <v>6.699999999999999E-2</v>
      </c>
      <c r="I11" s="4">
        <f>Calculations!K26</f>
        <v>6.699999999999999E-2</v>
      </c>
      <c r="J11" s="4">
        <f>Calculations!L26</f>
        <v>6.699999999999999E-2</v>
      </c>
      <c r="K11" s="4">
        <f>Calculations!M26</f>
        <v>6.699999999999999E-2</v>
      </c>
      <c r="L11" s="4">
        <f>Calculations!N26</f>
        <v>6.699999999999999E-2</v>
      </c>
      <c r="M11" s="4">
        <f>Calculations!O26</f>
        <v>6.699999999999999E-2</v>
      </c>
      <c r="N11" s="4">
        <f>Calculations!P26</f>
        <v>6.699999999999999E-2</v>
      </c>
      <c r="O11" s="4">
        <f>Calculations!Q26</f>
        <v>6.699999999999999E-2</v>
      </c>
      <c r="P11" s="4">
        <f>Calculations!R26</f>
        <v>6.699999999999999E-2</v>
      </c>
      <c r="Q11" s="4">
        <f>Calculations!S26</f>
        <v>6.699999999999999E-2</v>
      </c>
      <c r="R11" s="4">
        <f>Calculations!T26</f>
        <v>6.699999999999999E-2</v>
      </c>
      <c r="S11" s="4">
        <f>Calculations!U26</f>
        <v>6.699999999999999E-2</v>
      </c>
      <c r="T11" s="4">
        <f>Calculations!V26</f>
        <v>6.699999999999999E-2</v>
      </c>
      <c r="U11" s="4">
        <f>Calculations!W26</f>
        <v>6.699999999999999E-2</v>
      </c>
      <c r="V11" s="4">
        <f>Calculations!X26</f>
        <v>6.699999999999999E-2</v>
      </c>
      <c r="W11" s="4">
        <f>Calculations!Y26</f>
        <v>6.699999999999999E-2</v>
      </c>
      <c r="X11" s="4">
        <f>Calculations!Z26</f>
        <v>6.699999999999999E-2</v>
      </c>
      <c r="Y11" s="4">
        <f>Calculations!AA26</f>
        <v>6.699999999999999E-2</v>
      </c>
      <c r="Z11" s="4">
        <f>Calculations!AB26</f>
        <v>6.699999999999999E-2</v>
      </c>
      <c r="AA11" s="4">
        <f>Calculations!AC26</f>
        <v>6.699999999999999E-2</v>
      </c>
      <c r="AB11" s="4">
        <f>Calculations!AD26</f>
        <v>6.699999999999999E-2</v>
      </c>
      <c r="AC11" s="4">
        <f>Calculations!AE26</f>
        <v>6.699999999999999E-2</v>
      </c>
      <c r="AD11" s="4">
        <f>Calculations!AF26</f>
        <v>6.699999999999999E-2</v>
      </c>
      <c r="AE11" s="4">
        <f>Calculations!AG26</f>
        <v>6.699999999999999E-2</v>
      </c>
      <c r="AF11" s="20"/>
      <c r="AG11" s="20"/>
    </row>
    <row r="12" spans="1:33" x14ac:dyDescent="0.2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4">
        <f>Calculations!D12</f>
        <v>0.20099999999999998</v>
      </c>
      <c r="C15" s="4">
        <f>Calculations!E12</f>
        <v>0.20099999999999998</v>
      </c>
      <c r="D15" s="4">
        <f>Calculations!F12</f>
        <v>0.20099999999999998</v>
      </c>
      <c r="E15" s="4">
        <f>Calculations!G12</f>
        <v>0.20099999999999998</v>
      </c>
      <c r="F15" s="4">
        <f>Calculations!H12</f>
        <v>0.20099999999999998</v>
      </c>
      <c r="G15" s="4">
        <f>Calculations!I12</f>
        <v>0</v>
      </c>
      <c r="H15" s="4">
        <f>Calculations!J12</f>
        <v>0</v>
      </c>
      <c r="I15" s="4">
        <f>Calculations!K12</f>
        <v>0</v>
      </c>
      <c r="J15" s="4">
        <f>Calculations!L12</f>
        <v>0</v>
      </c>
      <c r="K15" s="4">
        <f>Calculations!M12</f>
        <v>0</v>
      </c>
      <c r="L15" s="4">
        <f>Calculations!N12</f>
        <v>0</v>
      </c>
      <c r="M15" s="4">
        <f>Calculations!O12</f>
        <v>0</v>
      </c>
      <c r="N15" s="4">
        <f>Calculations!P12</f>
        <v>0</v>
      </c>
      <c r="O15" s="4">
        <f>Calculations!Q12</f>
        <v>0</v>
      </c>
      <c r="P15" s="4">
        <f>Calculations!R12</f>
        <v>0</v>
      </c>
      <c r="Q15" s="4">
        <f>Calculations!S12</f>
        <v>0</v>
      </c>
      <c r="R15" s="4">
        <f>Calculations!T12</f>
        <v>0</v>
      </c>
      <c r="S15" s="4">
        <f>Calculations!U12</f>
        <v>0</v>
      </c>
      <c r="T15" s="4">
        <f>Calculations!V12</f>
        <v>0</v>
      </c>
      <c r="U15" s="4">
        <f>Calculations!W12</f>
        <v>0</v>
      </c>
      <c r="V15" s="4">
        <f>Calculations!X12</f>
        <v>0</v>
      </c>
      <c r="W15" s="4">
        <f>Calculations!Y12</f>
        <v>0</v>
      </c>
      <c r="X15" s="4">
        <f>Calculations!Z12</f>
        <v>0</v>
      </c>
      <c r="Y15" s="4">
        <f>Calculations!AA12</f>
        <v>0</v>
      </c>
      <c r="Z15" s="4">
        <f>Calculations!AB12</f>
        <v>0</v>
      </c>
      <c r="AA15" s="4">
        <f>Calculations!AC12</f>
        <v>0</v>
      </c>
      <c r="AB15" s="4">
        <f>Calculations!AD12</f>
        <v>0</v>
      </c>
      <c r="AC15" s="4">
        <f>Calculations!AE12</f>
        <v>0</v>
      </c>
      <c r="AD15" s="4">
        <f>Calculations!AF12</f>
        <v>0</v>
      </c>
      <c r="AE15" s="4">
        <f>Calculations!AG12</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07"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07"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40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AJ792"/>
  <sheetViews>
    <sheetView topLeftCell="A105" workbookViewId="0">
      <selection activeCell="B132" sqref="B132"/>
    </sheetView>
  </sheetViews>
  <sheetFormatPr defaultColWidth="12.5703125" defaultRowHeight="15.75" customHeight="1" x14ac:dyDescent="0.2"/>
  <cols>
    <col min="1" max="1" width="94.42578125" style="60" customWidth="1"/>
    <col min="2" max="2" width="15.42578125" style="60" customWidth="1"/>
    <col min="3" max="4" width="11.5703125" style="60" customWidth="1"/>
    <col min="5" max="5" width="10.140625" style="60" customWidth="1"/>
    <col min="6" max="6" width="7.5703125" style="60" customWidth="1"/>
    <col min="7" max="7" width="9.5703125" style="60" customWidth="1"/>
    <col min="8" max="8" width="10.140625" style="60" customWidth="1"/>
    <col min="9" max="36" width="7.5703125" style="60" customWidth="1"/>
    <col min="37" max="16384" width="12.5703125" style="60"/>
  </cols>
  <sheetData>
    <row r="1" spans="1:36" ht="12.75" x14ac:dyDescent="0.2">
      <c r="A1" s="58" t="s">
        <v>671</v>
      </c>
      <c r="B1" s="58"/>
      <c r="C1" s="58"/>
      <c r="D1" s="58"/>
      <c r="E1" s="58"/>
      <c r="F1" s="58"/>
      <c r="G1" s="58"/>
      <c r="H1" s="58"/>
      <c r="I1" s="58"/>
      <c r="J1" s="58"/>
      <c r="K1" s="58"/>
      <c r="L1" s="58"/>
      <c r="M1" s="58"/>
      <c r="N1" s="58"/>
      <c r="O1" s="58"/>
      <c r="P1" s="58"/>
      <c r="Q1" s="58"/>
      <c r="R1" s="58"/>
      <c r="S1" s="58"/>
      <c r="T1" s="58"/>
      <c r="U1" s="58"/>
      <c r="V1" s="58"/>
      <c r="W1" s="58"/>
      <c r="X1" s="58"/>
      <c r="Y1" s="58"/>
      <c r="Z1" s="58"/>
      <c r="AA1" s="58"/>
      <c r="AB1" s="58"/>
      <c r="AC1" s="58"/>
      <c r="AD1" s="58"/>
      <c r="AE1" s="58"/>
      <c r="AF1" s="58"/>
      <c r="AG1" s="59"/>
      <c r="AH1" s="59"/>
      <c r="AI1" s="59"/>
      <c r="AJ1" s="59"/>
    </row>
    <row r="2" spans="1:36" ht="305.25" customHeight="1" x14ac:dyDescent="0.2">
      <c r="A2" s="61" t="s">
        <v>672</v>
      </c>
      <c r="B2" s="59"/>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row>
    <row r="3" spans="1:36" ht="12.75" x14ac:dyDescent="0.2">
      <c r="A3" s="59"/>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row>
    <row r="4" spans="1:36" ht="12.75" x14ac:dyDescent="0.2">
      <c r="A4" s="58" t="s">
        <v>673</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row>
    <row r="5" spans="1:36" ht="12.75" x14ac:dyDescent="0.2">
      <c r="A5" s="63" t="s">
        <v>674</v>
      </c>
      <c r="B5" s="63"/>
      <c r="C5" s="63"/>
      <c r="D5" s="63"/>
      <c r="E5" s="63"/>
      <c r="F5" s="63"/>
      <c r="G5" s="63"/>
      <c r="H5" s="63"/>
      <c r="I5" s="63"/>
      <c r="J5" s="63"/>
      <c r="K5" s="63"/>
      <c r="L5" s="63"/>
      <c r="M5" s="63"/>
      <c r="N5" s="64"/>
      <c r="O5" s="64"/>
      <c r="P5" s="64"/>
      <c r="Q5" s="64"/>
      <c r="R5" s="64"/>
      <c r="S5" s="64"/>
      <c r="T5" s="64"/>
      <c r="U5" s="64"/>
      <c r="V5" s="64"/>
      <c r="W5" s="64"/>
      <c r="X5" s="64"/>
      <c r="Y5" s="64"/>
      <c r="Z5" s="64"/>
      <c r="AA5" s="64"/>
      <c r="AB5" s="64"/>
      <c r="AC5" s="64"/>
      <c r="AD5" s="64"/>
      <c r="AE5" s="64"/>
      <c r="AF5" s="64"/>
      <c r="AG5" s="64"/>
      <c r="AH5" s="64"/>
      <c r="AI5" s="64"/>
      <c r="AJ5" s="64"/>
    </row>
    <row r="6" spans="1:36" ht="12.75" x14ac:dyDescent="0.2">
      <c r="A6" s="65" t="s">
        <v>675</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59"/>
      <c r="AD6" s="59"/>
      <c r="AE6" s="59"/>
      <c r="AF6" s="59"/>
      <c r="AG6" s="59"/>
      <c r="AH6" s="59"/>
      <c r="AI6" s="59"/>
      <c r="AJ6" s="59"/>
    </row>
    <row r="7" spans="1:36" ht="12.75" x14ac:dyDescent="0.2">
      <c r="A7" s="66" t="s">
        <v>676</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59"/>
      <c r="AD7" s="59"/>
      <c r="AE7" s="59"/>
      <c r="AF7" s="59"/>
      <c r="AG7" s="59"/>
      <c r="AH7" s="59"/>
      <c r="AI7" s="59"/>
      <c r="AJ7" s="59"/>
    </row>
    <row r="8" spans="1:36" ht="12.75" x14ac:dyDescent="0.2">
      <c r="A8" s="67"/>
      <c r="B8" s="59"/>
      <c r="C8" s="59"/>
      <c r="D8" s="59"/>
      <c r="E8" s="59"/>
      <c r="F8" s="59"/>
      <c r="G8" s="59"/>
      <c r="H8" s="59"/>
      <c r="I8" s="59"/>
      <c r="J8" s="59"/>
      <c r="K8" s="59"/>
      <c r="L8" s="59"/>
      <c r="M8" s="59"/>
      <c r="N8" s="59"/>
      <c r="O8" s="59"/>
      <c r="P8" s="59"/>
      <c r="Q8" s="59"/>
      <c r="R8" s="59"/>
      <c r="S8" s="59"/>
      <c r="T8" s="59"/>
      <c r="U8" s="59"/>
      <c r="V8" s="59"/>
      <c r="W8" s="59"/>
      <c r="X8" s="59"/>
      <c r="Y8" s="59"/>
      <c r="Z8" s="59"/>
      <c r="AA8" s="59"/>
      <c r="AB8" s="59"/>
      <c r="AC8" s="59"/>
      <c r="AD8" s="59"/>
      <c r="AE8" s="59"/>
      <c r="AF8" s="59"/>
      <c r="AG8" s="59"/>
      <c r="AH8" s="59"/>
      <c r="AI8" s="59"/>
      <c r="AJ8" s="59"/>
    </row>
    <row r="9" spans="1:36" ht="12.75" x14ac:dyDescent="0.2">
      <c r="A9" s="67"/>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59"/>
      <c r="AD9" s="59"/>
      <c r="AE9" s="59"/>
      <c r="AF9" s="59"/>
      <c r="AG9" s="59"/>
      <c r="AH9" s="59"/>
      <c r="AI9" s="59"/>
      <c r="AJ9" s="59"/>
    </row>
    <row r="10" spans="1:36" ht="12.75" x14ac:dyDescent="0.2">
      <c r="A10" s="67"/>
      <c r="B10" s="59"/>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row>
    <row r="11" spans="1:36" ht="12.75" x14ac:dyDescent="0.2">
      <c r="A11" s="67"/>
      <c r="B11" s="59"/>
      <c r="C11" s="59"/>
      <c r="D11" s="59"/>
      <c r="E11" s="59"/>
      <c r="F11" s="59"/>
      <c r="G11" s="59"/>
      <c r="H11" s="59"/>
      <c r="I11" s="59"/>
      <c r="J11" s="59"/>
      <c r="K11" s="59"/>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row>
    <row r="12" spans="1:36" ht="12.75" x14ac:dyDescent="0.2">
      <c r="A12" s="67"/>
      <c r="B12" s="59"/>
      <c r="C12" s="59"/>
      <c r="D12" s="59"/>
      <c r="E12" s="59"/>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row>
    <row r="13" spans="1:36" ht="12.75" x14ac:dyDescent="0.2">
      <c r="A13" s="67"/>
      <c r="B13" s="59"/>
      <c r="C13" s="59"/>
      <c r="D13" s="59"/>
      <c r="E13" s="59"/>
      <c r="F13" s="59"/>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row>
    <row r="14" spans="1:36" ht="12.75" x14ac:dyDescent="0.2">
      <c r="A14" s="67"/>
      <c r="B14" s="59"/>
      <c r="C14" s="59"/>
      <c r="D14" s="59"/>
      <c r="E14" s="59"/>
      <c r="F14" s="59"/>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row>
    <row r="15" spans="1:36" ht="12.75" x14ac:dyDescent="0.2">
      <c r="A15" s="67"/>
      <c r="B15" s="59"/>
      <c r="C15" s="59"/>
      <c r="D15" s="59"/>
      <c r="E15" s="59"/>
      <c r="F15" s="59"/>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row>
    <row r="16" spans="1:36" ht="12.75" x14ac:dyDescent="0.2">
      <c r="A16" s="67"/>
      <c r="B16" s="59"/>
      <c r="C16" s="59"/>
      <c r="D16" s="59"/>
      <c r="E16" s="59"/>
      <c r="F16" s="59"/>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row>
    <row r="17" spans="1:36" ht="12.75" x14ac:dyDescent="0.2">
      <c r="A17" s="67"/>
      <c r="B17" s="59"/>
      <c r="C17" s="59"/>
      <c r="D17" s="59"/>
      <c r="E17" s="59"/>
      <c r="F17" s="59"/>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row>
    <row r="18" spans="1:36" ht="12.75" x14ac:dyDescent="0.2">
      <c r="A18" s="67"/>
      <c r="B18" s="59"/>
      <c r="C18" s="59"/>
      <c r="D18" s="59"/>
      <c r="E18" s="59"/>
      <c r="F18" s="59"/>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row>
    <row r="19" spans="1:36" ht="12.75" x14ac:dyDescent="0.2">
      <c r="A19" s="67"/>
      <c r="B19" s="59"/>
      <c r="C19" s="59"/>
      <c r="D19" s="59"/>
      <c r="E19" s="59"/>
      <c r="F19" s="59"/>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row>
    <row r="20" spans="1:36" ht="12.75" x14ac:dyDescent="0.2">
      <c r="A20" s="67"/>
      <c r="B20" s="59"/>
      <c r="C20" s="59"/>
      <c r="D20" s="59"/>
      <c r="E20" s="59"/>
      <c r="F20" s="59"/>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row>
    <row r="21" spans="1:36" ht="12.75" x14ac:dyDescent="0.2">
      <c r="A21" s="67"/>
      <c r="B21" s="59"/>
      <c r="C21" s="59"/>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row>
    <row r="22" spans="1:36" ht="12.75" x14ac:dyDescent="0.2">
      <c r="A22" s="67"/>
      <c r="B22" s="59"/>
      <c r="C22" s="59"/>
      <c r="D22" s="59"/>
      <c r="E22" s="59"/>
      <c r="F22" s="59"/>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row>
    <row r="23" spans="1:36" ht="12.75" x14ac:dyDescent="0.2">
      <c r="A23" s="67"/>
      <c r="B23" s="59"/>
      <c r="C23" s="59"/>
      <c r="D23" s="59"/>
      <c r="E23" s="59"/>
      <c r="F23" s="59"/>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row>
    <row r="24" spans="1:36" ht="12.75" x14ac:dyDescent="0.2">
      <c r="A24" s="67"/>
      <c r="B24" s="59"/>
      <c r="C24" s="59"/>
      <c r="D24" s="59"/>
      <c r="E24" s="59"/>
      <c r="F24" s="59"/>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row>
    <row r="25" spans="1:36" ht="12.75" x14ac:dyDescent="0.2">
      <c r="A25" s="67"/>
      <c r="B25" s="59"/>
      <c r="C25" s="59"/>
      <c r="D25" s="59"/>
      <c r="E25" s="59"/>
      <c r="F25" s="59"/>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row>
    <row r="26" spans="1:36" ht="12.75" x14ac:dyDescent="0.2">
      <c r="A26" s="59" t="s">
        <v>677</v>
      </c>
      <c r="B26" s="59"/>
      <c r="C26" s="59"/>
      <c r="D26" s="59"/>
      <c r="E26" s="59"/>
      <c r="F26" s="59"/>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row>
    <row r="27" spans="1:36" ht="12.75" x14ac:dyDescent="0.2">
      <c r="A27" s="59" t="s">
        <v>678</v>
      </c>
      <c r="B27" s="59"/>
      <c r="C27" s="59"/>
      <c r="D27" s="59"/>
      <c r="E27" s="59"/>
      <c r="F27" s="59"/>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row>
    <row r="28" spans="1:36" ht="12.75" x14ac:dyDescent="0.2">
      <c r="A28" s="59" t="s">
        <v>679</v>
      </c>
      <c r="B28" s="59"/>
      <c r="C28" s="59"/>
      <c r="D28" s="59"/>
      <c r="E28" s="59"/>
      <c r="F28" s="59"/>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row>
    <row r="29" spans="1:36" ht="12.75" x14ac:dyDescent="0.2">
      <c r="A29" s="60" t="s">
        <v>680</v>
      </c>
      <c r="B29" s="68">
        <v>0.127</v>
      </c>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row>
    <row r="30" spans="1:36" ht="12.75" x14ac:dyDescent="0.2">
      <c r="A30" s="60" t="s">
        <v>681</v>
      </c>
      <c r="B30" s="69">
        <f>B29*1.2</f>
        <v>0.15240000000000001</v>
      </c>
      <c r="C30" s="59"/>
      <c r="D30" s="59"/>
      <c r="E30" s="59"/>
      <c r="F30" s="59"/>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row>
    <row r="31" spans="1:36" ht="12.75" x14ac:dyDescent="0.2">
      <c r="A31" s="67"/>
      <c r="B31" s="59"/>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row>
    <row r="32" spans="1:36" ht="12.75" x14ac:dyDescent="0.2">
      <c r="A32" s="67"/>
      <c r="B32" s="67">
        <v>2022</v>
      </c>
      <c r="C32" s="67">
        <v>2023</v>
      </c>
      <c r="D32" s="67">
        <v>2024</v>
      </c>
      <c r="E32" s="67">
        <v>2025</v>
      </c>
      <c r="F32" s="67">
        <v>2026</v>
      </c>
      <c r="G32" s="67">
        <v>2027</v>
      </c>
      <c r="H32" s="67">
        <v>2028</v>
      </c>
      <c r="I32" s="67">
        <v>2029</v>
      </c>
      <c r="J32" s="67">
        <v>2030</v>
      </c>
      <c r="K32" s="67">
        <v>2031</v>
      </c>
      <c r="L32" s="67">
        <v>2032</v>
      </c>
      <c r="M32" s="67">
        <v>2033</v>
      </c>
      <c r="N32" s="67">
        <v>2034</v>
      </c>
      <c r="O32" s="67">
        <v>2035</v>
      </c>
      <c r="P32" s="67">
        <v>2036</v>
      </c>
      <c r="Q32" s="67">
        <v>2037</v>
      </c>
      <c r="R32" s="67">
        <v>2038</v>
      </c>
      <c r="S32" s="67">
        <v>2039</v>
      </c>
      <c r="T32" s="67">
        <v>2040</v>
      </c>
      <c r="U32" s="67">
        <v>2041</v>
      </c>
      <c r="V32" s="67">
        <v>2042</v>
      </c>
      <c r="W32" s="67">
        <v>2043</v>
      </c>
      <c r="X32" s="67">
        <v>2044</v>
      </c>
      <c r="Y32" s="67">
        <v>2045</v>
      </c>
      <c r="Z32" s="67">
        <v>2046</v>
      </c>
      <c r="AA32" s="67">
        <v>2047</v>
      </c>
      <c r="AB32" s="67">
        <v>2048</v>
      </c>
      <c r="AC32" s="67">
        <v>2049</v>
      </c>
      <c r="AD32" s="67">
        <v>2050</v>
      </c>
      <c r="AE32" s="59"/>
      <c r="AF32" s="59"/>
      <c r="AG32" s="59"/>
      <c r="AH32" s="59"/>
      <c r="AI32" s="59"/>
      <c r="AJ32" s="59"/>
    </row>
    <row r="33" spans="1:36" ht="12.75" x14ac:dyDescent="0.2">
      <c r="A33" s="70" t="s">
        <v>682</v>
      </c>
      <c r="B33" s="68">
        <v>0</v>
      </c>
      <c r="C33" s="68">
        <v>0.05</v>
      </c>
      <c r="D33" s="68">
        <v>0.1</v>
      </c>
      <c r="E33" s="68">
        <v>0.15</v>
      </c>
      <c r="F33" s="68">
        <v>0.15</v>
      </c>
      <c r="G33" s="68">
        <v>0.15</v>
      </c>
      <c r="H33" s="68">
        <v>0.15</v>
      </c>
      <c r="I33" s="68">
        <v>0.15</v>
      </c>
      <c r="J33" s="68">
        <v>0.15</v>
      </c>
      <c r="K33" s="68">
        <v>0.15</v>
      </c>
      <c r="L33" s="68">
        <v>0.15</v>
      </c>
      <c r="M33" s="68">
        <v>0.15</v>
      </c>
      <c r="N33" s="68">
        <v>0.15</v>
      </c>
      <c r="O33" s="68">
        <v>0.15</v>
      </c>
      <c r="P33" s="68">
        <v>0.15</v>
      </c>
      <c r="Q33" s="68">
        <v>0.15</v>
      </c>
      <c r="R33" s="68">
        <v>0.15</v>
      </c>
      <c r="S33" s="68">
        <v>0.15</v>
      </c>
      <c r="T33" s="68">
        <v>0.15</v>
      </c>
      <c r="U33" s="68">
        <v>0.15</v>
      </c>
      <c r="V33" s="68">
        <v>0.15</v>
      </c>
      <c r="W33" s="68">
        <v>0.15</v>
      </c>
      <c r="X33" s="68">
        <v>0.15</v>
      </c>
      <c r="Y33" s="68">
        <v>0.15</v>
      </c>
      <c r="Z33" s="68">
        <v>0.15</v>
      </c>
      <c r="AA33" s="68">
        <v>0.15</v>
      </c>
      <c r="AB33" s="68">
        <v>0.15</v>
      </c>
      <c r="AC33" s="68">
        <v>0.15</v>
      </c>
      <c r="AD33" s="68">
        <v>0.15</v>
      </c>
      <c r="AE33" s="68"/>
      <c r="AF33" s="68"/>
      <c r="AG33" s="59"/>
      <c r="AH33" s="59"/>
      <c r="AI33" s="59"/>
      <c r="AJ33" s="59"/>
    </row>
    <row r="34" spans="1:36" ht="12.75" x14ac:dyDescent="0.2">
      <c r="A34" s="70" t="s">
        <v>683</v>
      </c>
      <c r="B34" s="68">
        <f>B33</f>
        <v>0</v>
      </c>
      <c r="C34" s="68">
        <v>1</v>
      </c>
      <c r="D34" s="68">
        <v>1</v>
      </c>
      <c r="E34" s="68">
        <v>1</v>
      </c>
      <c r="F34" s="68">
        <v>1</v>
      </c>
      <c r="G34" s="68">
        <v>1</v>
      </c>
      <c r="H34" s="68">
        <v>1</v>
      </c>
      <c r="I34" s="68">
        <v>1</v>
      </c>
      <c r="J34" s="68">
        <v>1</v>
      </c>
      <c r="K34" s="68">
        <v>1</v>
      </c>
      <c r="L34" s="68">
        <v>1</v>
      </c>
      <c r="M34" s="68">
        <v>1</v>
      </c>
      <c r="N34" s="68">
        <v>1</v>
      </c>
      <c r="O34" s="68">
        <v>1</v>
      </c>
      <c r="P34" s="68">
        <v>1</v>
      </c>
      <c r="Q34" s="68">
        <v>1</v>
      </c>
      <c r="R34" s="68">
        <v>1</v>
      </c>
      <c r="S34" s="68">
        <v>1</v>
      </c>
      <c r="T34" s="68">
        <v>1</v>
      </c>
      <c r="U34" s="68">
        <v>1</v>
      </c>
      <c r="V34" s="68">
        <v>1</v>
      </c>
      <c r="W34" s="68">
        <v>1</v>
      </c>
      <c r="X34" s="68">
        <v>1</v>
      </c>
      <c r="Y34" s="68">
        <v>1</v>
      </c>
      <c r="Z34" s="68">
        <v>1</v>
      </c>
      <c r="AA34" s="68">
        <v>1</v>
      </c>
      <c r="AB34" s="68">
        <v>1</v>
      </c>
      <c r="AC34" s="68">
        <v>1</v>
      </c>
      <c r="AD34" s="68">
        <v>1</v>
      </c>
      <c r="AE34" s="68"/>
      <c r="AF34" s="68"/>
      <c r="AG34" s="59"/>
      <c r="AH34" s="59"/>
      <c r="AI34" s="59"/>
      <c r="AJ34" s="59"/>
    </row>
    <row r="35" spans="1:36" ht="12.75" x14ac:dyDescent="0.2">
      <c r="A35" s="67"/>
      <c r="B35" s="59"/>
      <c r="C35" s="59"/>
      <c r="D35" s="59"/>
      <c r="E35" s="59"/>
      <c r="F35" s="59"/>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row>
    <row r="36" spans="1:36" ht="12.75" x14ac:dyDescent="0.2">
      <c r="A36" s="63" t="s">
        <v>684</v>
      </c>
      <c r="B36" s="63"/>
      <c r="C36" s="63"/>
      <c r="D36" s="63"/>
      <c r="E36" s="63"/>
      <c r="F36" s="63"/>
      <c r="G36" s="63"/>
      <c r="H36" s="63"/>
      <c r="I36" s="63"/>
      <c r="J36" s="63"/>
      <c r="K36" s="63"/>
      <c r="L36" s="63"/>
      <c r="M36" s="63"/>
      <c r="N36" s="64"/>
      <c r="O36" s="64"/>
      <c r="P36" s="64"/>
      <c r="Q36" s="64"/>
      <c r="R36" s="64"/>
      <c r="S36" s="64"/>
      <c r="T36" s="64"/>
      <c r="U36" s="64"/>
      <c r="V36" s="64"/>
      <c r="W36" s="64"/>
      <c r="X36" s="64"/>
      <c r="Y36" s="64"/>
      <c r="Z36" s="64"/>
      <c r="AA36" s="64"/>
      <c r="AB36" s="64"/>
      <c r="AC36" s="64"/>
      <c r="AD36" s="64"/>
      <c r="AE36" s="64"/>
      <c r="AF36" s="64"/>
      <c r="AG36" s="64"/>
      <c r="AH36" s="64"/>
      <c r="AI36" s="64"/>
      <c r="AJ36" s="64"/>
    </row>
    <row r="37" spans="1:36" ht="12.75" x14ac:dyDescent="0.2">
      <c r="A37" s="59" t="s">
        <v>685</v>
      </c>
      <c r="B37" s="59"/>
      <c r="C37" s="59"/>
      <c r="D37" s="59"/>
      <c r="E37" s="59"/>
      <c r="F37" s="59"/>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row>
    <row r="38" spans="1:36" ht="12.75" x14ac:dyDescent="0.2">
      <c r="A38" s="71" t="s">
        <v>686</v>
      </c>
      <c r="B38" s="59"/>
      <c r="C38" s="59"/>
      <c r="D38" s="59"/>
      <c r="E38" s="59"/>
      <c r="F38" s="59"/>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row>
    <row r="39" spans="1:36" ht="12.75" x14ac:dyDescent="0.2">
      <c r="A39" s="67"/>
      <c r="B39" s="59"/>
      <c r="C39" s="59"/>
      <c r="D39" s="59"/>
      <c r="E39" s="59"/>
      <c r="F39" s="59"/>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row>
    <row r="40" spans="1:36" ht="12.75" x14ac:dyDescent="0.2">
      <c r="A40" s="72" t="s">
        <v>687</v>
      </c>
      <c r="B40" s="73" t="s">
        <v>688</v>
      </c>
      <c r="C40" s="59"/>
      <c r="D40" s="72" t="s">
        <v>689</v>
      </c>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row>
    <row r="41" spans="1:36" ht="12.75" x14ac:dyDescent="0.2">
      <c r="A41" s="74" t="s">
        <v>690</v>
      </c>
      <c r="B41" s="75" t="s">
        <v>691</v>
      </c>
      <c r="C41" s="59"/>
      <c r="D41" s="59"/>
      <c r="E41" s="59"/>
      <c r="F41" s="59"/>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row>
    <row r="42" spans="1:36" ht="12.75" x14ac:dyDescent="0.2">
      <c r="A42" s="76" t="s">
        <v>692</v>
      </c>
      <c r="B42" s="77">
        <v>0.41199999999999998</v>
      </c>
      <c r="C42" s="78"/>
      <c r="D42" s="78">
        <v>0.11</v>
      </c>
      <c r="E42" s="59"/>
      <c r="F42" s="59"/>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row>
    <row r="43" spans="1:36" ht="12.75" x14ac:dyDescent="0.2">
      <c r="A43" s="76" t="s">
        <v>693</v>
      </c>
      <c r="B43" s="77">
        <v>0.13200000000000001</v>
      </c>
      <c r="C43" s="78"/>
      <c r="D43" s="78">
        <v>0.37</v>
      </c>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row>
    <row r="44" spans="1:36" ht="12.75" x14ac:dyDescent="0.2">
      <c r="A44" s="76" t="s">
        <v>694</v>
      </c>
      <c r="B44" s="77">
        <v>0.114</v>
      </c>
      <c r="C44" s="78"/>
      <c r="D44" s="78">
        <v>0.15</v>
      </c>
      <c r="E44" s="59"/>
      <c r="F44" s="59"/>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row>
    <row r="45" spans="1:36" ht="12.75" x14ac:dyDescent="0.2">
      <c r="A45" s="76" t="s">
        <v>695</v>
      </c>
      <c r="B45" s="77">
        <v>7.0000000000000007E-2</v>
      </c>
      <c r="C45" s="59"/>
      <c r="D45" s="59"/>
      <c r="E45" s="59"/>
      <c r="F45" s="59"/>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row>
    <row r="46" spans="1:36" ht="12.75" x14ac:dyDescent="0.2">
      <c r="A46" s="76" t="s">
        <v>696</v>
      </c>
      <c r="B46" s="77">
        <v>8.7999999999999995E-2</v>
      </c>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I46" s="59"/>
      <c r="AJ46" s="59"/>
    </row>
    <row r="47" spans="1:36" ht="12.75" x14ac:dyDescent="0.2">
      <c r="A47" s="76" t="s">
        <v>697</v>
      </c>
      <c r="B47" s="77">
        <v>5.2999999999999999E-2</v>
      </c>
      <c r="C47" s="59"/>
      <c r="D47" s="59"/>
      <c r="E47" s="59"/>
      <c r="F47" s="59"/>
      <c r="G47" s="59"/>
      <c r="H47" s="59"/>
      <c r="I47" s="59"/>
      <c r="J47" s="59"/>
      <c r="K47" s="59"/>
      <c r="L47" s="59"/>
      <c r="M47" s="59"/>
      <c r="N47" s="59"/>
      <c r="O47" s="59"/>
      <c r="P47" s="59"/>
      <c r="Q47" s="59"/>
      <c r="R47" s="59"/>
      <c r="S47" s="59"/>
      <c r="T47" s="59"/>
      <c r="U47" s="59"/>
      <c r="V47" s="59"/>
      <c r="W47" s="59"/>
      <c r="X47" s="59"/>
      <c r="Y47" s="59"/>
      <c r="Z47" s="59"/>
      <c r="AA47" s="59"/>
      <c r="AB47" s="59"/>
      <c r="AC47" s="59"/>
      <c r="AD47" s="59"/>
      <c r="AE47" s="59"/>
      <c r="AF47" s="59"/>
      <c r="AG47" s="59"/>
      <c r="AH47" s="59"/>
      <c r="AI47" s="59"/>
      <c r="AJ47" s="59"/>
    </row>
    <row r="48" spans="1:36" ht="12.75" x14ac:dyDescent="0.2">
      <c r="A48" s="76" t="s">
        <v>698</v>
      </c>
      <c r="B48" s="77">
        <v>4.3999999999999997E-2</v>
      </c>
      <c r="C48" s="59"/>
      <c r="D48" s="59"/>
      <c r="E48" s="59"/>
      <c r="F48" s="59"/>
      <c r="G48" s="59"/>
      <c r="H48" s="59"/>
      <c r="I48" s="59"/>
      <c r="J48" s="59"/>
      <c r="K48" s="59"/>
      <c r="L48" s="59"/>
      <c r="M48" s="59"/>
      <c r="N48" s="59"/>
      <c r="O48" s="59"/>
      <c r="P48" s="59"/>
      <c r="Q48" s="59"/>
      <c r="R48" s="59"/>
      <c r="S48" s="59"/>
      <c r="T48" s="59"/>
      <c r="U48" s="59"/>
      <c r="V48" s="59"/>
      <c r="W48" s="59"/>
      <c r="X48" s="59"/>
      <c r="Y48" s="59"/>
      <c r="Z48" s="59"/>
      <c r="AA48" s="59"/>
      <c r="AB48" s="59"/>
      <c r="AC48" s="59"/>
      <c r="AD48" s="59"/>
      <c r="AE48" s="59"/>
      <c r="AF48" s="59"/>
      <c r="AG48" s="59"/>
      <c r="AH48" s="59"/>
      <c r="AI48" s="59"/>
      <c r="AJ48" s="59"/>
    </row>
    <row r="49" spans="1:36" ht="12.75" x14ac:dyDescent="0.2">
      <c r="A49" s="76" t="s">
        <v>699</v>
      </c>
      <c r="B49" s="77">
        <v>1.7999999999999999E-2</v>
      </c>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59"/>
      <c r="AJ49" s="59"/>
    </row>
    <row r="50" spans="1:36" ht="12.75" x14ac:dyDescent="0.2">
      <c r="A50" s="76" t="s">
        <v>700</v>
      </c>
      <c r="B50" s="77">
        <v>2.5999999999999999E-2</v>
      </c>
      <c r="C50" s="59"/>
      <c r="D50" s="59"/>
      <c r="E50" s="59"/>
      <c r="F50" s="59"/>
      <c r="G50" s="59"/>
      <c r="H50" s="59"/>
      <c r="I50" s="59"/>
      <c r="J50" s="59"/>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row>
    <row r="51" spans="1:36" ht="12.75" x14ac:dyDescent="0.2">
      <c r="A51" s="79" t="s">
        <v>701</v>
      </c>
      <c r="B51" s="80">
        <v>4.3999999999999997E-2</v>
      </c>
      <c r="C51" s="59"/>
      <c r="D51" s="59"/>
      <c r="E51" s="59"/>
      <c r="F51" s="59"/>
      <c r="G51" s="59"/>
      <c r="H51" s="59"/>
      <c r="I51" s="59"/>
      <c r="J51" s="59"/>
      <c r="K51" s="59"/>
      <c r="L51" s="59"/>
      <c r="M51" s="59"/>
      <c r="N51" s="59"/>
      <c r="O51" s="59"/>
      <c r="P51" s="59"/>
      <c r="Q51" s="59"/>
      <c r="R51" s="59"/>
      <c r="S51" s="59"/>
      <c r="T51" s="59"/>
      <c r="U51" s="59"/>
      <c r="V51" s="59"/>
      <c r="W51" s="59"/>
      <c r="X51" s="59"/>
      <c r="Y51" s="59"/>
      <c r="Z51" s="59"/>
      <c r="AA51" s="59"/>
      <c r="AB51" s="59"/>
      <c r="AC51" s="59"/>
      <c r="AD51" s="59"/>
      <c r="AE51" s="59"/>
      <c r="AF51" s="59"/>
      <c r="AG51" s="59"/>
      <c r="AH51" s="59"/>
      <c r="AI51" s="59"/>
      <c r="AJ51" s="59"/>
    </row>
    <row r="52" spans="1:36" ht="12.75" x14ac:dyDescent="0.2">
      <c r="A52" s="67"/>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59"/>
      <c r="AJ52" s="59"/>
    </row>
    <row r="53" spans="1:36" ht="12.75" x14ac:dyDescent="0.2">
      <c r="A53" s="59" t="s">
        <v>702</v>
      </c>
      <c r="B53" s="78">
        <f>SUMPRODUCT(B42:B44,D42:D44)/SUM(B42:B44)</f>
        <v>0.16908814589665652</v>
      </c>
      <c r="C53" s="59"/>
      <c r="D53" s="59"/>
      <c r="E53" s="59"/>
      <c r="F53" s="59"/>
      <c r="G53" s="59"/>
      <c r="H53" s="59"/>
      <c r="I53" s="59"/>
      <c r="J53" s="59"/>
      <c r="K53" s="59"/>
      <c r="L53" s="59"/>
      <c r="M53" s="59"/>
      <c r="N53" s="59"/>
      <c r="O53" s="59"/>
      <c r="P53" s="59"/>
      <c r="Q53" s="59"/>
      <c r="R53" s="59"/>
      <c r="S53" s="59"/>
      <c r="T53" s="59"/>
      <c r="U53" s="59"/>
      <c r="V53" s="59"/>
      <c r="W53" s="59"/>
      <c r="X53" s="59"/>
      <c r="Y53" s="59"/>
      <c r="Z53" s="59"/>
      <c r="AA53" s="59"/>
      <c r="AB53" s="59"/>
      <c r="AC53" s="59"/>
      <c r="AD53" s="59"/>
      <c r="AE53" s="59"/>
      <c r="AF53" s="59"/>
      <c r="AG53" s="59"/>
      <c r="AH53" s="59"/>
      <c r="AI53" s="59"/>
      <c r="AJ53" s="59"/>
    </row>
    <row r="54" spans="1:36" ht="12.75" x14ac:dyDescent="0.2">
      <c r="A54" s="59" t="s">
        <v>703</v>
      </c>
      <c r="B54" s="78">
        <f>AVERAGE(H62,B53)</f>
        <v>0.3595440729483283</v>
      </c>
      <c r="C54" s="59"/>
      <c r="D54" s="59"/>
      <c r="E54" s="59"/>
      <c r="F54" s="59"/>
      <c r="G54" s="59"/>
      <c r="H54" s="59"/>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row>
    <row r="55" spans="1:36" ht="12.75" x14ac:dyDescent="0.2">
      <c r="A55" s="59"/>
      <c r="B55" s="78"/>
      <c r="C55" s="59"/>
      <c r="D55" s="59"/>
      <c r="E55" s="59"/>
      <c r="F55" s="59"/>
      <c r="G55" s="59"/>
      <c r="H55" s="59"/>
      <c r="I55" s="59"/>
      <c r="J55" s="59"/>
      <c r="K55" s="59"/>
      <c r="L55" s="59"/>
      <c r="M55" s="59"/>
      <c r="N55" s="59"/>
      <c r="O55" s="59"/>
      <c r="P55" s="59"/>
      <c r="Q55" s="59"/>
      <c r="R55" s="59"/>
      <c r="S55" s="59"/>
      <c r="T55" s="59"/>
      <c r="U55" s="59"/>
      <c r="V55" s="59"/>
      <c r="W55" s="59"/>
      <c r="X55" s="59"/>
      <c r="Y55" s="59"/>
      <c r="Z55" s="59"/>
      <c r="AA55" s="59"/>
      <c r="AB55" s="59"/>
      <c r="AC55" s="59"/>
      <c r="AD55" s="59"/>
      <c r="AE55" s="59"/>
      <c r="AF55" s="59"/>
      <c r="AG55" s="59"/>
      <c r="AH55" s="59"/>
      <c r="AI55" s="59"/>
      <c r="AJ55" s="59"/>
    </row>
    <row r="56" spans="1:36" ht="12.75" x14ac:dyDescent="0.2">
      <c r="A56" s="59"/>
      <c r="B56" s="67">
        <v>2022</v>
      </c>
      <c r="C56" s="67">
        <v>2023</v>
      </c>
      <c r="D56" s="67">
        <v>2024</v>
      </c>
      <c r="E56" s="67">
        <v>2025</v>
      </c>
      <c r="F56" s="67">
        <v>2026</v>
      </c>
      <c r="G56" s="67">
        <v>2027</v>
      </c>
      <c r="H56" s="67">
        <v>2028</v>
      </c>
      <c r="I56" s="59"/>
      <c r="J56" s="59"/>
      <c r="K56" s="59"/>
      <c r="L56" s="59"/>
      <c r="M56" s="59"/>
      <c r="N56" s="59"/>
      <c r="O56" s="59"/>
      <c r="P56" s="59"/>
      <c r="Q56" s="59"/>
      <c r="R56" s="59"/>
      <c r="S56" s="59"/>
      <c r="T56" s="59"/>
      <c r="U56" s="59"/>
      <c r="V56" s="59"/>
      <c r="W56" s="59"/>
      <c r="X56" s="59"/>
      <c r="Y56" s="59"/>
      <c r="Z56" s="59"/>
      <c r="AA56" s="59"/>
      <c r="AB56" s="59"/>
      <c r="AC56" s="59"/>
      <c r="AD56" s="59"/>
      <c r="AE56" s="59"/>
      <c r="AF56" s="59"/>
      <c r="AG56" s="59"/>
      <c r="AH56" s="59"/>
      <c r="AI56" s="59"/>
      <c r="AJ56" s="59"/>
    </row>
    <row r="57" spans="1:36" ht="12.75" x14ac:dyDescent="0.2">
      <c r="A57" s="61" t="s">
        <v>704</v>
      </c>
      <c r="B57" s="78">
        <f>B53</f>
        <v>0.16908814589665652</v>
      </c>
      <c r="C57" s="78">
        <f>B57</f>
        <v>0.16908814589665652</v>
      </c>
      <c r="D57" s="78">
        <f t="shared" ref="D57:G57" si="0">($H$57-$B$57)/5+C57</f>
        <v>0.20717933130699087</v>
      </c>
      <c r="E57" s="78">
        <f t="shared" si="0"/>
        <v>0.24527051671732522</v>
      </c>
      <c r="F57" s="78">
        <f t="shared" si="0"/>
        <v>0.2833617021276596</v>
      </c>
      <c r="G57" s="78">
        <f t="shared" si="0"/>
        <v>0.32145288753799395</v>
      </c>
      <c r="H57" s="78">
        <f>'[1]Policy Control Center'!C9</f>
        <v>0.3595440729483283</v>
      </c>
      <c r="I57" s="59"/>
      <c r="J57" s="59"/>
      <c r="K57" s="59"/>
      <c r="L57" s="59"/>
      <c r="M57" s="59"/>
      <c r="N57" s="59"/>
      <c r="O57" s="59"/>
      <c r="P57" s="59"/>
      <c r="Q57" s="59"/>
      <c r="R57" s="59"/>
      <c r="S57" s="59"/>
      <c r="T57" s="59"/>
      <c r="U57" s="59"/>
      <c r="V57" s="59"/>
      <c r="W57" s="59"/>
      <c r="X57" s="59"/>
      <c r="Y57" s="59"/>
      <c r="Z57" s="59"/>
      <c r="AA57" s="59"/>
      <c r="AB57" s="59"/>
      <c r="AC57" s="59"/>
      <c r="AD57" s="59"/>
      <c r="AE57" s="59"/>
      <c r="AF57" s="59"/>
      <c r="AG57" s="59"/>
      <c r="AH57" s="59"/>
      <c r="AI57" s="59"/>
      <c r="AJ57" s="59"/>
    </row>
    <row r="58" spans="1:36" ht="12.75" x14ac:dyDescent="0.2">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59"/>
      <c r="AG58" s="59"/>
      <c r="AH58" s="59"/>
      <c r="AI58" s="59"/>
      <c r="AJ58" s="59"/>
    </row>
    <row r="59" spans="1:36" ht="25.5" x14ac:dyDescent="0.2">
      <c r="A59" s="61" t="s">
        <v>705</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59"/>
      <c r="AG59" s="59"/>
      <c r="AH59" s="59"/>
      <c r="AI59" s="59"/>
      <c r="AJ59" s="59"/>
    </row>
    <row r="60" spans="1:36" ht="12.75" x14ac:dyDescent="0.2">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7"/>
      <c r="AG60" s="67"/>
      <c r="AH60" s="67"/>
      <c r="AI60" s="67"/>
      <c r="AJ60" s="67"/>
    </row>
    <row r="61" spans="1:36" s="81" customFormat="1" ht="12.75" x14ac:dyDescent="0.2">
      <c r="A61" s="70"/>
      <c r="B61" s="70">
        <v>2022</v>
      </c>
      <c r="C61" s="70">
        <v>2023</v>
      </c>
      <c r="D61" s="70">
        <v>2024</v>
      </c>
      <c r="E61" s="70">
        <v>2025</v>
      </c>
      <c r="F61" s="70">
        <v>2026</v>
      </c>
      <c r="G61" s="70">
        <v>2027</v>
      </c>
      <c r="H61" s="70">
        <v>2028</v>
      </c>
      <c r="I61" s="70">
        <v>2029</v>
      </c>
      <c r="J61" s="70">
        <v>2030</v>
      </c>
      <c r="K61" s="70">
        <v>2031</v>
      </c>
      <c r="L61" s="70">
        <v>2032</v>
      </c>
      <c r="M61" s="70">
        <v>2033</v>
      </c>
      <c r="N61" s="70">
        <v>2034</v>
      </c>
      <c r="O61" s="70">
        <v>2035</v>
      </c>
      <c r="P61" s="70">
        <v>2036</v>
      </c>
      <c r="Q61" s="70">
        <v>2037</v>
      </c>
      <c r="R61" s="70">
        <v>2038</v>
      </c>
      <c r="S61" s="70">
        <v>2039</v>
      </c>
      <c r="T61" s="70">
        <v>2040</v>
      </c>
      <c r="U61" s="70">
        <v>2041</v>
      </c>
      <c r="V61" s="70">
        <v>2042</v>
      </c>
      <c r="W61" s="70">
        <v>2043</v>
      </c>
      <c r="X61" s="70">
        <v>2044</v>
      </c>
      <c r="Y61" s="70">
        <v>2045</v>
      </c>
      <c r="Z61" s="70">
        <v>2046</v>
      </c>
      <c r="AA61" s="70">
        <v>2047</v>
      </c>
      <c r="AB61" s="70">
        <v>2048</v>
      </c>
      <c r="AC61" s="70">
        <v>2049</v>
      </c>
      <c r="AD61" s="70">
        <v>2050</v>
      </c>
      <c r="AE61" s="70"/>
      <c r="AF61" s="67"/>
      <c r="AG61" s="67"/>
      <c r="AH61" s="67"/>
      <c r="AI61" s="67"/>
      <c r="AJ61" s="67"/>
    </row>
    <row r="62" spans="1:36" ht="12.75" x14ac:dyDescent="0.2">
      <c r="A62" s="78" t="s">
        <v>706</v>
      </c>
      <c r="B62" s="82">
        <v>0.4</v>
      </c>
      <c r="C62" s="82">
        <v>0.4</v>
      </c>
      <c r="D62" s="82">
        <v>0.4</v>
      </c>
      <c r="E62" s="82">
        <v>0.4</v>
      </c>
      <c r="F62" s="82">
        <v>0.45</v>
      </c>
      <c r="G62" s="82">
        <v>0.5</v>
      </c>
      <c r="H62" s="82">
        <v>0.55000000000000004</v>
      </c>
      <c r="I62" s="82">
        <v>0.55000000000000004</v>
      </c>
      <c r="J62" s="82">
        <v>0.55000000000000004</v>
      </c>
      <c r="K62" s="82">
        <v>0.55000000000000004</v>
      </c>
      <c r="L62" s="82">
        <v>0.55000000000000004</v>
      </c>
      <c r="M62" s="82">
        <v>0.55000000000000004</v>
      </c>
      <c r="N62" s="82">
        <v>0.55000000000000004</v>
      </c>
      <c r="O62" s="82">
        <v>0.55000000000000004</v>
      </c>
      <c r="P62" s="82">
        <v>0.55000000000000004</v>
      </c>
      <c r="Q62" s="82">
        <v>0.55000000000000004</v>
      </c>
      <c r="R62" s="82">
        <v>0.55000000000000004</v>
      </c>
      <c r="S62" s="82">
        <v>0.55000000000000004</v>
      </c>
      <c r="T62" s="82">
        <v>0.55000000000000004</v>
      </c>
      <c r="U62" s="82">
        <v>0.55000000000000004</v>
      </c>
      <c r="V62" s="82">
        <v>0.55000000000000004</v>
      </c>
      <c r="W62" s="82">
        <v>0.55000000000000004</v>
      </c>
      <c r="X62" s="82">
        <v>0.55000000000000004</v>
      </c>
      <c r="Y62" s="82">
        <v>0.55000000000000004</v>
      </c>
      <c r="Z62" s="82">
        <v>0.55000000000000004</v>
      </c>
      <c r="AA62" s="82">
        <v>0.55000000000000004</v>
      </c>
      <c r="AB62" s="82">
        <v>0.55000000000000004</v>
      </c>
      <c r="AC62" s="82">
        <v>0.55000000000000004</v>
      </c>
      <c r="AD62" s="82">
        <v>0.55000000000000004</v>
      </c>
      <c r="AE62" s="78"/>
      <c r="AF62" s="78"/>
      <c r="AG62" s="78"/>
      <c r="AH62" s="78"/>
      <c r="AI62" s="78"/>
      <c r="AJ62" s="78"/>
    </row>
    <row r="63" spans="1:36" ht="12.75" x14ac:dyDescent="0.2">
      <c r="A63" s="78" t="s">
        <v>707</v>
      </c>
      <c r="B63" s="82">
        <f>B53</f>
        <v>0.16908814589665652</v>
      </c>
      <c r="C63" s="82">
        <f>($H$63-$B$63)/COUNT($C$61:$H$61)+B63</f>
        <v>0.20083080040526849</v>
      </c>
      <c r="D63" s="82">
        <f t="shared" ref="D63:G63" si="1">($H$63-$B$63)/COUNT($C$61:$H$61)+C63</f>
        <v>0.23257345491388046</v>
      </c>
      <c r="E63" s="82">
        <f t="shared" si="1"/>
        <v>0.2643161094224924</v>
      </c>
      <c r="F63" s="82">
        <f t="shared" si="1"/>
        <v>0.29605876393110436</v>
      </c>
      <c r="G63" s="82">
        <f t="shared" si="1"/>
        <v>0.32780141843971633</v>
      </c>
      <c r="H63" s="82">
        <f>B54</f>
        <v>0.3595440729483283</v>
      </c>
      <c r="I63" s="82">
        <f>$H$63</f>
        <v>0.3595440729483283</v>
      </c>
      <c r="J63" s="82">
        <f t="shared" ref="J63:AD63" si="2">$H$63</f>
        <v>0.3595440729483283</v>
      </c>
      <c r="K63" s="82">
        <f t="shared" si="2"/>
        <v>0.3595440729483283</v>
      </c>
      <c r="L63" s="82">
        <f t="shared" si="2"/>
        <v>0.3595440729483283</v>
      </c>
      <c r="M63" s="82">
        <f t="shared" si="2"/>
        <v>0.3595440729483283</v>
      </c>
      <c r="N63" s="82">
        <f t="shared" si="2"/>
        <v>0.3595440729483283</v>
      </c>
      <c r="O63" s="82">
        <f t="shared" si="2"/>
        <v>0.3595440729483283</v>
      </c>
      <c r="P63" s="82">
        <f t="shared" si="2"/>
        <v>0.3595440729483283</v>
      </c>
      <c r="Q63" s="82">
        <f t="shared" si="2"/>
        <v>0.3595440729483283</v>
      </c>
      <c r="R63" s="82">
        <f t="shared" si="2"/>
        <v>0.3595440729483283</v>
      </c>
      <c r="S63" s="82">
        <f t="shared" si="2"/>
        <v>0.3595440729483283</v>
      </c>
      <c r="T63" s="82">
        <f t="shared" si="2"/>
        <v>0.3595440729483283</v>
      </c>
      <c r="U63" s="82">
        <f t="shared" si="2"/>
        <v>0.3595440729483283</v>
      </c>
      <c r="V63" s="82">
        <f t="shared" si="2"/>
        <v>0.3595440729483283</v>
      </c>
      <c r="W63" s="82">
        <f t="shared" si="2"/>
        <v>0.3595440729483283</v>
      </c>
      <c r="X63" s="82">
        <f t="shared" si="2"/>
        <v>0.3595440729483283</v>
      </c>
      <c r="Y63" s="82">
        <f t="shared" si="2"/>
        <v>0.3595440729483283</v>
      </c>
      <c r="Z63" s="82">
        <f t="shared" si="2"/>
        <v>0.3595440729483283</v>
      </c>
      <c r="AA63" s="82">
        <f t="shared" si="2"/>
        <v>0.3595440729483283</v>
      </c>
      <c r="AB63" s="82">
        <f t="shared" si="2"/>
        <v>0.3595440729483283</v>
      </c>
      <c r="AC63" s="82">
        <f t="shared" si="2"/>
        <v>0.3595440729483283</v>
      </c>
      <c r="AD63" s="82">
        <f t="shared" si="2"/>
        <v>0.3595440729483283</v>
      </c>
      <c r="AE63" s="78"/>
      <c r="AF63" s="78"/>
      <c r="AG63" s="78"/>
      <c r="AH63" s="78"/>
      <c r="AI63" s="78"/>
      <c r="AJ63" s="78"/>
    </row>
    <row r="64" spans="1:36" ht="12.75" x14ac:dyDescent="0.2">
      <c r="A64" s="59" t="s">
        <v>708</v>
      </c>
      <c r="B64" s="82">
        <f>B63/B62</f>
        <v>0.42272036474164126</v>
      </c>
      <c r="C64" s="82">
        <f t="shared" ref="C64:AD64" si="3">C63/C62</f>
        <v>0.50207700101317121</v>
      </c>
      <c r="D64" s="82">
        <f t="shared" si="3"/>
        <v>0.5814336372847011</v>
      </c>
      <c r="E64" s="82">
        <f t="shared" si="3"/>
        <v>0.66079027355623099</v>
      </c>
      <c r="F64" s="82">
        <f t="shared" si="3"/>
        <v>0.65790836429134303</v>
      </c>
      <c r="G64" s="82">
        <f t="shared" si="3"/>
        <v>0.65560283687943266</v>
      </c>
      <c r="H64" s="82">
        <f t="shared" si="3"/>
        <v>0.65371649626968775</v>
      </c>
      <c r="I64" s="82">
        <f t="shared" si="3"/>
        <v>0.65371649626968775</v>
      </c>
      <c r="J64" s="82">
        <f t="shared" si="3"/>
        <v>0.65371649626968775</v>
      </c>
      <c r="K64" s="82">
        <f t="shared" si="3"/>
        <v>0.65371649626968775</v>
      </c>
      <c r="L64" s="82">
        <f t="shared" si="3"/>
        <v>0.65371649626968775</v>
      </c>
      <c r="M64" s="82">
        <f t="shared" si="3"/>
        <v>0.65371649626968775</v>
      </c>
      <c r="N64" s="82">
        <f t="shared" si="3"/>
        <v>0.65371649626968775</v>
      </c>
      <c r="O64" s="82">
        <f t="shared" si="3"/>
        <v>0.65371649626968775</v>
      </c>
      <c r="P64" s="82">
        <f t="shared" si="3"/>
        <v>0.65371649626968775</v>
      </c>
      <c r="Q64" s="82">
        <f t="shared" si="3"/>
        <v>0.65371649626968775</v>
      </c>
      <c r="R64" s="82">
        <f t="shared" si="3"/>
        <v>0.65371649626968775</v>
      </c>
      <c r="S64" s="82">
        <f t="shared" si="3"/>
        <v>0.65371649626968775</v>
      </c>
      <c r="T64" s="82">
        <f t="shared" si="3"/>
        <v>0.65371649626968775</v>
      </c>
      <c r="U64" s="82">
        <f t="shared" si="3"/>
        <v>0.65371649626968775</v>
      </c>
      <c r="V64" s="82">
        <f t="shared" si="3"/>
        <v>0.65371649626968775</v>
      </c>
      <c r="W64" s="82">
        <f t="shared" si="3"/>
        <v>0.65371649626968775</v>
      </c>
      <c r="X64" s="82">
        <f t="shared" si="3"/>
        <v>0.65371649626968775</v>
      </c>
      <c r="Y64" s="82">
        <f t="shared" si="3"/>
        <v>0.65371649626968775</v>
      </c>
      <c r="Z64" s="82">
        <f t="shared" si="3"/>
        <v>0.65371649626968775</v>
      </c>
      <c r="AA64" s="82">
        <f t="shared" si="3"/>
        <v>0.65371649626968775</v>
      </c>
      <c r="AB64" s="82">
        <f t="shared" si="3"/>
        <v>0.65371649626968775</v>
      </c>
      <c r="AC64" s="82">
        <f t="shared" si="3"/>
        <v>0.65371649626968775</v>
      </c>
      <c r="AD64" s="82">
        <f t="shared" si="3"/>
        <v>0.65371649626968775</v>
      </c>
      <c r="AE64" s="59"/>
      <c r="AF64" s="59"/>
      <c r="AG64" s="59"/>
      <c r="AH64" s="59"/>
      <c r="AI64" s="59"/>
      <c r="AJ64" s="59"/>
    </row>
    <row r="65" spans="1:36" ht="12.75" x14ac:dyDescent="0.2">
      <c r="A65" s="65"/>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67"/>
      <c r="AF65" s="67"/>
      <c r="AG65" s="67"/>
      <c r="AH65" s="67"/>
      <c r="AI65" s="67"/>
      <c r="AJ65" s="67"/>
    </row>
    <row r="66" spans="1:36" s="84" customFormat="1" ht="25.5" x14ac:dyDescent="0.2">
      <c r="A66" s="61" t="s">
        <v>709</v>
      </c>
      <c r="B66" s="83">
        <v>1</v>
      </c>
      <c r="C66" s="83">
        <v>1</v>
      </c>
      <c r="D66" s="83">
        <v>1</v>
      </c>
      <c r="E66" s="83">
        <v>1</v>
      </c>
      <c r="F66" s="83">
        <v>1</v>
      </c>
      <c r="G66" s="83">
        <v>1</v>
      </c>
      <c r="H66" s="83">
        <v>1</v>
      </c>
      <c r="I66" s="83">
        <v>1</v>
      </c>
      <c r="J66" s="83">
        <v>1</v>
      </c>
      <c r="K66" s="83">
        <v>1</v>
      </c>
      <c r="L66" s="83">
        <v>1</v>
      </c>
      <c r="M66" s="83">
        <v>1</v>
      </c>
      <c r="N66" s="83">
        <v>1</v>
      </c>
      <c r="O66" s="83">
        <v>1</v>
      </c>
      <c r="P66" s="83">
        <v>1</v>
      </c>
      <c r="Q66" s="83">
        <v>1</v>
      </c>
      <c r="R66" s="83">
        <v>1</v>
      </c>
      <c r="S66" s="83">
        <v>1</v>
      </c>
      <c r="T66" s="83">
        <v>1</v>
      </c>
      <c r="U66" s="83">
        <v>1</v>
      </c>
      <c r="V66" s="83">
        <v>1</v>
      </c>
      <c r="W66" s="83">
        <v>1</v>
      </c>
      <c r="X66" s="83">
        <v>1</v>
      </c>
      <c r="Y66" s="83">
        <v>1</v>
      </c>
      <c r="Z66" s="83">
        <v>1</v>
      </c>
      <c r="AA66" s="83">
        <v>1</v>
      </c>
      <c r="AB66" s="83">
        <v>1</v>
      </c>
      <c r="AC66" s="83">
        <v>1</v>
      </c>
      <c r="AD66" s="83">
        <v>1</v>
      </c>
      <c r="AE66" s="70"/>
      <c r="AF66" s="70"/>
      <c r="AG66" s="70"/>
      <c r="AH66" s="70"/>
      <c r="AI66" s="70"/>
      <c r="AJ66" s="70"/>
    </row>
    <row r="67" spans="1:36" ht="12.75" x14ac:dyDescent="0.2">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c r="AA67" s="67"/>
      <c r="AB67" s="67"/>
      <c r="AC67" s="67"/>
      <c r="AD67" s="67"/>
      <c r="AE67" s="67"/>
      <c r="AF67" s="67"/>
      <c r="AG67" s="67"/>
      <c r="AH67" s="67"/>
      <c r="AI67" s="67"/>
      <c r="AJ67" s="67"/>
    </row>
    <row r="68" spans="1:36" ht="12.75" x14ac:dyDescent="0.2">
      <c r="A68" s="63" t="s">
        <v>710</v>
      </c>
      <c r="B68" s="64"/>
      <c r="C68" s="64"/>
      <c r="D68" s="64"/>
      <c r="E68" s="64"/>
      <c r="F68" s="64"/>
      <c r="G68" s="64"/>
      <c r="H68" s="64"/>
      <c r="I68" s="64"/>
      <c r="J68" s="64"/>
      <c r="K68" s="64"/>
      <c r="L68" s="64"/>
      <c r="M68" s="64"/>
      <c r="N68" s="64"/>
      <c r="O68" s="64"/>
      <c r="P68" s="64"/>
      <c r="Q68" s="64"/>
      <c r="R68" s="64"/>
      <c r="S68" s="64"/>
      <c r="T68" s="64"/>
      <c r="U68" s="64"/>
      <c r="V68" s="64"/>
      <c r="W68" s="64"/>
      <c r="X68" s="64"/>
      <c r="Y68" s="64"/>
      <c r="Z68" s="64"/>
      <c r="AA68" s="64"/>
      <c r="AB68" s="64"/>
      <c r="AC68" s="64"/>
      <c r="AD68" s="64"/>
      <c r="AE68" s="64"/>
      <c r="AF68" s="64"/>
      <c r="AG68" s="64"/>
      <c r="AH68" s="64"/>
      <c r="AI68" s="64"/>
      <c r="AJ68" s="64"/>
    </row>
    <row r="69" spans="1:36" ht="12.75" x14ac:dyDescent="0.2">
      <c r="A69" s="65" t="s">
        <v>711</v>
      </c>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row>
    <row r="70" spans="1:36" ht="12.75" x14ac:dyDescent="0.2">
      <c r="A70" s="65" t="s">
        <v>712</v>
      </c>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row>
    <row r="71" spans="1:36" ht="12.75" x14ac:dyDescent="0.2">
      <c r="A71" s="65" t="s">
        <v>713</v>
      </c>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row>
    <row r="72" spans="1:36" ht="12.75" x14ac:dyDescent="0.2">
      <c r="A72" s="65" t="s">
        <v>714</v>
      </c>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row>
    <row r="73" spans="1:36" ht="12.75" x14ac:dyDescent="0.2">
      <c r="A73" s="65" t="s">
        <v>715</v>
      </c>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row>
    <row r="74" spans="1:36" ht="12.75" x14ac:dyDescent="0.2">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row>
    <row r="75" spans="1:36" ht="12.75" x14ac:dyDescent="0.2">
      <c r="A75" s="63" t="s">
        <v>716</v>
      </c>
      <c r="B75" s="63"/>
      <c r="C75" s="63"/>
      <c r="D75" s="63"/>
      <c r="E75" s="63"/>
      <c r="F75" s="63"/>
      <c r="G75" s="63"/>
      <c r="H75" s="63"/>
      <c r="I75" s="63"/>
      <c r="J75" s="63"/>
      <c r="K75" s="63"/>
      <c r="L75" s="63"/>
      <c r="M75" s="63"/>
      <c r="N75" s="63"/>
      <c r="O75" s="63"/>
      <c r="P75" s="63"/>
      <c r="Q75" s="63"/>
      <c r="R75" s="63"/>
      <c r="S75" s="63"/>
      <c r="T75" s="63"/>
      <c r="U75" s="63"/>
      <c r="V75" s="63"/>
      <c r="W75" s="63"/>
      <c r="X75" s="63"/>
      <c r="Y75" s="63"/>
      <c r="Z75" s="63"/>
      <c r="AA75" s="63"/>
      <c r="AB75" s="63"/>
      <c r="AC75" s="63"/>
      <c r="AD75" s="63"/>
      <c r="AE75" s="63"/>
      <c r="AF75" s="63"/>
      <c r="AG75" s="63"/>
      <c r="AH75" s="63"/>
      <c r="AI75" s="63"/>
      <c r="AJ75" s="63"/>
    </row>
    <row r="76" spans="1:36" ht="12.75" x14ac:dyDescent="0.2">
      <c r="A76" s="85"/>
      <c r="B76" s="85"/>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row>
    <row r="77" spans="1:36" ht="12.75" x14ac:dyDescent="0.2">
      <c r="A77" s="85" t="s">
        <v>717</v>
      </c>
      <c r="B77" s="86">
        <v>0</v>
      </c>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row>
    <row r="78" spans="1:36" ht="12.75" x14ac:dyDescent="0.2">
      <c r="A78" s="85" t="s">
        <v>718</v>
      </c>
      <c r="B78" s="86">
        <v>0</v>
      </c>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row>
    <row r="79" spans="1:36" ht="12.75" x14ac:dyDescent="0.2">
      <c r="A79" s="85" t="s">
        <v>719</v>
      </c>
      <c r="B79" s="59">
        <v>1.6687000000000001</v>
      </c>
      <c r="C79" s="87" t="s">
        <v>720</v>
      </c>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row>
    <row r="80" spans="1:36" ht="12.75" x14ac:dyDescent="0.2">
      <c r="A80" s="85" t="s">
        <v>721</v>
      </c>
      <c r="B80" s="88">
        <v>0.88711067149387013</v>
      </c>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row>
    <row r="81" spans="1:36" ht="17.25" x14ac:dyDescent="0.4">
      <c r="A81" s="85" t="s">
        <v>722</v>
      </c>
      <c r="B81" s="89">
        <v>10</v>
      </c>
      <c r="C81" s="59"/>
      <c r="D81" s="59"/>
      <c r="E81" s="90"/>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row>
    <row r="82" spans="1:36" ht="12.75" x14ac:dyDescent="0.2">
      <c r="A82" s="85" t="s">
        <v>723</v>
      </c>
      <c r="B82" s="91">
        <f>B77*B79*B80</f>
        <v>0</v>
      </c>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row>
    <row r="83" spans="1:36" ht="12.75" x14ac:dyDescent="0.2">
      <c r="A83" s="85" t="s">
        <v>724</v>
      </c>
      <c r="B83" s="91">
        <f>B78*B79*B80</f>
        <v>0</v>
      </c>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row>
    <row r="84" spans="1:36" ht="12.75" x14ac:dyDescent="0.2">
      <c r="A84" s="85" t="s">
        <v>725</v>
      </c>
      <c r="B84" s="92">
        <v>0.02</v>
      </c>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row>
    <row r="85" spans="1:36" ht="17.25" x14ac:dyDescent="0.4">
      <c r="A85" s="85" t="s">
        <v>726</v>
      </c>
      <c r="B85" s="92">
        <v>0.1</v>
      </c>
      <c r="C85" s="59"/>
      <c r="D85" s="59"/>
      <c r="E85" s="93"/>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row>
    <row r="86" spans="1:36" ht="12.75" x14ac:dyDescent="0.2">
      <c r="A86" s="85" t="s">
        <v>595</v>
      </c>
      <c r="B86" s="92">
        <v>0</v>
      </c>
      <c r="C86" s="59" t="s">
        <v>822</v>
      </c>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row>
    <row r="87" spans="1:36" ht="12.75" x14ac:dyDescent="0.2">
      <c r="A87" s="85" t="s">
        <v>727</v>
      </c>
      <c r="B87" s="94">
        <v>7.4999999999999997E-2</v>
      </c>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row>
    <row r="88" spans="1:36" ht="12.75" x14ac:dyDescent="0.2">
      <c r="A88" s="85" t="s">
        <v>728</v>
      </c>
      <c r="B88" s="92">
        <v>0.1</v>
      </c>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row>
    <row r="89" spans="1:36" ht="12.75" x14ac:dyDescent="0.2">
      <c r="A89" s="85" t="s">
        <v>729</v>
      </c>
      <c r="B89" s="92">
        <v>0.5</v>
      </c>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row>
    <row r="90" spans="1:36" ht="12.75" x14ac:dyDescent="0.2">
      <c r="A90" s="85"/>
      <c r="B90" s="85"/>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row>
    <row r="91" spans="1:36" s="98" customFormat="1" ht="12.75" x14ac:dyDescent="0.2">
      <c r="A91" s="95" t="s">
        <v>730</v>
      </c>
      <c r="B91" s="96"/>
      <c r="C91" s="97"/>
      <c r="D91" s="97"/>
      <c r="E91" s="97"/>
      <c r="F91" s="97"/>
      <c r="G91" s="97"/>
      <c r="H91" s="97"/>
      <c r="I91" s="97"/>
      <c r="J91" s="97"/>
      <c r="K91" s="97"/>
      <c r="L91" s="97"/>
      <c r="M91" s="97"/>
      <c r="N91" s="97"/>
      <c r="O91" s="97"/>
      <c r="P91" s="97"/>
      <c r="Q91" s="97"/>
      <c r="R91" s="97"/>
      <c r="S91" s="97"/>
      <c r="T91" s="97"/>
      <c r="U91" s="97"/>
      <c r="V91" s="97"/>
      <c r="W91" s="97"/>
      <c r="X91" s="97"/>
      <c r="Y91" s="97"/>
      <c r="Z91" s="97"/>
      <c r="AA91" s="97"/>
      <c r="AB91" s="97"/>
      <c r="AC91" s="97"/>
      <c r="AD91" s="97"/>
      <c r="AE91" s="97"/>
      <c r="AF91" s="97"/>
      <c r="AG91" s="97"/>
      <c r="AH91" s="97"/>
      <c r="AI91" s="97"/>
      <c r="AJ91" s="97"/>
    </row>
    <row r="92" spans="1:36" ht="12.75" x14ac:dyDescent="0.2">
      <c r="A92" s="85"/>
      <c r="B92" s="85">
        <v>2023</v>
      </c>
      <c r="C92" s="85">
        <v>2024</v>
      </c>
      <c r="D92" s="85">
        <v>2025</v>
      </c>
      <c r="E92" s="85">
        <v>2026</v>
      </c>
      <c r="F92" s="85">
        <v>2027</v>
      </c>
      <c r="G92" s="85">
        <v>2028</v>
      </c>
      <c r="H92" s="85">
        <v>2029</v>
      </c>
      <c r="I92" s="85">
        <v>2030</v>
      </c>
      <c r="J92" s="85">
        <v>2031</v>
      </c>
      <c r="K92" s="85">
        <v>2032</v>
      </c>
      <c r="L92" s="85">
        <v>2033</v>
      </c>
      <c r="M92" s="85">
        <v>2034</v>
      </c>
      <c r="N92" s="85">
        <v>2035</v>
      </c>
      <c r="O92" s="85">
        <v>2036</v>
      </c>
      <c r="P92" s="85">
        <v>2037</v>
      </c>
      <c r="Q92" s="85">
        <v>2038</v>
      </c>
      <c r="R92" s="85">
        <v>2039</v>
      </c>
      <c r="S92" s="85">
        <v>2040</v>
      </c>
      <c r="T92" s="85">
        <v>2041</v>
      </c>
      <c r="U92" s="85">
        <v>2042</v>
      </c>
      <c r="V92" s="85">
        <v>2043</v>
      </c>
      <c r="W92" s="85">
        <v>2044</v>
      </c>
      <c r="X92" s="85">
        <v>2045</v>
      </c>
      <c r="Y92" s="85">
        <v>2046</v>
      </c>
      <c r="Z92" s="85">
        <v>2047</v>
      </c>
      <c r="AA92" s="85">
        <v>2048</v>
      </c>
      <c r="AB92" s="85">
        <v>2049</v>
      </c>
      <c r="AC92" s="85">
        <v>2050</v>
      </c>
      <c r="AD92" s="85"/>
      <c r="AE92" s="59"/>
      <c r="AF92" s="59"/>
      <c r="AG92" s="59"/>
      <c r="AH92" s="59"/>
      <c r="AI92" s="59"/>
    </row>
    <row r="93" spans="1:36" ht="12.75" x14ac:dyDescent="0.2">
      <c r="A93" s="85" t="s">
        <v>731</v>
      </c>
      <c r="B93" s="99">
        <v>1</v>
      </c>
      <c r="C93" s="99">
        <v>1</v>
      </c>
      <c r="D93" s="99">
        <v>1</v>
      </c>
      <c r="E93" s="99">
        <v>1</v>
      </c>
      <c r="F93" s="99">
        <v>1</v>
      </c>
      <c r="G93" s="99">
        <v>1</v>
      </c>
      <c r="H93" s="99">
        <v>1</v>
      </c>
      <c r="I93" s="99">
        <v>1</v>
      </c>
      <c r="J93" s="99">
        <v>1</v>
      </c>
      <c r="K93" s="99">
        <v>1</v>
      </c>
      <c r="L93" s="99">
        <v>1</v>
      </c>
      <c r="M93" s="99">
        <v>1</v>
      </c>
      <c r="N93" s="99">
        <v>1</v>
      </c>
      <c r="O93" s="99">
        <v>1</v>
      </c>
      <c r="P93" s="99">
        <v>0.75</v>
      </c>
      <c r="Q93" s="99">
        <v>0.5</v>
      </c>
      <c r="R93" s="99">
        <v>0</v>
      </c>
      <c r="S93" s="99">
        <v>0</v>
      </c>
      <c r="T93" s="99">
        <v>0</v>
      </c>
      <c r="U93" s="99">
        <v>0</v>
      </c>
      <c r="V93" s="99">
        <v>0</v>
      </c>
      <c r="W93" s="99">
        <v>0</v>
      </c>
      <c r="X93" s="99">
        <v>0</v>
      </c>
      <c r="Y93" s="99">
        <v>0</v>
      </c>
      <c r="Z93" s="99">
        <v>0</v>
      </c>
      <c r="AA93" s="99">
        <v>0</v>
      </c>
      <c r="AB93" s="99">
        <v>0</v>
      </c>
      <c r="AC93" s="99">
        <v>0</v>
      </c>
      <c r="AD93" s="59"/>
      <c r="AE93" s="59"/>
      <c r="AF93" s="59"/>
      <c r="AG93" s="59"/>
      <c r="AH93" s="59"/>
      <c r="AI93" s="59"/>
    </row>
    <row r="94" spans="1:36" ht="12.75" x14ac:dyDescent="0.2">
      <c r="A94" s="85"/>
      <c r="B94" s="85"/>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row>
    <row r="95" spans="1:36" ht="12.75" x14ac:dyDescent="0.2">
      <c r="A95" s="85" t="s">
        <v>732</v>
      </c>
      <c r="B95" s="85"/>
      <c r="C95" s="85"/>
      <c r="D95" s="85"/>
      <c r="E95" s="85"/>
      <c r="F95" s="85"/>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59"/>
      <c r="AG95" s="59"/>
      <c r="AH95" s="59"/>
      <c r="AI95" s="59"/>
      <c r="AJ95" s="59"/>
    </row>
    <row r="96" spans="1:36" ht="12.75" x14ac:dyDescent="0.2">
      <c r="A96" s="85"/>
      <c r="B96" s="85">
        <v>2023</v>
      </c>
      <c r="C96" s="85">
        <v>2024</v>
      </c>
      <c r="D96" s="85">
        <v>2025</v>
      </c>
      <c r="E96" s="85">
        <v>2026</v>
      </c>
      <c r="F96" s="85">
        <v>2027</v>
      </c>
      <c r="G96" s="85">
        <v>2028</v>
      </c>
      <c r="H96" s="85">
        <v>2029</v>
      </c>
      <c r="I96" s="85">
        <v>2030</v>
      </c>
      <c r="J96" s="85">
        <v>2031</v>
      </c>
      <c r="K96" s="85">
        <v>2032</v>
      </c>
      <c r="L96" s="85">
        <v>2033</v>
      </c>
      <c r="M96" s="85">
        <v>2034</v>
      </c>
      <c r="N96" s="85">
        <v>2035</v>
      </c>
      <c r="O96" s="85">
        <v>2036</v>
      </c>
      <c r="P96" s="85">
        <v>2037</v>
      </c>
      <c r="Q96" s="85">
        <v>2038</v>
      </c>
      <c r="R96" s="85">
        <v>2039</v>
      </c>
      <c r="S96" s="85">
        <v>2040</v>
      </c>
      <c r="T96" s="85">
        <v>2041</v>
      </c>
      <c r="U96" s="85">
        <v>2042</v>
      </c>
      <c r="V96" s="85">
        <v>2043</v>
      </c>
      <c r="W96" s="85">
        <v>2044</v>
      </c>
      <c r="X96" s="85">
        <v>2045</v>
      </c>
      <c r="Y96" s="85">
        <v>2046</v>
      </c>
      <c r="Z96" s="85">
        <v>2047</v>
      </c>
      <c r="AA96" s="85">
        <v>2048</v>
      </c>
      <c r="AB96" s="85">
        <v>2049</v>
      </c>
      <c r="AC96" s="85">
        <v>2050</v>
      </c>
      <c r="AD96" s="85"/>
      <c r="AE96" s="85"/>
      <c r="AF96" s="59"/>
      <c r="AG96" s="59"/>
      <c r="AH96" s="59"/>
      <c r="AI96" s="59"/>
      <c r="AJ96" s="59"/>
    </row>
    <row r="97" spans="1:36" ht="12.75" x14ac:dyDescent="0.2">
      <c r="A97" s="85" t="s">
        <v>733</v>
      </c>
      <c r="B97" s="100">
        <f t="shared" ref="B97:C97" si="4">C97</f>
        <v>0</v>
      </c>
      <c r="C97" s="100">
        <f t="shared" si="4"/>
        <v>0</v>
      </c>
      <c r="D97" s="100">
        <f t="shared" ref="D97:AC97" si="5">((($B$83*C34+$B$82*(1-C34))*(1+($B$85*C66+$B$84*(1-C66))))+(($B$83*C34+$B$82*(1-C34))*$B$88*$B$89))*D93*(1-B87)</f>
        <v>0</v>
      </c>
      <c r="E97" s="100">
        <f t="shared" si="5"/>
        <v>0</v>
      </c>
      <c r="F97" s="100">
        <f t="shared" si="5"/>
        <v>0</v>
      </c>
      <c r="G97" s="100">
        <f t="shared" si="5"/>
        <v>0</v>
      </c>
      <c r="H97" s="100">
        <f t="shared" si="5"/>
        <v>0</v>
      </c>
      <c r="I97" s="100">
        <f t="shared" si="5"/>
        <v>0</v>
      </c>
      <c r="J97" s="100">
        <f t="shared" si="5"/>
        <v>0</v>
      </c>
      <c r="K97" s="100">
        <f t="shared" si="5"/>
        <v>0</v>
      </c>
      <c r="L97" s="100">
        <f t="shared" si="5"/>
        <v>0</v>
      </c>
      <c r="M97" s="100">
        <f t="shared" si="5"/>
        <v>0</v>
      </c>
      <c r="N97" s="100">
        <f t="shared" si="5"/>
        <v>0</v>
      </c>
      <c r="O97" s="100">
        <f t="shared" si="5"/>
        <v>0</v>
      </c>
      <c r="P97" s="100">
        <f t="shared" si="5"/>
        <v>0</v>
      </c>
      <c r="Q97" s="100">
        <f t="shared" si="5"/>
        <v>0</v>
      </c>
      <c r="R97" s="100">
        <f t="shared" si="5"/>
        <v>0</v>
      </c>
      <c r="S97" s="100">
        <f t="shared" si="5"/>
        <v>0</v>
      </c>
      <c r="T97" s="100">
        <f t="shared" si="5"/>
        <v>0</v>
      </c>
      <c r="U97" s="100">
        <f t="shared" si="5"/>
        <v>0</v>
      </c>
      <c r="V97" s="100">
        <f t="shared" si="5"/>
        <v>0</v>
      </c>
      <c r="W97" s="100">
        <f t="shared" si="5"/>
        <v>0</v>
      </c>
      <c r="X97" s="100">
        <f t="shared" si="5"/>
        <v>0</v>
      </c>
      <c r="Y97" s="100">
        <f t="shared" si="5"/>
        <v>0</v>
      </c>
      <c r="Z97" s="100">
        <f t="shared" si="5"/>
        <v>0</v>
      </c>
      <c r="AA97" s="100">
        <f t="shared" si="5"/>
        <v>0</v>
      </c>
      <c r="AB97" s="100">
        <f t="shared" si="5"/>
        <v>0</v>
      </c>
      <c r="AC97" s="100">
        <f t="shared" si="5"/>
        <v>0</v>
      </c>
      <c r="AD97" s="85"/>
      <c r="AE97" s="85"/>
      <c r="AF97" s="59"/>
      <c r="AG97" s="59"/>
      <c r="AH97" s="59"/>
      <c r="AI97" s="59"/>
      <c r="AJ97" s="59"/>
    </row>
    <row r="98" spans="1:36" ht="12.75" x14ac:dyDescent="0.2">
      <c r="A98" s="85" t="s">
        <v>734</v>
      </c>
      <c r="B98" s="100">
        <f t="shared" ref="B98:AC98" si="6">-PV($B$86,$B$81,B97*8760*B166)/(B166*8760*$B149)*(1-$B$87)</f>
        <v>0</v>
      </c>
      <c r="C98" s="100">
        <f t="shared" si="6"/>
        <v>0</v>
      </c>
      <c r="D98" s="100">
        <f t="shared" si="6"/>
        <v>0</v>
      </c>
      <c r="E98" s="100">
        <f t="shared" si="6"/>
        <v>0</v>
      </c>
      <c r="F98" s="100">
        <f t="shared" si="6"/>
        <v>0</v>
      </c>
      <c r="G98" s="100">
        <f t="shared" si="6"/>
        <v>0</v>
      </c>
      <c r="H98" s="100">
        <f t="shared" si="6"/>
        <v>0</v>
      </c>
      <c r="I98" s="100">
        <f t="shared" si="6"/>
        <v>0</v>
      </c>
      <c r="J98" s="100">
        <f t="shared" si="6"/>
        <v>0</v>
      </c>
      <c r="K98" s="100">
        <f t="shared" si="6"/>
        <v>0</v>
      </c>
      <c r="L98" s="100">
        <f t="shared" si="6"/>
        <v>0</v>
      </c>
      <c r="M98" s="100">
        <f t="shared" si="6"/>
        <v>0</v>
      </c>
      <c r="N98" s="100">
        <f t="shared" si="6"/>
        <v>0</v>
      </c>
      <c r="O98" s="100">
        <f t="shared" si="6"/>
        <v>0</v>
      </c>
      <c r="P98" s="100">
        <f t="shared" si="6"/>
        <v>0</v>
      </c>
      <c r="Q98" s="100">
        <f t="shared" si="6"/>
        <v>0</v>
      </c>
      <c r="R98" s="100">
        <f t="shared" si="6"/>
        <v>0</v>
      </c>
      <c r="S98" s="100">
        <f t="shared" si="6"/>
        <v>0</v>
      </c>
      <c r="T98" s="100">
        <f t="shared" si="6"/>
        <v>0</v>
      </c>
      <c r="U98" s="100">
        <f t="shared" si="6"/>
        <v>0</v>
      </c>
      <c r="V98" s="100">
        <f t="shared" si="6"/>
        <v>0</v>
      </c>
      <c r="W98" s="100">
        <f t="shared" si="6"/>
        <v>0</v>
      </c>
      <c r="X98" s="100">
        <f t="shared" si="6"/>
        <v>0</v>
      </c>
      <c r="Y98" s="100">
        <f t="shared" si="6"/>
        <v>0</v>
      </c>
      <c r="Z98" s="100">
        <f t="shared" si="6"/>
        <v>0</v>
      </c>
      <c r="AA98" s="100">
        <f t="shared" si="6"/>
        <v>0</v>
      </c>
      <c r="AB98" s="100">
        <f t="shared" si="6"/>
        <v>0</v>
      </c>
      <c r="AC98" s="100">
        <f t="shared" si="6"/>
        <v>0</v>
      </c>
      <c r="AD98" s="85"/>
      <c r="AE98" s="85"/>
      <c r="AF98" s="59"/>
      <c r="AG98" s="59"/>
      <c r="AH98" s="59"/>
      <c r="AI98" s="59"/>
      <c r="AJ98" s="59"/>
    </row>
    <row r="99" spans="1:36" ht="12.75" x14ac:dyDescent="0.2">
      <c r="A99" s="85"/>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c r="AC99" s="100"/>
      <c r="AD99" s="85"/>
      <c r="AE99" s="85"/>
      <c r="AF99" s="59"/>
      <c r="AG99" s="59"/>
      <c r="AH99" s="59"/>
      <c r="AI99" s="59"/>
      <c r="AJ99" s="59"/>
    </row>
    <row r="100" spans="1:36" ht="12.75" x14ac:dyDescent="0.2">
      <c r="A100" s="85" t="s">
        <v>735</v>
      </c>
      <c r="B100" s="100">
        <f t="shared" ref="B100:C100" si="7">C100</f>
        <v>0</v>
      </c>
      <c r="C100" s="100">
        <f t="shared" si="7"/>
        <v>0</v>
      </c>
      <c r="D100" s="100">
        <f t="shared" ref="D100:AC100" si="8">((($B$83*C34+$B$82*(1-C34))*(1+($B$85*C64+$B$84*(1-C64))))+(($B$83*C34+$B$82*(1-C34))*$B$88*$B$89))*D93*(1-B87)</f>
        <v>0</v>
      </c>
      <c r="E100" s="100">
        <f t="shared" si="8"/>
        <v>0</v>
      </c>
      <c r="F100" s="100">
        <f t="shared" si="8"/>
        <v>0</v>
      </c>
      <c r="G100" s="100">
        <f t="shared" si="8"/>
        <v>0</v>
      </c>
      <c r="H100" s="100">
        <f t="shared" si="8"/>
        <v>0</v>
      </c>
      <c r="I100" s="100">
        <f t="shared" si="8"/>
        <v>0</v>
      </c>
      <c r="J100" s="100">
        <f t="shared" si="8"/>
        <v>0</v>
      </c>
      <c r="K100" s="100">
        <f t="shared" si="8"/>
        <v>0</v>
      </c>
      <c r="L100" s="100">
        <f t="shared" si="8"/>
        <v>0</v>
      </c>
      <c r="M100" s="100">
        <f t="shared" si="8"/>
        <v>0</v>
      </c>
      <c r="N100" s="100">
        <f t="shared" si="8"/>
        <v>0</v>
      </c>
      <c r="O100" s="100">
        <f t="shared" si="8"/>
        <v>0</v>
      </c>
      <c r="P100" s="100">
        <f t="shared" si="8"/>
        <v>0</v>
      </c>
      <c r="Q100" s="100">
        <f t="shared" si="8"/>
        <v>0</v>
      </c>
      <c r="R100" s="100">
        <f t="shared" si="8"/>
        <v>0</v>
      </c>
      <c r="S100" s="100">
        <f t="shared" si="8"/>
        <v>0</v>
      </c>
      <c r="T100" s="100">
        <f t="shared" si="8"/>
        <v>0</v>
      </c>
      <c r="U100" s="100">
        <f t="shared" si="8"/>
        <v>0</v>
      </c>
      <c r="V100" s="100">
        <f t="shared" si="8"/>
        <v>0</v>
      </c>
      <c r="W100" s="100">
        <f t="shared" si="8"/>
        <v>0</v>
      </c>
      <c r="X100" s="100">
        <f t="shared" si="8"/>
        <v>0</v>
      </c>
      <c r="Y100" s="100">
        <f t="shared" si="8"/>
        <v>0</v>
      </c>
      <c r="Z100" s="100">
        <f t="shared" si="8"/>
        <v>0</v>
      </c>
      <c r="AA100" s="100">
        <f t="shared" si="8"/>
        <v>0</v>
      </c>
      <c r="AB100" s="100">
        <f t="shared" si="8"/>
        <v>0</v>
      </c>
      <c r="AC100" s="100">
        <f t="shared" si="8"/>
        <v>0</v>
      </c>
      <c r="AD100" s="85"/>
      <c r="AE100" s="85"/>
      <c r="AF100" s="59"/>
      <c r="AG100" s="59"/>
      <c r="AH100" s="59"/>
      <c r="AI100" s="59"/>
      <c r="AJ100" s="59"/>
    </row>
    <row r="101" spans="1:36" ht="12.75" x14ac:dyDescent="0.2">
      <c r="A101" s="85" t="s">
        <v>736</v>
      </c>
      <c r="B101" s="100">
        <f t="shared" ref="B101:AC101" si="9">-PV($B$86,$B$81,B100*8760*B169)/(B169*8760*$B149)*(1-$B$87)</f>
        <v>0</v>
      </c>
      <c r="C101" s="100">
        <f t="shared" si="9"/>
        <v>0</v>
      </c>
      <c r="D101" s="100">
        <f t="shared" si="9"/>
        <v>0</v>
      </c>
      <c r="E101" s="100">
        <f t="shared" si="9"/>
        <v>0</v>
      </c>
      <c r="F101" s="100">
        <f t="shared" si="9"/>
        <v>0</v>
      </c>
      <c r="G101" s="100">
        <f t="shared" si="9"/>
        <v>0</v>
      </c>
      <c r="H101" s="100">
        <f t="shared" si="9"/>
        <v>0</v>
      </c>
      <c r="I101" s="100">
        <f t="shared" si="9"/>
        <v>0</v>
      </c>
      <c r="J101" s="100">
        <f t="shared" si="9"/>
        <v>0</v>
      </c>
      <c r="K101" s="100">
        <f t="shared" si="9"/>
        <v>0</v>
      </c>
      <c r="L101" s="100">
        <f t="shared" si="9"/>
        <v>0</v>
      </c>
      <c r="M101" s="100">
        <f t="shared" si="9"/>
        <v>0</v>
      </c>
      <c r="N101" s="100">
        <f t="shared" si="9"/>
        <v>0</v>
      </c>
      <c r="O101" s="100">
        <f t="shared" si="9"/>
        <v>0</v>
      </c>
      <c r="P101" s="100">
        <f t="shared" si="9"/>
        <v>0</v>
      </c>
      <c r="Q101" s="100">
        <f t="shared" si="9"/>
        <v>0</v>
      </c>
      <c r="R101" s="100">
        <f t="shared" si="9"/>
        <v>0</v>
      </c>
      <c r="S101" s="100">
        <f t="shared" si="9"/>
        <v>0</v>
      </c>
      <c r="T101" s="100">
        <f t="shared" si="9"/>
        <v>0</v>
      </c>
      <c r="U101" s="100">
        <f t="shared" si="9"/>
        <v>0</v>
      </c>
      <c r="V101" s="100">
        <f t="shared" si="9"/>
        <v>0</v>
      </c>
      <c r="W101" s="100">
        <f t="shared" si="9"/>
        <v>0</v>
      </c>
      <c r="X101" s="100">
        <f t="shared" si="9"/>
        <v>0</v>
      </c>
      <c r="Y101" s="100">
        <f t="shared" si="9"/>
        <v>0</v>
      </c>
      <c r="Z101" s="100">
        <f t="shared" si="9"/>
        <v>0</v>
      </c>
      <c r="AA101" s="100">
        <f t="shared" si="9"/>
        <v>0</v>
      </c>
      <c r="AB101" s="100">
        <f t="shared" si="9"/>
        <v>0</v>
      </c>
      <c r="AC101" s="100">
        <f t="shared" si="9"/>
        <v>0</v>
      </c>
      <c r="AD101" s="85"/>
      <c r="AE101" s="85"/>
      <c r="AF101" s="59"/>
      <c r="AG101" s="59"/>
      <c r="AH101" s="59"/>
      <c r="AI101" s="59"/>
      <c r="AJ101" s="59"/>
    </row>
    <row r="102" spans="1:36" ht="12.75" x14ac:dyDescent="0.2">
      <c r="A102" s="85" t="s">
        <v>737</v>
      </c>
      <c r="B102" s="101">
        <f>B101*$B$80</f>
        <v>0</v>
      </c>
      <c r="C102" s="101">
        <f t="shared" ref="C102:AC102" si="10">C101*$B$80</f>
        <v>0</v>
      </c>
      <c r="D102" s="101">
        <f t="shared" si="10"/>
        <v>0</v>
      </c>
      <c r="E102" s="101">
        <f t="shared" si="10"/>
        <v>0</v>
      </c>
      <c r="F102" s="101">
        <f t="shared" si="10"/>
        <v>0</v>
      </c>
      <c r="G102" s="101">
        <f t="shared" si="10"/>
        <v>0</v>
      </c>
      <c r="H102" s="101">
        <f t="shared" si="10"/>
        <v>0</v>
      </c>
      <c r="I102" s="102">
        <f t="shared" si="10"/>
        <v>0</v>
      </c>
      <c r="J102" s="102">
        <f t="shared" si="10"/>
        <v>0</v>
      </c>
      <c r="K102" s="102">
        <f t="shared" si="10"/>
        <v>0</v>
      </c>
      <c r="L102" s="102">
        <f t="shared" si="10"/>
        <v>0</v>
      </c>
      <c r="M102" s="102">
        <f t="shared" si="10"/>
        <v>0</v>
      </c>
      <c r="N102" s="102">
        <f t="shared" si="10"/>
        <v>0</v>
      </c>
      <c r="O102" s="102">
        <f t="shared" si="10"/>
        <v>0</v>
      </c>
      <c r="P102" s="102">
        <f t="shared" si="10"/>
        <v>0</v>
      </c>
      <c r="Q102" s="102">
        <f t="shared" si="10"/>
        <v>0</v>
      </c>
      <c r="R102" s="100">
        <f t="shared" si="10"/>
        <v>0</v>
      </c>
      <c r="S102" s="100">
        <f t="shared" si="10"/>
        <v>0</v>
      </c>
      <c r="T102" s="100">
        <f t="shared" si="10"/>
        <v>0</v>
      </c>
      <c r="U102" s="100">
        <f t="shared" si="10"/>
        <v>0</v>
      </c>
      <c r="V102" s="100">
        <f t="shared" si="10"/>
        <v>0</v>
      </c>
      <c r="W102" s="100">
        <f t="shared" si="10"/>
        <v>0</v>
      </c>
      <c r="X102" s="100">
        <f t="shared" si="10"/>
        <v>0</v>
      </c>
      <c r="Y102" s="100">
        <f t="shared" si="10"/>
        <v>0</v>
      </c>
      <c r="Z102" s="100">
        <f t="shared" si="10"/>
        <v>0</v>
      </c>
      <c r="AA102" s="100">
        <f t="shared" si="10"/>
        <v>0</v>
      </c>
      <c r="AB102" s="100">
        <f t="shared" si="10"/>
        <v>0</v>
      </c>
      <c r="AC102" s="100">
        <f t="shared" si="10"/>
        <v>0</v>
      </c>
      <c r="AD102" s="85"/>
      <c r="AE102" s="85"/>
      <c r="AF102" s="59"/>
      <c r="AG102" s="59"/>
      <c r="AH102" s="59"/>
      <c r="AI102" s="59"/>
      <c r="AJ102" s="59"/>
    </row>
    <row r="103" spans="1:36" ht="12.75" x14ac:dyDescent="0.2">
      <c r="A103" s="85" t="s">
        <v>738</v>
      </c>
      <c r="B103" s="101"/>
      <c r="C103" s="101"/>
      <c r="D103" s="101"/>
      <c r="E103" s="101"/>
      <c r="F103" s="101"/>
      <c r="G103" s="101"/>
      <c r="H103" s="101"/>
      <c r="I103" s="102"/>
      <c r="J103" s="102"/>
      <c r="K103" s="102"/>
      <c r="L103" s="102"/>
      <c r="M103" s="102"/>
      <c r="N103" s="102"/>
      <c r="O103" s="102"/>
      <c r="P103" s="102"/>
      <c r="Q103" s="102"/>
      <c r="R103" s="100"/>
      <c r="S103" s="100"/>
      <c r="T103" s="100"/>
      <c r="U103" s="100"/>
      <c r="V103" s="100"/>
      <c r="W103" s="100"/>
      <c r="X103" s="100"/>
      <c r="Y103" s="100"/>
      <c r="Z103" s="100"/>
      <c r="AA103" s="100"/>
      <c r="AB103" s="100"/>
      <c r="AC103" s="100"/>
      <c r="AD103" s="85"/>
      <c r="AE103" s="85"/>
      <c r="AF103" s="59"/>
      <c r="AG103" s="59"/>
      <c r="AH103" s="59"/>
      <c r="AI103" s="59"/>
      <c r="AJ103" s="59"/>
    </row>
    <row r="104" spans="1:36" ht="12.75" x14ac:dyDescent="0.2">
      <c r="A104" s="85"/>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c r="AC104" s="100"/>
      <c r="AD104" s="85"/>
      <c r="AE104" s="85"/>
      <c r="AF104" s="59"/>
      <c r="AG104" s="59"/>
      <c r="AH104" s="59"/>
      <c r="AI104" s="59"/>
      <c r="AJ104" s="59"/>
    </row>
    <row r="105" spans="1:36" ht="12.75" x14ac:dyDescent="0.2">
      <c r="A105" s="85" t="s">
        <v>739</v>
      </c>
      <c r="B105" s="100">
        <f t="shared" ref="B105:C105" si="11">C105</f>
        <v>0</v>
      </c>
      <c r="C105" s="100">
        <f t="shared" si="11"/>
        <v>0</v>
      </c>
      <c r="D105" s="100">
        <f t="shared" ref="D105:AC105" si="12">((($B$83*C34+$B$82*(1-C34))*(1+($B$85*C66+$B$84*(1-C66))))+(($B$83*C34+$B$82*(1-C34))*$B$88*$B$89))*D93*(1-B87)</f>
        <v>0</v>
      </c>
      <c r="E105" s="100">
        <f t="shared" si="12"/>
        <v>0</v>
      </c>
      <c r="F105" s="100">
        <f t="shared" si="12"/>
        <v>0</v>
      </c>
      <c r="G105" s="100">
        <f t="shared" si="12"/>
        <v>0</v>
      </c>
      <c r="H105" s="100">
        <f t="shared" si="12"/>
        <v>0</v>
      </c>
      <c r="I105" s="100">
        <f t="shared" si="12"/>
        <v>0</v>
      </c>
      <c r="J105" s="100">
        <f t="shared" si="12"/>
        <v>0</v>
      </c>
      <c r="K105" s="100">
        <f t="shared" si="12"/>
        <v>0</v>
      </c>
      <c r="L105" s="100">
        <f t="shared" si="12"/>
        <v>0</v>
      </c>
      <c r="M105" s="100">
        <f t="shared" si="12"/>
        <v>0</v>
      </c>
      <c r="N105" s="100">
        <f t="shared" si="12"/>
        <v>0</v>
      </c>
      <c r="O105" s="100">
        <f t="shared" si="12"/>
        <v>0</v>
      </c>
      <c r="P105" s="100">
        <f t="shared" si="12"/>
        <v>0</v>
      </c>
      <c r="Q105" s="100">
        <f t="shared" si="12"/>
        <v>0</v>
      </c>
      <c r="R105" s="100">
        <f t="shared" si="12"/>
        <v>0</v>
      </c>
      <c r="S105" s="100">
        <f t="shared" si="12"/>
        <v>0</v>
      </c>
      <c r="T105" s="100">
        <f t="shared" si="12"/>
        <v>0</v>
      </c>
      <c r="U105" s="100">
        <f t="shared" si="12"/>
        <v>0</v>
      </c>
      <c r="V105" s="100">
        <f t="shared" si="12"/>
        <v>0</v>
      </c>
      <c r="W105" s="100">
        <f t="shared" si="12"/>
        <v>0</v>
      </c>
      <c r="X105" s="100">
        <f t="shared" si="12"/>
        <v>0</v>
      </c>
      <c r="Y105" s="100">
        <f t="shared" si="12"/>
        <v>0</v>
      </c>
      <c r="Z105" s="100">
        <f t="shared" si="12"/>
        <v>0</v>
      </c>
      <c r="AA105" s="100">
        <f t="shared" si="12"/>
        <v>0</v>
      </c>
      <c r="AB105" s="100">
        <f t="shared" si="12"/>
        <v>0</v>
      </c>
      <c r="AC105" s="100">
        <f t="shared" si="12"/>
        <v>0</v>
      </c>
      <c r="AD105" s="85"/>
      <c r="AE105" s="85"/>
      <c r="AF105" s="59"/>
      <c r="AG105" s="59"/>
      <c r="AH105" s="59"/>
      <c r="AI105" s="59"/>
      <c r="AJ105" s="59"/>
    </row>
    <row r="106" spans="1:36" ht="12.75" x14ac:dyDescent="0.2">
      <c r="A106" s="85" t="s">
        <v>740</v>
      </c>
      <c r="B106" s="100">
        <f t="shared" ref="B106:AC106" si="13">-PV($B$86,$B$81,B105*8760*B172)/(B172*8760*$B149)*(1-$B$87)</f>
        <v>0</v>
      </c>
      <c r="C106" s="100">
        <f t="shared" si="13"/>
        <v>0</v>
      </c>
      <c r="D106" s="100">
        <f t="shared" si="13"/>
        <v>0</v>
      </c>
      <c r="E106" s="100">
        <f t="shared" si="13"/>
        <v>0</v>
      </c>
      <c r="F106" s="100">
        <f t="shared" si="13"/>
        <v>0</v>
      </c>
      <c r="G106" s="100">
        <f t="shared" si="13"/>
        <v>0</v>
      </c>
      <c r="H106" s="100">
        <f t="shared" si="13"/>
        <v>0</v>
      </c>
      <c r="I106" s="100">
        <f t="shared" si="13"/>
        <v>0</v>
      </c>
      <c r="J106" s="100">
        <f t="shared" si="13"/>
        <v>0</v>
      </c>
      <c r="K106" s="100">
        <f t="shared" si="13"/>
        <v>0</v>
      </c>
      <c r="L106" s="100">
        <f t="shared" si="13"/>
        <v>0</v>
      </c>
      <c r="M106" s="100">
        <f t="shared" si="13"/>
        <v>0</v>
      </c>
      <c r="N106" s="100">
        <f t="shared" si="13"/>
        <v>0</v>
      </c>
      <c r="O106" s="100">
        <f t="shared" si="13"/>
        <v>0</v>
      </c>
      <c r="P106" s="100">
        <f t="shared" si="13"/>
        <v>0</v>
      </c>
      <c r="Q106" s="100">
        <f t="shared" si="13"/>
        <v>0</v>
      </c>
      <c r="R106" s="100">
        <f t="shared" si="13"/>
        <v>0</v>
      </c>
      <c r="S106" s="100">
        <f t="shared" si="13"/>
        <v>0</v>
      </c>
      <c r="T106" s="100">
        <f t="shared" si="13"/>
        <v>0</v>
      </c>
      <c r="U106" s="100">
        <f t="shared" si="13"/>
        <v>0</v>
      </c>
      <c r="V106" s="100">
        <f t="shared" si="13"/>
        <v>0</v>
      </c>
      <c r="W106" s="100">
        <f t="shared" si="13"/>
        <v>0</v>
      </c>
      <c r="X106" s="100">
        <f t="shared" si="13"/>
        <v>0</v>
      </c>
      <c r="Y106" s="100">
        <f t="shared" si="13"/>
        <v>0</v>
      </c>
      <c r="Z106" s="100">
        <f t="shared" si="13"/>
        <v>0</v>
      </c>
      <c r="AA106" s="100">
        <f t="shared" si="13"/>
        <v>0</v>
      </c>
      <c r="AB106" s="100">
        <f t="shared" si="13"/>
        <v>0</v>
      </c>
      <c r="AC106" s="100">
        <f t="shared" si="13"/>
        <v>0</v>
      </c>
      <c r="AD106" s="85"/>
      <c r="AE106" s="85"/>
      <c r="AF106" s="59"/>
      <c r="AG106" s="59"/>
      <c r="AH106" s="59"/>
      <c r="AI106" s="59"/>
      <c r="AJ106" s="59"/>
    </row>
    <row r="107" spans="1:36" ht="12.75" x14ac:dyDescent="0.2">
      <c r="A107" s="85" t="s">
        <v>741</v>
      </c>
      <c r="B107" s="100">
        <f>B106*$B$80</f>
        <v>0</v>
      </c>
      <c r="C107" s="100">
        <f t="shared" ref="C107:AC107" si="14">C106*$B$80</f>
        <v>0</v>
      </c>
      <c r="D107" s="100">
        <f t="shared" si="14"/>
        <v>0</v>
      </c>
      <c r="E107" s="100">
        <f t="shared" si="14"/>
        <v>0</v>
      </c>
      <c r="F107" s="100">
        <f t="shared" si="14"/>
        <v>0</v>
      </c>
      <c r="G107" s="100">
        <f t="shared" si="14"/>
        <v>0</v>
      </c>
      <c r="H107" s="100">
        <f t="shared" si="14"/>
        <v>0</v>
      </c>
      <c r="I107" s="100">
        <f t="shared" si="14"/>
        <v>0</v>
      </c>
      <c r="J107" s="100">
        <f t="shared" si="14"/>
        <v>0</v>
      </c>
      <c r="K107" s="100">
        <f t="shared" si="14"/>
        <v>0</v>
      </c>
      <c r="L107" s="100">
        <f t="shared" si="14"/>
        <v>0</v>
      </c>
      <c r="M107" s="100">
        <f t="shared" si="14"/>
        <v>0</v>
      </c>
      <c r="N107" s="100">
        <f t="shared" si="14"/>
        <v>0</v>
      </c>
      <c r="O107" s="100">
        <f t="shared" si="14"/>
        <v>0</v>
      </c>
      <c r="P107" s="100">
        <f t="shared" si="14"/>
        <v>0</v>
      </c>
      <c r="Q107" s="100">
        <f t="shared" si="14"/>
        <v>0</v>
      </c>
      <c r="R107" s="100">
        <f t="shared" si="14"/>
        <v>0</v>
      </c>
      <c r="S107" s="100">
        <f t="shared" si="14"/>
        <v>0</v>
      </c>
      <c r="T107" s="100">
        <f t="shared" si="14"/>
        <v>0</v>
      </c>
      <c r="U107" s="100">
        <f t="shared" si="14"/>
        <v>0</v>
      </c>
      <c r="V107" s="100">
        <f t="shared" si="14"/>
        <v>0</v>
      </c>
      <c r="W107" s="100">
        <f t="shared" si="14"/>
        <v>0</v>
      </c>
      <c r="X107" s="100">
        <f t="shared" si="14"/>
        <v>0</v>
      </c>
      <c r="Y107" s="100">
        <f t="shared" si="14"/>
        <v>0</v>
      </c>
      <c r="Z107" s="100">
        <f t="shared" si="14"/>
        <v>0</v>
      </c>
      <c r="AA107" s="100">
        <f t="shared" si="14"/>
        <v>0</v>
      </c>
      <c r="AB107" s="100">
        <f t="shared" si="14"/>
        <v>0</v>
      </c>
      <c r="AC107" s="100">
        <f t="shared" si="14"/>
        <v>0</v>
      </c>
      <c r="AD107" s="85"/>
      <c r="AE107" s="85"/>
      <c r="AF107" s="59"/>
      <c r="AG107" s="59"/>
      <c r="AH107" s="59"/>
      <c r="AI107" s="59"/>
      <c r="AJ107" s="59"/>
    </row>
    <row r="108" spans="1:36" ht="12.75" x14ac:dyDescent="0.2">
      <c r="A108" s="85"/>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c r="AC108" s="100"/>
      <c r="AD108" s="85"/>
      <c r="AE108" s="85"/>
      <c r="AF108" s="59"/>
      <c r="AG108" s="59"/>
      <c r="AH108" s="59"/>
      <c r="AI108" s="59"/>
      <c r="AJ108" s="59"/>
    </row>
    <row r="109" spans="1:36" ht="12.75" x14ac:dyDescent="0.2">
      <c r="A109" s="85" t="s">
        <v>742</v>
      </c>
      <c r="B109" s="100">
        <f t="shared" ref="B109:C109" si="15">C109</f>
        <v>0</v>
      </c>
      <c r="C109" s="100">
        <f t="shared" si="15"/>
        <v>0</v>
      </c>
      <c r="D109" s="100">
        <f t="shared" ref="D109:AC109" si="16">((($B$83*C34+$B$82*(1-C34))*(1+($B$85*C66+$B$84*(1-C66))))+(($B$83*C34+$B$82*(1-C34))*$B$88*$B$89))*D93*(1-B87)</f>
        <v>0</v>
      </c>
      <c r="E109" s="100">
        <f t="shared" si="16"/>
        <v>0</v>
      </c>
      <c r="F109" s="100">
        <f t="shared" si="16"/>
        <v>0</v>
      </c>
      <c r="G109" s="100">
        <f t="shared" si="16"/>
        <v>0</v>
      </c>
      <c r="H109" s="100">
        <f t="shared" si="16"/>
        <v>0</v>
      </c>
      <c r="I109" s="100">
        <f t="shared" si="16"/>
        <v>0</v>
      </c>
      <c r="J109" s="100">
        <f t="shared" si="16"/>
        <v>0</v>
      </c>
      <c r="K109" s="100">
        <f t="shared" si="16"/>
        <v>0</v>
      </c>
      <c r="L109" s="100">
        <f t="shared" si="16"/>
        <v>0</v>
      </c>
      <c r="M109" s="100">
        <f t="shared" si="16"/>
        <v>0</v>
      </c>
      <c r="N109" s="100">
        <f t="shared" si="16"/>
        <v>0</v>
      </c>
      <c r="O109" s="100">
        <f t="shared" si="16"/>
        <v>0</v>
      </c>
      <c r="P109" s="100">
        <f t="shared" si="16"/>
        <v>0</v>
      </c>
      <c r="Q109" s="100">
        <f t="shared" si="16"/>
        <v>0</v>
      </c>
      <c r="R109" s="100">
        <f t="shared" si="16"/>
        <v>0</v>
      </c>
      <c r="S109" s="100">
        <f t="shared" si="16"/>
        <v>0</v>
      </c>
      <c r="T109" s="100">
        <f t="shared" si="16"/>
        <v>0</v>
      </c>
      <c r="U109" s="100">
        <f t="shared" si="16"/>
        <v>0</v>
      </c>
      <c r="V109" s="100">
        <f t="shared" si="16"/>
        <v>0</v>
      </c>
      <c r="W109" s="100">
        <f t="shared" si="16"/>
        <v>0</v>
      </c>
      <c r="X109" s="100">
        <f t="shared" si="16"/>
        <v>0</v>
      </c>
      <c r="Y109" s="100">
        <f t="shared" si="16"/>
        <v>0</v>
      </c>
      <c r="Z109" s="100">
        <f t="shared" si="16"/>
        <v>0</v>
      </c>
      <c r="AA109" s="100">
        <f t="shared" si="16"/>
        <v>0</v>
      </c>
      <c r="AB109" s="100">
        <f t="shared" si="16"/>
        <v>0</v>
      </c>
      <c r="AC109" s="100">
        <f t="shared" si="16"/>
        <v>0</v>
      </c>
      <c r="AD109" s="85"/>
      <c r="AE109" s="85"/>
      <c r="AF109" s="59"/>
      <c r="AG109" s="59"/>
      <c r="AH109" s="59"/>
      <c r="AI109" s="59"/>
      <c r="AJ109" s="59"/>
    </row>
    <row r="110" spans="1:36" ht="12.75" x14ac:dyDescent="0.2">
      <c r="A110" s="85" t="s">
        <v>743</v>
      </c>
      <c r="B110" s="100">
        <f t="shared" ref="B110:AC110" si="17">-PV($B$86,$B$81,B109*8760*B178)/(B178*8760*$B149)*(1-$B$87)</f>
        <v>0</v>
      </c>
      <c r="C110" s="100">
        <f t="shared" si="17"/>
        <v>0</v>
      </c>
      <c r="D110" s="100">
        <f t="shared" si="17"/>
        <v>0</v>
      </c>
      <c r="E110" s="100">
        <f t="shared" si="17"/>
        <v>0</v>
      </c>
      <c r="F110" s="100">
        <f t="shared" si="17"/>
        <v>0</v>
      </c>
      <c r="G110" s="100">
        <f t="shared" si="17"/>
        <v>0</v>
      </c>
      <c r="H110" s="100">
        <f t="shared" si="17"/>
        <v>0</v>
      </c>
      <c r="I110" s="100">
        <f t="shared" si="17"/>
        <v>0</v>
      </c>
      <c r="J110" s="100">
        <f t="shared" si="17"/>
        <v>0</v>
      </c>
      <c r="K110" s="100">
        <f t="shared" si="17"/>
        <v>0</v>
      </c>
      <c r="L110" s="100">
        <f t="shared" si="17"/>
        <v>0</v>
      </c>
      <c r="M110" s="100">
        <f t="shared" si="17"/>
        <v>0</v>
      </c>
      <c r="N110" s="100">
        <f t="shared" si="17"/>
        <v>0</v>
      </c>
      <c r="O110" s="100">
        <f t="shared" si="17"/>
        <v>0</v>
      </c>
      <c r="P110" s="100">
        <f t="shared" si="17"/>
        <v>0</v>
      </c>
      <c r="Q110" s="100">
        <f t="shared" si="17"/>
        <v>0</v>
      </c>
      <c r="R110" s="100">
        <f t="shared" si="17"/>
        <v>0</v>
      </c>
      <c r="S110" s="100">
        <f t="shared" si="17"/>
        <v>0</v>
      </c>
      <c r="T110" s="100">
        <f t="shared" si="17"/>
        <v>0</v>
      </c>
      <c r="U110" s="100">
        <f t="shared" si="17"/>
        <v>0</v>
      </c>
      <c r="V110" s="100">
        <f t="shared" si="17"/>
        <v>0</v>
      </c>
      <c r="W110" s="100">
        <f t="shared" si="17"/>
        <v>0</v>
      </c>
      <c r="X110" s="100">
        <f t="shared" si="17"/>
        <v>0</v>
      </c>
      <c r="Y110" s="100">
        <f t="shared" si="17"/>
        <v>0</v>
      </c>
      <c r="Z110" s="100">
        <f t="shared" si="17"/>
        <v>0</v>
      </c>
      <c r="AA110" s="100">
        <f t="shared" si="17"/>
        <v>0</v>
      </c>
      <c r="AB110" s="100">
        <f t="shared" si="17"/>
        <v>0</v>
      </c>
      <c r="AC110" s="100">
        <f t="shared" si="17"/>
        <v>0</v>
      </c>
      <c r="AD110" s="85"/>
      <c r="AE110" s="85"/>
      <c r="AF110" s="59"/>
      <c r="AG110" s="59"/>
      <c r="AH110" s="59"/>
      <c r="AI110" s="59"/>
      <c r="AJ110" s="59"/>
    </row>
    <row r="111" spans="1:36" ht="12.75" x14ac:dyDescent="0.2">
      <c r="A111" s="85" t="s">
        <v>744</v>
      </c>
      <c r="B111" s="100">
        <f>B110*$B$80</f>
        <v>0</v>
      </c>
      <c r="C111" s="100">
        <f t="shared" ref="C111:AC111" si="18">C110*$B$80</f>
        <v>0</v>
      </c>
      <c r="D111" s="100">
        <f t="shared" si="18"/>
        <v>0</v>
      </c>
      <c r="E111" s="100">
        <f t="shared" si="18"/>
        <v>0</v>
      </c>
      <c r="F111" s="100">
        <f t="shared" si="18"/>
        <v>0</v>
      </c>
      <c r="G111" s="100">
        <f t="shared" si="18"/>
        <v>0</v>
      </c>
      <c r="H111" s="100">
        <f t="shared" si="18"/>
        <v>0</v>
      </c>
      <c r="I111" s="100">
        <f t="shared" si="18"/>
        <v>0</v>
      </c>
      <c r="J111" s="100">
        <f t="shared" si="18"/>
        <v>0</v>
      </c>
      <c r="K111" s="100">
        <f t="shared" si="18"/>
        <v>0</v>
      </c>
      <c r="L111" s="100">
        <f t="shared" si="18"/>
        <v>0</v>
      </c>
      <c r="M111" s="100">
        <f t="shared" si="18"/>
        <v>0</v>
      </c>
      <c r="N111" s="100">
        <f t="shared" si="18"/>
        <v>0</v>
      </c>
      <c r="O111" s="100">
        <f t="shared" si="18"/>
        <v>0</v>
      </c>
      <c r="P111" s="100">
        <f t="shared" si="18"/>
        <v>0</v>
      </c>
      <c r="Q111" s="100">
        <f t="shared" si="18"/>
        <v>0</v>
      </c>
      <c r="R111" s="100">
        <f t="shared" si="18"/>
        <v>0</v>
      </c>
      <c r="S111" s="100">
        <f t="shared" si="18"/>
        <v>0</v>
      </c>
      <c r="T111" s="100">
        <f t="shared" si="18"/>
        <v>0</v>
      </c>
      <c r="U111" s="100">
        <f t="shared" si="18"/>
        <v>0</v>
      </c>
      <c r="V111" s="100">
        <f t="shared" si="18"/>
        <v>0</v>
      </c>
      <c r="W111" s="100">
        <f t="shared" si="18"/>
        <v>0</v>
      </c>
      <c r="X111" s="100">
        <f t="shared" si="18"/>
        <v>0</v>
      </c>
      <c r="Y111" s="100">
        <f t="shared" si="18"/>
        <v>0</v>
      </c>
      <c r="Z111" s="100">
        <f t="shared" si="18"/>
        <v>0</v>
      </c>
      <c r="AA111" s="100">
        <f t="shared" si="18"/>
        <v>0</v>
      </c>
      <c r="AB111" s="100">
        <f t="shared" si="18"/>
        <v>0</v>
      </c>
      <c r="AC111" s="100">
        <f t="shared" si="18"/>
        <v>0</v>
      </c>
      <c r="AD111" s="85"/>
      <c r="AE111" s="85"/>
      <c r="AF111" s="59"/>
      <c r="AG111" s="59"/>
      <c r="AH111" s="59"/>
      <c r="AI111" s="59"/>
      <c r="AJ111" s="59"/>
    </row>
    <row r="112" spans="1:36" ht="12.75" x14ac:dyDescent="0.2">
      <c r="A112" s="85"/>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c r="AC112" s="100"/>
      <c r="AD112" s="85"/>
      <c r="AE112" s="85"/>
      <c r="AF112" s="59"/>
      <c r="AG112" s="59"/>
      <c r="AH112" s="59"/>
      <c r="AI112" s="59"/>
      <c r="AJ112" s="59"/>
    </row>
    <row r="113" spans="1:36" ht="12.75" x14ac:dyDescent="0.2">
      <c r="A113" s="85" t="s">
        <v>745</v>
      </c>
      <c r="B113" s="100">
        <f t="shared" ref="B113:C113" si="19">C113</f>
        <v>0</v>
      </c>
      <c r="C113" s="100">
        <f t="shared" si="19"/>
        <v>0</v>
      </c>
      <c r="D113" s="100">
        <f t="shared" ref="D113:AC113" si="20">((($B$83*C34+$B$82*(1-C34))*(1+($B$85*C66+$B$84*(1-C66))))+(($B$83*C34+$B$82*(1-C34))*$B$88*$B$89))*D93*(1-B87)</f>
        <v>0</v>
      </c>
      <c r="E113" s="100">
        <f t="shared" si="20"/>
        <v>0</v>
      </c>
      <c r="F113" s="100">
        <f t="shared" si="20"/>
        <v>0</v>
      </c>
      <c r="G113" s="100">
        <f t="shared" si="20"/>
        <v>0</v>
      </c>
      <c r="H113" s="100">
        <f t="shared" si="20"/>
        <v>0</v>
      </c>
      <c r="I113" s="100">
        <f t="shared" si="20"/>
        <v>0</v>
      </c>
      <c r="J113" s="100">
        <f t="shared" si="20"/>
        <v>0</v>
      </c>
      <c r="K113" s="100">
        <f t="shared" si="20"/>
        <v>0</v>
      </c>
      <c r="L113" s="100">
        <f t="shared" si="20"/>
        <v>0</v>
      </c>
      <c r="M113" s="100">
        <f t="shared" si="20"/>
        <v>0</v>
      </c>
      <c r="N113" s="100">
        <f t="shared" si="20"/>
        <v>0</v>
      </c>
      <c r="O113" s="100">
        <f t="shared" si="20"/>
        <v>0</v>
      </c>
      <c r="P113" s="100">
        <f t="shared" si="20"/>
        <v>0</v>
      </c>
      <c r="Q113" s="100">
        <f t="shared" si="20"/>
        <v>0</v>
      </c>
      <c r="R113" s="100">
        <f t="shared" si="20"/>
        <v>0</v>
      </c>
      <c r="S113" s="100">
        <f t="shared" si="20"/>
        <v>0</v>
      </c>
      <c r="T113" s="100">
        <f t="shared" si="20"/>
        <v>0</v>
      </c>
      <c r="U113" s="100">
        <f t="shared" si="20"/>
        <v>0</v>
      </c>
      <c r="V113" s="100">
        <f t="shared" si="20"/>
        <v>0</v>
      </c>
      <c r="W113" s="100">
        <f t="shared" si="20"/>
        <v>0</v>
      </c>
      <c r="X113" s="100">
        <f t="shared" si="20"/>
        <v>0</v>
      </c>
      <c r="Y113" s="100">
        <f t="shared" si="20"/>
        <v>0</v>
      </c>
      <c r="Z113" s="100">
        <f t="shared" si="20"/>
        <v>0</v>
      </c>
      <c r="AA113" s="100">
        <f t="shared" si="20"/>
        <v>0</v>
      </c>
      <c r="AB113" s="100">
        <f t="shared" si="20"/>
        <v>0</v>
      </c>
      <c r="AC113" s="100">
        <f t="shared" si="20"/>
        <v>0</v>
      </c>
      <c r="AD113" s="85"/>
      <c r="AE113" s="85"/>
      <c r="AF113" s="59"/>
      <c r="AG113" s="59"/>
      <c r="AH113" s="59"/>
      <c r="AI113" s="59"/>
      <c r="AJ113" s="59"/>
    </row>
    <row r="114" spans="1:36" ht="12.75" x14ac:dyDescent="0.2">
      <c r="A114" s="85" t="s">
        <v>746</v>
      </c>
      <c r="B114" s="100">
        <f t="shared" ref="B114:AC114" si="21">-PV($B$86,$B$81,B113*8760*B199)/(B199*8760*$B149)*(1-$B$87)</f>
        <v>0</v>
      </c>
      <c r="C114" s="100">
        <f t="shared" si="21"/>
        <v>0</v>
      </c>
      <c r="D114" s="100">
        <f t="shared" si="21"/>
        <v>0</v>
      </c>
      <c r="E114" s="100">
        <f t="shared" si="21"/>
        <v>0</v>
      </c>
      <c r="F114" s="100">
        <f t="shared" si="21"/>
        <v>0</v>
      </c>
      <c r="G114" s="100">
        <f t="shared" si="21"/>
        <v>0</v>
      </c>
      <c r="H114" s="100">
        <f t="shared" si="21"/>
        <v>0</v>
      </c>
      <c r="I114" s="100">
        <f t="shared" si="21"/>
        <v>0</v>
      </c>
      <c r="J114" s="100">
        <f t="shared" si="21"/>
        <v>0</v>
      </c>
      <c r="K114" s="100">
        <f t="shared" si="21"/>
        <v>0</v>
      </c>
      <c r="L114" s="100">
        <f t="shared" si="21"/>
        <v>0</v>
      </c>
      <c r="M114" s="100">
        <f t="shared" si="21"/>
        <v>0</v>
      </c>
      <c r="N114" s="100">
        <f t="shared" si="21"/>
        <v>0</v>
      </c>
      <c r="O114" s="100">
        <f t="shared" si="21"/>
        <v>0</v>
      </c>
      <c r="P114" s="100">
        <f t="shared" si="21"/>
        <v>0</v>
      </c>
      <c r="Q114" s="100">
        <f t="shared" si="21"/>
        <v>0</v>
      </c>
      <c r="R114" s="100">
        <f t="shared" si="21"/>
        <v>0</v>
      </c>
      <c r="S114" s="100">
        <f t="shared" si="21"/>
        <v>0</v>
      </c>
      <c r="T114" s="100">
        <f t="shared" si="21"/>
        <v>0</v>
      </c>
      <c r="U114" s="100">
        <f t="shared" si="21"/>
        <v>0</v>
      </c>
      <c r="V114" s="100">
        <f t="shared" si="21"/>
        <v>0</v>
      </c>
      <c r="W114" s="100">
        <f t="shared" si="21"/>
        <v>0</v>
      </c>
      <c r="X114" s="100">
        <f t="shared" si="21"/>
        <v>0</v>
      </c>
      <c r="Y114" s="100">
        <f t="shared" si="21"/>
        <v>0</v>
      </c>
      <c r="Z114" s="100">
        <f t="shared" si="21"/>
        <v>0</v>
      </c>
      <c r="AA114" s="100">
        <f t="shared" si="21"/>
        <v>0</v>
      </c>
      <c r="AB114" s="100">
        <f t="shared" si="21"/>
        <v>0</v>
      </c>
      <c r="AC114" s="100">
        <f t="shared" si="21"/>
        <v>0</v>
      </c>
      <c r="AD114" s="85"/>
      <c r="AE114" s="85"/>
      <c r="AF114" s="59"/>
      <c r="AG114" s="59"/>
      <c r="AH114" s="59"/>
      <c r="AI114" s="59"/>
      <c r="AJ114" s="59"/>
    </row>
    <row r="115" spans="1:36" ht="12.75" x14ac:dyDescent="0.2">
      <c r="A115" s="85" t="s">
        <v>747</v>
      </c>
      <c r="B115" s="100">
        <f>B114*$B$80</f>
        <v>0</v>
      </c>
      <c r="C115" s="100">
        <f t="shared" ref="C115:AC115" si="22">C114*$B$80</f>
        <v>0</v>
      </c>
      <c r="D115" s="100">
        <f t="shared" si="22"/>
        <v>0</v>
      </c>
      <c r="E115" s="100">
        <f t="shared" si="22"/>
        <v>0</v>
      </c>
      <c r="F115" s="100">
        <f t="shared" si="22"/>
        <v>0</v>
      </c>
      <c r="G115" s="100">
        <f t="shared" si="22"/>
        <v>0</v>
      </c>
      <c r="H115" s="100">
        <f t="shared" si="22"/>
        <v>0</v>
      </c>
      <c r="I115" s="100">
        <f t="shared" si="22"/>
        <v>0</v>
      </c>
      <c r="J115" s="100">
        <f t="shared" si="22"/>
        <v>0</v>
      </c>
      <c r="K115" s="100">
        <f t="shared" si="22"/>
        <v>0</v>
      </c>
      <c r="L115" s="100">
        <f t="shared" si="22"/>
        <v>0</v>
      </c>
      <c r="M115" s="100">
        <f t="shared" si="22"/>
        <v>0</v>
      </c>
      <c r="N115" s="100">
        <f t="shared" si="22"/>
        <v>0</v>
      </c>
      <c r="O115" s="100">
        <f t="shared" si="22"/>
        <v>0</v>
      </c>
      <c r="P115" s="100">
        <f t="shared" si="22"/>
        <v>0</v>
      </c>
      <c r="Q115" s="100">
        <f t="shared" si="22"/>
        <v>0</v>
      </c>
      <c r="R115" s="100">
        <f t="shared" si="22"/>
        <v>0</v>
      </c>
      <c r="S115" s="100">
        <f t="shared" si="22"/>
        <v>0</v>
      </c>
      <c r="T115" s="100">
        <f t="shared" si="22"/>
        <v>0</v>
      </c>
      <c r="U115" s="100">
        <f t="shared" si="22"/>
        <v>0</v>
      </c>
      <c r="V115" s="100">
        <f t="shared" si="22"/>
        <v>0</v>
      </c>
      <c r="W115" s="100">
        <f t="shared" si="22"/>
        <v>0</v>
      </c>
      <c r="X115" s="100">
        <f t="shared" si="22"/>
        <v>0</v>
      </c>
      <c r="Y115" s="100">
        <f t="shared" si="22"/>
        <v>0</v>
      </c>
      <c r="Z115" s="100">
        <f t="shared" si="22"/>
        <v>0</v>
      </c>
      <c r="AA115" s="100">
        <f t="shared" si="22"/>
        <v>0</v>
      </c>
      <c r="AB115" s="100">
        <f t="shared" si="22"/>
        <v>0</v>
      </c>
      <c r="AC115" s="100">
        <f t="shared" si="22"/>
        <v>0</v>
      </c>
      <c r="AD115" s="85"/>
      <c r="AE115" s="85"/>
      <c r="AF115" s="59"/>
      <c r="AG115" s="59"/>
      <c r="AH115" s="59"/>
      <c r="AI115" s="59"/>
      <c r="AJ115" s="59"/>
    </row>
    <row r="116" spans="1:36" ht="12.75" x14ac:dyDescent="0.2">
      <c r="A116" s="85"/>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c r="AC116" s="100"/>
      <c r="AD116" s="85"/>
      <c r="AE116" s="85"/>
      <c r="AF116" s="59"/>
      <c r="AG116" s="59"/>
      <c r="AH116" s="59"/>
      <c r="AI116" s="59"/>
      <c r="AJ116" s="59"/>
    </row>
    <row r="117" spans="1:36" ht="12.75" x14ac:dyDescent="0.2">
      <c r="A117" s="85" t="s">
        <v>825</v>
      </c>
      <c r="B117" s="100">
        <f>15</f>
        <v>15</v>
      </c>
      <c r="C117" s="100">
        <f>15</f>
        <v>15</v>
      </c>
      <c r="D117" s="100">
        <f>15</f>
        <v>15</v>
      </c>
      <c r="E117" s="100">
        <f>15</f>
        <v>15</v>
      </c>
      <c r="F117" s="100">
        <f>15</f>
        <v>15</v>
      </c>
      <c r="G117" s="100">
        <f>15</f>
        <v>15</v>
      </c>
      <c r="H117" s="100">
        <f>15</f>
        <v>15</v>
      </c>
      <c r="I117" s="100">
        <f>15</f>
        <v>15</v>
      </c>
      <c r="J117" s="100">
        <f>15</f>
        <v>15</v>
      </c>
      <c r="K117" s="100">
        <f>15</f>
        <v>15</v>
      </c>
      <c r="L117" s="100">
        <f>15</f>
        <v>15</v>
      </c>
      <c r="M117" s="100">
        <f>15</f>
        <v>15</v>
      </c>
      <c r="N117" s="100">
        <f>15</f>
        <v>15</v>
      </c>
      <c r="O117" s="100">
        <f>15</f>
        <v>15</v>
      </c>
      <c r="P117" s="100">
        <f>15</f>
        <v>15</v>
      </c>
      <c r="Q117" s="100">
        <f>15</f>
        <v>15</v>
      </c>
      <c r="R117" s="100">
        <f>15</f>
        <v>15</v>
      </c>
      <c r="S117" s="100">
        <f>15</f>
        <v>15</v>
      </c>
      <c r="T117" s="100">
        <f>15</f>
        <v>15</v>
      </c>
      <c r="U117" s="100">
        <f>15</f>
        <v>15</v>
      </c>
      <c r="V117" s="100">
        <f>15</f>
        <v>15</v>
      </c>
      <c r="W117" s="100">
        <f>15</f>
        <v>15</v>
      </c>
      <c r="X117" s="100">
        <f>15</f>
        <v>15</v>
      </c>
      <c r="Y117" s="100">
        <f>15</f>
        <v>15</v>
      </c>
      <c r="Z117" s="100">
        <f>15</f>
        <v>15</v>
      </c>
      <c r="AA117" s="100">
        <f>15</f>
        <v>15</v>
      </c>
      <c r="AB117" s="100">
        <f>15</f>
        <v>15</v>
      </c>
      <c r="AC117" s="100">
        <f>15</f>
        <v>15</v>
      </c>
      <c r="AD117" s="85"/>
      <c r="AE117" s="85"/>
      <c r="AF117" s="59"/>
      <c r="AG117" s="59"/>
      <c r="AH117" s="59"/>
      <c r="AI117" s="59"/>
      <c r="AJ117" s="59"/>
    </row>
    <row r="118" spans="1:36" ht="12.75" x14ac:dyDescent="0.2">
      <c r="A118" s="85" t="s">
        <v>826</v>
      </c>
      <c r="B118" s="100">
        <f>B117*(1-$B$87)*$B$81/B149</f>
        <v>6.9375</v>
      </c>
      <c r="C118" s="100">
        <f t="shared" ref="C118:AC118" si="23">C117*(1-$B$87)*$B$81/C149</f>
        <v>6.9375</v>
      </c>
      <c r="D118" s="100">
        <f t="shared" si="23"/>
        <v>6.9375</v>
      </c>
      <c r="E118" s="100">
        <f t="shared" si="23"/>
        <v>6.9375</v>
      </c>
      <c r="F118" s="100">
        <f t="shared" si="23"/>
        <v>6.9375</v>
      </c>
      <c r="G118" s="100">
        <f t="shared" si="23"/>
        <v>6.9375</v>
      </c>
      <c r="H118" s="100">
        <f t="shared" si="23"/>
        <v>6.9375</v>
      </c>
      <c r="I118" s="100">
        <f t="shared" si="23"/>
        <v>6.9375</v>
      </c>
      <c r="J118" s="100">
        <f t="shared" si="23"/>
        <v>6.9375</v>
      </c>
      <c r="K118" s="100">
        <f t="shared" si="23"/>
        <v>6.9375</v>
      </c>
      <c r="L118" s="100">
        <f t="shared" si="23"/>
        <v>6.9375</v>
      </c>
      <c r="M118" s="100">
        <f t="shared" si="23"/>
        <v>6.9375</v>
      </c>
      <c r="N118" s="100">
        <f t="shared" si="23"/>
        <v>6.9375</v>
      </c>
      <c r="O118" s="100">
        <f t="shared" si="23"/>
        <v>6.9375</v>
      </c>
      <c r="P118" s="100">
        <f t="shared" si="23"/>
        <v>6.9375</v>
      </c>
      <c r="Q118" s="100">
        <f t="shared" si="23"/>
        <v>6.9375</v>
      </c>
      <c r="R118" s="100">
        <f t="shared" si="23"/>
        <v>6.9375</v>
      </c>
      <c r="S118" s="100">
        <f t="shared" si="23"/>
        <v>6.9375</v>
      </c>
      <c r="T118" s="100">
        <f t="shared" si="23"/>
        <v>6.9375</v>
      </c>
      <c r="U118" s="100">
        <f t="shared" si="23"/>
        <v>6.9375</v>
      </c>
      <c r="V118" s="100">
        <f t="shared" si="23"/>
        <v>6.9375</v>
      </c>
      <c r="W118" s="100">
        <f t="shared" si="23"/>
        <v>6.9375</v>
      </c>
      <c r="X118" s="100">
        <f t="shared" si="23"/>
        <v>6.9375</v>
      </c>
      <c r="Y118" s="100">
        <f t="shared" si="23"/>
        <v>6.9375</v>
      </c>
      <c r="Z118" s="100">
        <f t="shared" si="23"/>
        <v>6.9375</v>
      </c>
      <c r="AA118" s="100">
        <f t="shared" si="23"/>
        <v>6.9375</v>
      </c>
      <c r="AB118" s="100">
        <f t="shared" si="23"/>
        <v>6.9375</v>
      </c>
      <c r="AC118" s="100">
        <f t="shared" si="23"/>
        <v>6.9375</v>
      </c>
      <c r="AD118" s="85"/>
      <c r="AE118" s="85"/>
      <c r="AF118" s="59"/>
      <c r="AG118" s="59"/>
      <c r="AH118" s="59"/>
      <c r="AI118" s="59"/>
      <c r="AJ118" s="59"/>
    </row>
    <row r="119" spans="1:36" ht="12.75" x14ac:dyDescent="0.2">
      <c r="A119" s="85" t="s">
        <v>827</v>
      </c>
      <c r="B119" s="100">
        <f>B118*$B$80</f>
        <v>6.1543302834887239</v>
      </c>
      <c r="C119" s="100">
        <f t="shared" ref="C119:AC119" si="24">C118*$B$80</f>
        <v>6.1543302834887239</v>
      </c>
      <c r="D119" s="100">
        <f t="shared" si="24"/>
        <v>6.1543302834887239</v>
      </c>
      <c r="E119" s="100">
        <f t="shared" si="24"/>
        <v>6.1543302834887239</v>
      </c>
      <c r="F119" s="100">
        <f t="shared" si="24"/>
        <v>6.1543302834887239</v>
      </c>
      <c r="G119" s="100">
        <f t="shared" si="24"/>
        <v>6.1543302834887239</v>
      </c>
      <c r="H119" s="100">
        <f t="shared" si="24"/>
        <v>6.1543302834887239</v>
      </c>
      <c r="I119" s="100">
        <f t="shared" si="24"/>
        <v>6.1543302834887239</v>
      </c>
      <c r="J119" s="100">
        <f t="shared" si="24"/>
        <v>6.1543302834887239</v>
      </c>
      <c r="K119" s="100">
        <f t="shared" si="24"/>
        <v>6.1543302834887239</v>
      </c>
      <c r="L119" s="100">
        <f t="shared" si="24"/>
        <v>6.1543302834887239</v>
      </c>
      <c r="M119" s="100">
        <f t="shared" si="24"/>
        <v>6.1543302834887239</v>
      </c>
      <c r="N119" s="100">
        <f t="shared" si="24"/>
        <v>6.1543302834887239</v>
      </c>
      <c r="O119" s="100">
        <f t="shared" si="24"/>
        <v>6.1543302834887239</v>
      </c>
      <c r="P119" s="100">
        <f t="shared" si="24"/>
        <v>6.1543302834887239</v>
      </c>
      <c r="Q119" s="100">
        <f t="shared" si="24"/>
        <v>6.1543302834887239</v>
      </c>
      <c r="R119" s="100">
        <f t="shared" si="24"/>
        <v>6.1543302834887239</v>
      </c>
      <c r="S119" s="100">
        <f t="shared" si="24"/>
        <v>6.1543302834887239</v>
      </c>
      <c r="T119" s="100">
        <f t="shared" si="24"/>
        <v>6.1543302834887239</v>
      </c>
      <c r="U119" s="100">
        <f t="shared" si="24"/>
        <v>6.1543302834887239</v>
      </c>
      <c r="V119" s="100">
        <f t="shared" si="24"/>
        <v>6.1543302834887239</v>
      </c>
      <c r="W119" s="100">
        <f t="shared" si="24"/>
        <v>6.1543302834887239</v>
      </c>
      <c r="X119" s="100">
        <f t="shared" si="24"/>
        <v>6.1543302834887239</v>
      </c>
      <c r="Y119" s="100">
        <f t="shared" si="24"/>
        <v>6.1543302834887239</v>
      </c>
      <c r="Z119" s="100">
        <f t="shared" si="24"/>
        <v>6.1543302834887239</v>
      </c>
      <c r="AA119" s="100">
        <f t="shared" si="24"/>
        <v>6.1543302834887239</v>
      </c>
      <c r="AB119" s="100">
        <f t="shared" si="24"/>
        <v>6.1543302834887239</v>
      </c>
      <c r="AC119" s="100">
        <f t="shared" si="24"/>
        <v>6.1543302834887239</v>
      </c>
      <c r="AD119" s="85"/>
      <c r="AE119" s="85"/>
      <c r="AF119" s="59"/>
      <c r="AG119" s="59"/>
      <c r="AH119" s="59"/>
      <c r="AI119" s="59"/>
      <c r="AJ119" s="59"/>
    </row>
    <row r="120" spans="1:36" ht="12.75" x14ac:dyDescent="0.2">
      <c r="A120" s="85"/>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c r="AC120" s="100"/>
      <c r="AD120" s="85"/>
      <c r="AE120" s="85"/>
      <c r="AF120" s="59"/>
      <c r="AG120" s="59"/>
      <c r="AH120" s="59"/>
      <c r="AI120" s="59"/>
      <c r="AJ120" s="59"/>
    </row>
    <row r="121" spans="1:36" s="98" customFormat="1" ht="12.75" x14ac:dyDescent="0.2">
      <c r="A121" s="95" t="s">
        <v>748</v>
      </c>
      <c r="B121" s="103"/>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96"/>
      <c r="AE121" s="96"/>
      <c r="AF121" s="97"/>
      <c r="AG121" s="97"/>
      <c r="AH121" s="97"/>
      <c r="AI121" s="97"/>
      <c r="AJ121" s="97"/>
    </row>
    <row r="122" spans="1:36" ht="12.75" x14ac:dyDescent="0.2">
      <c r="A122" s="85" t="s">
        <v>749</v>
      </c>
      <c r="B122" s="85">
        <v>2022</v>
      </c>
      <c r="C122" s="85">
        <v>2023</v>
      </c>
      <c r="D122" s="85">
        <v>2024</v>
      </c>
      <c r="E122" s="85">
        <v>2025</v>
      </c>
      <c r="F122" s="85">
        <v>2026</v>
      </c>
      <c r="G122" s="85">
        <v>2027</v>
      </c>
      <c r="H122" s="85">
        <v>2028</v>
      </c>
      <c r="I122" s="85">
        <v>2029</v>
      </c>
      <c r="J122" s="85">
        <v>2030</v>
      </c>
      <c r="K122" s="85">
        <v>2031</v>
      </c>
      <c r="L122" s="85">
        <v>2032</v>
      </c>
      <c r="M122" s="59">
        <v>2033</v>
      </c>
      <c r="N122" s="59">
        <v>2034</v>
      </c>
      <c r="O122" s="59">
        <v>2035</v>
      </c>
      <c r="P122" s="59">
        <v>2036</v>
      </c>
      <c r="Q122" s="59">
        <v>2037</v>
      </c>
      <c r="R122" s="59">
        <v>2038</v>
      </c>
      <c r="S122" s="59">
        <v>2039</v>
      </c>
      <c r="T122" s="59">
        <v>2040</v>
      </c>
      <c r="U122" s="59">
        <v>2041</v>
      </c>
      <c r="V122" s="59">
        <v>2042</v>
      </c>
      <c r="W122" s="59">
        <v>2043</v>
      </c>
      <c r="X122" s="59">
        <v>2044</v>
      </c>
      <c r="Y122" s="59">
        <v>2045</v>
      </c>
      <c r="Z122" s="59">
        <v>2046</v>
      </c>
      <c r="AA122" s="59">
        <v>2047</v>
      </c>
      <c r="AB122" s="59">
        <v>2048</v>
      </c>
      <c r="AC122" s="59">
        <v>2049</v>
      </c>
      <c r="AD122" s="59">
        <v>2050</v>
      </c>
      <c r="AE122" s="59"/>
      <c r="AF122" s="59"/>
      <c r="AG122" s="59"/>
      <c r="AH122" s="59"/>
      <c r="AI122" s="59"/>
      <c r="AJ122" s="59"/>
    </row>
    <row r="123" spans="1:36" ht="12.75" x14ac:dyDescent="0.2">
      <c r="A123" s="85" t="s">
        <v>750</v>
      </c>
      <c r="B123" s="99">
        <v>0</v>
      </c>
      <c r="C123" s="99">
        <v>1</v>
      </c>
      <c r="D123" s="99">
        <v>1</v>
      </c>
      <c r="E123" s="99">
        <v>1</v>
      </c>
      <c r="F123" s="99">
        <v>1</v>
      </c>
      <c r="G123" s="99">
        <v>1</v>
      </c>
      <c r="H123" s="99">
        <v>1</v>
      </c>
      <c r="I123" s="99">
        <v>1</v>
      </c>
      <c r="J123" s="99">
        <v>1</v>
      </c>
      <c r="K123" s="99">
        <v>1</v>
      </c>
      <c r="L123" s="99">
        <v>1</v>
      </c>
      <c r="M123" s="99">
        <v>1</v>
      </c>
      <c r="N123" s="99">
        <v>1</v>
      </c>
      <c r="O123" s="99">
        <v>1</v>
      </c>
      <c r="P123" s="99">
        <v>1</v>
      </c>
      <c r="Q123" s="99">
        <v>0.75</v>
      </c>
      <c r="R123" s="99">
        <v>0.5</v>
      </c>
      <c r="S123" s="99">
        <v>0</v>
      </c>
      <c r="T123" s="99">
        <v>0</v>
      </c>
      <c r="U123" s="99">
        <v>0</v>
      </c>
      <c r="V123" s="99">
        <v>0</v>
      </c>
      <c r="W123" s="99">
        <v>0</v>
      </c>
      <c r="X123" s="99">
        <v>0</v>
      </c>
      <c r="Y123" s="99">
        <v>0</v>
      </c>
      <c r="Z123" s="99">
        <v>0</v>
      </c>
      <c r="AA123" s="99">
        <v>0</v>
      </c>
      <c r="AB123" s="99">
        <v>0</v>
      </c>
      <c r="AC123" s="99">
        <v>0</v>
      </c>
      <c r="AD123" s="99">
        <v>0</v>
      </c>
      <c r="AE123" s="59"/>
      <c r="AF123" s="59"/>
      <c r="AG123" s="59"/>
      <c r="AH123" s="59"/>
      <c r="AI123" s="59"/>
      <c r="AJ123" s="59"/>
    </row>
    <row r="124" spans="1:36" ht="12.75" x14ac:dyDescent="0.2">
      <c r="A124" s="67"/>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row>
    <row r="125" spans="1:36" ht="12.75" x14ac:dyDescent="0.2">
      <c r="A125" s="85" t="s">
        <v>751</v>
      </c>
      <c r="B125" s="104">
        <v>0</v>
      </c>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row>
    <row r="126" spans="1:36" ht="12.75" x14ac:dyDescent="0.2">
      <c r="A126" s="85" t="s">
        <v>752</v>
      </c>
      <c r="B126" s="104">
        <v>0</v>
      </c>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row>
    <row r="127" spans="1:36" ht="12.75" x14ac:dyDescent="0.2">
      <c r="A127" s="85" t="s">
        <v>725</v>
      </c>
      <c r="B127" s="104">
        <v>0</v>
      </c>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row>
    <row r="128" spans="1:36" ht="12.75" x14ac:dyDescent="0.2">
      <c r="A128" s="85" t="s">
        <v>726</v>
      </c>
      <c r="B128" s="104">
        <v>0</v>
      </c>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row>
    <row r="129" spans="1:36" ht="12.75" x14ac:dyDescent="0.2">
      <c r="A129" s="59" t="s">
        <v>727</v>
      </c>
      <c r="B129" s="78">
        <v>7.4999999999999997E-2</v>
      </c>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row>
    <row r="130" spans="1:36" ht="12.75" x14ac:dyDescent="0.2">
      <c r="A130" s="85" t="s">
        <v>728</v>
      </c>
      <c r="B130" s="92">
        <v>0.1</v>
      </c>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row>
    <row r="131" spans="1:36" ht="12.75" x14ac:dyDescent="0.2">
      <c r="A131" s="85" t="s">
        <v>729</v>
      </c>
      <c r="B131" s="92">
        <v>0</v>
      </c>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row>
    <row r="132" spans="1:36" ht="12.75" x14ac:dyDescent="0.2">
      <c r="A132" s="67"/>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row>
    <row r="133" spans="1:36" ht="12.75" x14ac:dyDescent="0.2">
      <c r="A133" s="105" t="s">
        <v>753</v>
      </c>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row>
    <row r="134" spans="1:36" ht="12.75" x14ac:dyDescent="0.2">
      <c r="A134" s="85"/>
      <c r="B134" s="85"/>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59"/>
      <c r="AG134" s="59"/>
      <c r="AH134" s="59"/>
      <c r="AI134" s="59"/>
      <c r="AJ134" s="59"/>
    </row>
    <row r="135" spans="1:36" ht="12.75" x14ac:dyDescent="0.2">
      <c r="A135" s="85"/>
      <c r="B135" s="85">
        <v>2023</v>
      </c>
      <c r="C135" s="85">
        <v>2024</v>
      </c>
      <c r="D135" s="85">
        <v>2025</v>
      </c>
      <c r="E135" s="85">
        <v>2026</v>
      </c>
      <c r="F135" s="85">
        <v>2027</v>
      </c>
      <c r="G135" s="85">
        <v>2028</v>
      </c>
      <c r="H135" s="85">
        <v>2029</v>
      </c>
      <c r="I135" s="85">
        <v>2030</v>
      </c>
      <c r="J135" s="85">
        <v>2031</v>
      </c>
      <c r="K135" s="85">
        <v>2032</v>
      </c>
      <c r="L135" s="85">
        <v>2033</v>
      </c>
      <c r="M135" s="85">
        <v>2034</v>
      </c>
      <c r="N135" s="85">
        <v>2035</v>
      </c>
      <c r="O135" s="85">
        <v>2036</v>
      </c>
      <c r="P135" s="85">
        <v>2037</v>
      </c>
      <c r="Q135" s="85">
        <v>2038</v>
      </c>
      <c r="R135" s="85">
        <v>2039</v>
      </c>
      <c r="S135" s="85">
        <v>2040</v>
      </c>
      <c r="T135" s="85">
        <v>2041</v>
      </c>
      <c r="U135" s="85">
        <v>2042</v>
      </c>
      <c r="V135" s="85">
        <v>2043</v>
      </c>
      <c r="W135" s="85">
        <v>2044</v>
      </c>
      <c r="X135" s="85">
        <v>2045</v>
      </c>
      <c r="Y135" s="85">
        <v>2046</v>
      </c>
      <c r="Z135" s="85">
        <v>2047</v>
      </c>
      <c r="AA135" s="85">
        <v>2048</v>
      </c>
      <c r="AB135" s="85">
        <v>2049</v>
      </c>
      <c r="AC135" s="85">
        <v>2050</v>
      </c>
      <c r="AD135" s="85"/>
      <c r="AE135" s="85"/>
      <c r="AF135" s="59"/>
      <c r="AG135" s="59"/>
      <c r="AH135" s="59"/>
      <c r="AI135" s="59"/>
      <c r="AJ135" s="59"/>
    </row>
    <row r="136" spans="1:36" ht="12.75" x14ac:dyDescent="0.2">
      <c r="A136" s="59" t="s">
        <v>754</v>
      </c>
      <c r="B136" s="100">
        <f>C136</f>
        <v>0</v>
      </c>
      <c r="C136" s="100">
        <f t="shared" ref="C136" si="25">D136</f>
        <v>0</v>
      </c>
      <c r="D136" s="100">
        <f>(($B$126*C34+$B$125*(1-C34))+($B$128*C64+$B$127*(1-C64))+($B$130*$B$131))*(1-$B$129)*E123</f>
        <v>0</v>
      </c>
      <c r="E136" s="100">
        <f t="shared" ref="E136:AC136" si="26">(($B$126*D34+$B$125*(1-D34))+($B$128*D64+$B$127*(1-D64))+($B$130*$B$131))*(1-$B$129)*F123</f>
        <v>0</v>
      </c>
      <c r="F136" s="100">
        <f t="shared" si="26"/>
        <v>0</v>
      </c>
      <c r="G136" s="100">
        <f t="shared" si="26"/>
        <v>0</v>
      </c>
      <c r="H136" s="100">
        <f t="shared" si="26"/>
        <v>0</v>
      </c>
      <c r="I136" s="100">
        <f t="shared" si="26"/>
        <v>0</v>
      </c>
      <c r="J136" s="100">
        <f t="shared" si="26"/>
        <v>0</v>
      </c>
      <c r="K136" s="100">
        <f t="shared" si="26"/>
        <v>0</v>
      </c>
      <c r="L136" s="100">
        <f t="shared" si="26"/>
        <v>0</v>
      </c>
      <c r="M136" s="100">
        <f t="shared" si="26"/>
        <v>0</v>
      </c>
      <c r="N136" s="100">
        <f t="shared" si="26"/>
        <v>0</v>
      </c>
      <c r="O136" s="100">
        <f t="shared" si="26"/>
        <v>0</v>
      </c>
      <c r="P136" s="100">
        <f t="shared" si="26"/>
        <v>0</v>
      </c>
      <c r="Q136" s="100">
        <f t="shared" si="26"/>
        <v>0</v>
      </c>
      <c r="R136" s="100">
        <f t="shared" si="26"/>
        <v>0</v>
      </c>
      <c r="S136" s="100">
        <f t="shared" si="26"/>
        <v>0</v>
      </c>
      <c r="T136" s="100">
        <f t="shared" si="26"/>
        <v>0</v>
      </c>
      <c r="U136" s="100">
        <f t="shared" si="26"/>
        <v>0</v>
      </c>
      <c r="V136" s="100">
        <f t="shared" si="26"/>
        <v>0</v>
      </c>
      <c r="W136" s="85">
        <f t="shared" si="26"/>
        <v>0</v>
      </c>
      <c r="X136" s="85">
        <f t="shared" si="26"/>
        <v>0</v>
      </c>
      <c r="Y136" s="85">
        <f t="shared" si="26"/>
        <v>0</v>
      </c>
      <c r="Z136" s="85">
        <f t="shared" si="26"/>
        <v>0</v>
      </c>
      <c r="AA136" s="85">
        <f t="shared" si="26"/>
        <v>0</v>
      </c>
      <c r="AB136" s="85">
        <f t="shared" si="26"/>
        <v>0</v>
      </c>
      <c r="AC136" s="85">
        <f t="shared" si="26"/>
        <v>0</v>
      </c>
      <c r="AD136" s="85"/>
      <c r="AE136" s="85"/>
      <c r="AF136" s="59"/>
      <c r="AG136" s="59"/>
      <c r="AH136" s="59"/>
      <c r="AI136" s="59"/>
      <c r="AJ136" s="59"/>
    </row>
    <row r="137" spans="1:36" ht="12.75" x14ac:dyDescent="0.2">
      <c r="A137" s="85"/>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85"/>
      <c r="X137" s="85"/>
      <c r="Y137" s="85"/>
      <c r="Z137" s="85"/>
      <c r="AA137" s="85"/>
      <c r="AB137" s="85"/>
      <c r="AC137" s="85"/>
      <c r="AD137" s="85"/>
      <c r="AE137" s="85"/>
      <c r="AF137" s="59"/>
      <c r="AG137" s="59"/>
      <c r="AH137" s="59"/>
      <c r="AI137" s="59"/>
      <c r="AJ137" s="59"/>
    </row>
    <row r="138" spans="1:36" ht="12.75" x14ac:dyDescent="0.2">
      <c r="A138" s="85"/>
      <c r="B138" s="100">
        <v>2023</v>
      </c>
      <c r="C138" s="100">
        <v>2024</v>
      </c>
      <c r="D138" s="100">
        <v>2025</v>
      </c>
      <c r="E138" s="100">
        <v>2026</v>
      </c>
      <c r="F138" s="100">
        <v>2027</v>
      </c>
      <c r="G138" s="100">
        <v>2028</v>
      </c>
      <c r="H138" s="100">
        <v>2029</v>
      </c>
      <c r="I138" s="100">
        <v>2030</v>
      </c>
      <c r="J138" s="100">
        <v>2031</v>
      </c>
      <c r="K138" s="100">
        <v>2032</v>
      </c>
      <c r="L138" s="100">
        <v>2033</v>
      </c>
      <c r="M138" s="100">
        <v>2034</v>
      </c>
      <c r="N138" s="100">
        <v>2035</v>
      </c>
      <c r="O138" s="100">
        <v>2036</v>
      </c>
      <c r="P138" s="100">
        <v>2037</v>
      </c>
      <c r="Q138" s="100">
        <v>2038</v>
      </c>
      <c r="R138" s="100">
        <v>2039</v>
      </c>
      <c r="S138" s="100">
        <v>2040</v>
      </c>
      <c r="T138" s="100">
        <v>2041</v>
      </c>
      <c r="U138" s="100">
        <v>2042</v>
      </c>
      <c r="V138" s="100">
        <v>2043</v>
      </c>
      <c r="W138" s="85">
        <v>2044</v>
      </c>
      <c r="X138" s="85">
        <v>2045</v>
      </c>
      <c r="Y138" s="85">
        <v>2046</v>
      </c>
      <c r="Z138" s="85">
        <v>2047</v>
      </c>
      <c r="AA138" s="85">
        <v>2048</v>
      </c>
      <c r="AB138" s="85">
        <v>2049</v>
      </c>
      <c r="AC138" s="85">
        <v>2050</v>
      </c>
      <c r="AD138" s="85"/>
      <c r="AE138" s="85"/>
      <c r="AF138" s="59"/>
      <c r="AG138" s="59"/>
      <c r="AH138" s="59"/>
      <c r="AI138" s="59"/>
      <c r="AJ138" s="59"/>
    </row>
    <row r="139" spans="1:36" ht="12.75" x14ac:dyDescent="0.2">
      <c r="A139" s="59" t="s">
        <v>755</v>
      </c>
      <c r="B139" s="100">
        <f t="shared" ref="B139:C139" si="27">C139</f>
        <v>0</v>
      </c>
      <c r="C139" s="100">
        <f t="shared" si="27"/>
        <v>0</v>
      </c>
      <c r="D139" s="100">
        <f t="shared" ref="D139:AC139" si="28">(($B$126*C34+$B$125*(1-C34))+($B$128*C66+$B$127*(1-C66))+($B$130*$B$131))*(1-$B$129)*E123</f>
        <v>0</v>
      </c>
      <c r="E139" s="100">
        <f t="shared" si="28"/>
        <v>0</v>
      </c>
      <c r="F139" s="100">
        <f t="shared" si="28"/>
        <v>0</v>
      </c>
      <c r="G139" s="100">
        <f t="shared" si="28"/>
        <v>0</v>
      </c>
      <c r="H139" s="100">
        <f t="shared" si="28"/>
        <v>0</v>
      </c>
      <c r="I139" s="100">
        <f t="shared" si="28"/>
        <v>0</v>
      </c>
      <c r="J139" s="100">
        <f t="shared" si="28"/>
        <v>0</v>
      </c>
      <c r="K139" s="100">
        <f t="shared" si="28"/>
        <v>0</v>
      </c>
      <c r="L139" s="100">
        <f t="shared" si="28"/>
        <v>0</v>
      </c>
      <c r="M139" s="100">
        <f t="shared" si="28"/>
        <v>0</v>
      </c>
      <c r="N139" s="100">
        <f t="shared" si="28"/>
        <v>0</v>
      </c>
      <c r="O139" s="100">
        <f t="shared" si="28"/>
        <v>0</v>
      </c>
      <c r="P139" s="100">
        <f t="shared" si="28"/>
        <v>0</v>
      </c>
      <c r="Q139" s="100">
        <f t="shared" si="28"/>
        <v>0</v>
      </c>
      <c r="R139" s="100">
        <f t="shared" si="28"/>
        <v>0</v>
      </c>
      <c r="S139" s="100">
        <f t="shared" si="28"/>
        <v>0</v>
      </c>
      <c r="T139" s="100">
        <f t="shared" si="28"/>
        <v>0</v>
      </c>
      <c r="U139" s="100">
        <f t="shared" si="28"/>
        <v>0</v>
      </c>
      <c r="V139" s="100">
        <f t="shared" si="28"/>
        <v>0</v>
      </c>
      <c r="W139" s="85">
        <f t="shared" si="28"/>
        <v>0</v>
      </c>
      <c r="X139" s="85">
        <f t="shared" si="28"/>
        <v>0</v>
      </c>
      <c r="Y139" s="85">
        <f t="shared" si="28"/>
        <v>0</v>
      </c>
      <c r="Z139" s="85">
        <f t="shared" si="28"/>
        <v>0</v>
      </c>
      <c r="AA139" s="85">
        <f t="shared" si="28"/>
        <v>0</v>
      </c>
      <c r="AB139" s="85">
        <f t="shared" si="28"/>
        <v>0</v>
      </c>
      <c r="AC139" s="85">
        <f t="shared" si="28"/>
        <v>0</v>
      </c>
      <c r="AD139" s="85"/>
      <c r="AE139" s="85"/>
      <c r="AF139" s="59"/>
      <c r="AG139" s="59"/>
      <c r="AH139" s="59"/>
      <c r="AI139" s="59"/>
      <c r="AJ139" s="59"/>
    </row>
    <row r="140" spans="1:36" ht="12.75" x14ac:dyDescent="0.2">
      <c r="A140" s="59"/>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85"/>
      <c r="X140" s="85"/>
      <c r="Y140" s="85"/>
      <c r="Z140" s="85"/>
      <c r="AA140" s="85"/>
      <c r="AB140" s="85"/>
      <c r="AC140" s="85"/>
      <c r="AD140" s="85"/>
      <c r="AE140" s="85"/>
      <c r="AF140" s="59"/>
      <c r="AG140" s="59"/>
      <c r="AH140" s="59"/>
      <c r="AI140" s="59"/>
      <c r="AJ140" s="59"/>
    </row>
    <row r="141" spans="1:36" ht="12.75" x14ac:dyDescent="0.2">
      <c r="A141" s="85"/>
      <c r="B141" s="100">
        <v>2023</v>
      </c>
      <c r="C141" s="100">
        <v>2024</v>
      </c>
      <c r="D141" s="100">
        <v>2025</v>
      </c>
      <c r="E141" s="100">
        <v>2026</v>
      </c>
      <c r="F141" s="100">
        <v>2027</v>
      </c>
      <c r="G141" s="100">
        <v>2028</v>
      </c>
      <c r="H141" s="100">
        <v>2029</v>
      </c>
      <c r="I141" s="100">
        <v>2030</v>
      </c>
      <c r="J141" s="100">
        <v>2031</v>
      </c>
      <c r="K141" s="100">
        <v>2032</v>
      </c>
      <c r="L141" s="100">
        <v>2033</v>
      </c>
      <c r="M141" s="100">
        <v>2034</v>
      </c>
      <c r="N141" s="100">
        <v>2035</v>
      </c>
      <c r="O141" s="100">
        <v>2036</v>
      </c>
      <c r="P141" s="100">
        <v>2037</v>
      </c>
      <c r="Q141" s="100">
        <v>2038</v>
      </c>
      <c r="R141" s="100">
        <v>2039</v>
      </c>
      <c r="S141" s="100">
        <v>2040</v>
      </c>
      <c r="T141" s="100">
        <v>2041</v>
      </c>
      <c r="U141" s="100">
        <v>2042</v>
      </c>
      <c r="V141" s="100">
        <v>2043</v>
      </c>
      <c r="W141" s="85">
        <v>2044</v>
      </c>
      <c r="X141" s="85">
        <v>2045</v>
      </c>
      <c r="Y141" s="85">
        <v>2046</v>
      </c>
      <c r="Z141" s="85">
        <v>2047</v>
      </c>
      <c r="AA141" s="85">
        <v>2048</v>
      </c>
      <c r="AB141" s="85">
        <v>2049</v>
      </c>
      <c r="AC141" s="85">
        <v>2050</v>
      </c>
      <c r="AD141" s="85"/>
      <c r="AE141" s="85"/>
      <c r="AF141" s="59"/>
      <c r="AG141" s="59"/>
      <c r="AH141" s="59"/>
      <c r="AI141" s="59"/>
      <c r="AJ141" s="59"/>
    </row>
    <row r="142" spans="1:36" ht="12.75" x14ac:dyDescent="0.2">
      <c r="A142" s="59" t="s">
        <v>756</v>
      </c>
      <c r="B142" s="100">
        <f t="shared" ref="B142:C142" si="29">C142</f>
        <v>0</v>
      </c>
      <c r="C142" s="100">
        <f t="shared" si="29"/>
        <v>0</v>
      </c>
      <c r="D142" s="100">
        <f t="shared" ref="D142:AC142" si="30">(($B$126*C34+$B$125*(1-C34))+($B$128*C66+$B$127*(1-C66))+($B$130*$B$131))*(1-$B$129)*E123</f>
        <v>0</v>
      </c>
      <c r="E142" s="100">
        <f t="shared" si="30"/>
        <v>0</v>
      </c>
      <c r="F142" s="100">
        <f t="shared" si="30"/>
        <v>0</v>
      </c>
      <c r="G142" s="100">
        <f t="shared" si="30"/>
        <v>0</v>
      </c>
      <c r="H142" s="100">
        <f t="shared" si="30"/>
        <v>0</v>
      </c>
      <c r="I142" s="100">
        <f t="shared" si="30"/>
        <v>0</v>
      </c>
      <c r="J142" s="100">
        <f t="shared" si="30"/>
        <v>0</v>
      </c>
      <c r="K142" s="100">
        <f t="shared" si="30"/>
        <v>0</v>
      </c>
      <c r="L142" s="100">
        <f t="shared" si="30"/>
        <v>0</v>
      </c>
      <c r="M142" s="100">
        <f t="shared" si="30"/>
        <v>0</v>
      </c>
      <c r="N142" s="100">
        <f t="shared" si="30"/>
        <v>0</v>
      </c>
      <c r="O142" s="100">
        <f t="shared" si="30"/>
        <v>0</v>
      </c>
      <c r="P142" s="100">
        <f t="shared" si="30"/>
        <v>0</v>
      </c>
      <c r="Q142" s="100">
        <f t="shared" si="30"/>
        <v>0</v>
      </c>
      <c r="R142" s="100">
        <f t="shared" si="30"/>
        <v>0</v>
      </c>
      <c r="S142" s="100">
        <f t="shared" si="30"/>
        <v>0</v>
      </c>
      <c r="T142" s="100">
        <f t="shared" si="30"/>
        <v>0</v>
      </c>
      <c r="U142" s="100">
        <f t="shared" si="30"/>
        <v>0</v>
      </c>
      <c r="V142" s="100">
        <f t="shared" si="30"/>
        <v>0</v>
      </c>
      <c r="W142" s="85">
        <f t="shared" si="30"/>
        <v>0</v>
      </c>
      <c r="X142" s="85">
        <f t="shared" si="30"/>
        <v>0</v>
      </c>
      <c r="Y142" s="85">
        <f t="shared" si="30"/>
        <v>0</v>
      </c>
      <c r="Z142" s="85">
        <f t="shared" si="30"/>
        <v>0</v>
      </c>
      <c r="AA142" s="85">
        <f t="shared" si="30"/>
        <v>0</v>
      </c>
      <c r="AB142" s="85">
        <f t="shared" si="30"/>
        <v>0</v>
      </c>
      <c r="AC142" s="85">
        <f t="shared" si="30"/>
        <v>0</v>
      </c>
      <c r="AD142" s="85"/>
      <c r="AE142" s="85"/>
      <c r="AF142" s="59"/>
      <c r="AG142" s="59"/>
      <c r="AH142" s="59"/>
      <c r="AI142" s="59"/>
      <c r="AJ142" s="59"/>
    </row>
    <row r="143" spans="1:36" ht="12.75" x14ac:dyDescent="0.2">
      <c r="A143" s="85"/>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85"/>
      <c r="X143" s="85"/>
      <c r="Y143" s="85"/>
      <c r="Z143" s="85"/>
      <c r="AA143" s="85"/>
      <c r="AB143" s="85"/>
      <c r="AC143" s="85"/>
      <c r="AD143" s="85"/>
      <c r="AE143" s="85"/>
      <c r="AF143" s="59"/>
      <c r="AG143" s="59"/>
      <c r="AH143" s="59"/>
      <c r="AI143" s="59"/>
      <c r="AJ143" s="59"/>
    </row>
    <row r="144" spans="1:36" ht="12.75" x14ac:dyDescent="0.2">
      <c r="A144" s="85"/>
      <c r="B144" s="100">
        <v>2023</v>
      </c>
      <c r="C144" s="100">
        <v>2024</v>
      </c>
      <c r="D144" s="100">
        <v>2025</v>
      </c>
      <c r="E144" s="100">
        <v>2026</v>
      </c>
      <c r="F144" s="100">
        <v>2027</v>
      </c>
      <c r="G144" s="100">
        <v>2028</v>
      </c>
      <c r="H144" s="100">
        <v>2029</v>
      </c>
      <c r="I144" s="100">
        <v>2030</v>
      </c>
      <c r="J144" s="100">
        <v>2031</v>
      </c>
      <c r="K144" s="100">
        <v>2032</v>
      </c>
      <c r="L144" s="100">
        <v>2033</v>
      </c>
      <c r="M144" s="100">
        <v>2034</v>
      </c>
      <c r="N144" s="100">
        <v>2035</v>
      </c>
      <c r="O144" s="100">
        <v>2036</v>
      </c>
      <c r="P144" s="100">
        <v>2037</v>
      </c>
      <c r="Q144" s="100">
        <v>2038</v>
      </c>
      <c r="R144" s="100">
        <v>2039</v>
      </c>
      <c r="S144" s="100">
        <v>2040</v>
      </c>
      <c r="T144" s="100">
        <v>2041</v>
      </c>
      <c r="U144" s="100">
        <v>2042</v>
      </c>
      <c r="V144" s="100">
        <v>2043</v>
      </c>
      <c r="W144" s="85">
        <v>2044</v>
      </c>
      <c r="X144" s="85">
        <v>2045</v>
      </c>
      <c r="Y144" s="85">
        <v>2046</v>
      </c>
      <c r="Z144" s="85">
        <v>2047</v>
      </c>
      <c r="AA144" s="85">
        <v>2048</v>
      </c>
      <c r="AB144" s="85">
        <v>2049</v>
      </c>
      <c r="AC144" s="85">
        <v>2050</v>
      </c>
      <c r="AD144" s="85"/>
      <c r="AE144" s="85"/>
      <c r="AF144" s="59"/>
      <c r="AG144" s="59"/>
      <c r="AH144" s="59"/>
      <c r="AI144" s="59"/>
      <c r="AJ144" s="59"/>
    </row>
    <row r="145" spans="1:36" ht="12.75" x14ac:dyDescent="0.2">
      <c r="A145" s="59" t="s">
        <v>757</v>
      </c>
      <c r="B145" s="100">
        <f t="shared" ref="B145:C145" si="31">C145</f>
        <v>0</v>
      </c>
      <c r="C145" s="100">
        <f t="shared" si="31"/>
        <v>0</v>
      </c>
      <c r="D145" s="100">
        <f t="shared" ref="D145:AC145" si="32">(($B$126*C34+$B$125*(1-C34))+($B$128*C66+$B$127*(1-C66))+($B$130*$B$131))*(1-$B$129)*E123</f>
        <v>0</v>
      </c>
      <c r="E145" s="100">
        <f t="shared" si="32"/>
        <v>0</v>
      </c>
      <c r="F145" s="100">
        <f t="shared" si="32"/>
        <v>0</v>
      </c>
      <c r="G145" s="100">
        <f t="shared" si="32"/>
        <v>0</v>
      </c>
      <c r="H145" s="100">
        <f t="shared" si="32"/>
        <v>0</v>
      </c>
      <c r="I145" s="100">
        <f t="shared" si="32"/>
        <v>0</v>
      </c>
      <c r="J145" s="100">
        <f t="shared" si="32"/>
        <v>0</v>
      </c>
      <c r="K145" s="100">
        <f t="shared" si="32"/>
        <v>0</v>
      </c>
      <c r="L145" s="100">
        <f t="shared" si="32"/>
        <v>0</v>
      </c>
      <c r="M145" s="100">
        <f t="shared" si="32"/>
        <v>0</v>
      </c>
      <c r="N145" s="100">
        <f t="shared" si="32"/>
        <v>0</v>
      </c>
      <c r="O145" s="100">
        <f t="shared" si="32"/>
        <v>0</v>
      </c>
      <c r="P145" s="100">
        <f t="shared" si="32"/>
        <v>0</v>
      </c>
      <c r="Q145" s="100">
        <f t="shared" si="32"/>
        <v>0</v>
      </c>
      <c r="R145" s="100">
        <f t="shared" si="32"/>
        <v>0</v>
      </c>
      <c r="S145" s="100">
        <f t="shared" si="32"/>
        <v>0</v>
      </c>
      <c r="T145" s="100">
        <f t="shared" si="32"/>
        <v>0</v>
      </c>
      <c r="U145" s="100">
        <f t="shared" si="32"/>
        <v>0</v>
      </c>
      <c r="V145" s="100">
        <f t="shared" si="32"/>
        <v>0</v>
      </c>
      <c r="W145" s="85">
        <f t="shared" si="32"/>
        <v>0</v>
      </c>
      <c r="X145" s="85">
        <f t="shared" si="32"/>
        <v>0</v>
      </c>
      <c r="Y145" s="85">
        <f t="shared" si="32"/>
        <v>0</v>
      </c>
      <c r="Z145" s="85">
        <f t="shared" si="32"/>
        <v>0</v>
      </c>
      <c r="AA145" s="85">
        <f t="shared" si="32"/>
        <v>0</v>
      </c>
      <c r="AB145" s="85">
        <f t="shared" si="32"/>
        <v>0</v>
      </c>
      <c r="AC145" s="85">
        <f t="shared" si="32"/>
        <v>0</v>
      </c>
      <c r="AD145" s="85"/>
      <c r="AE145" s="85"/>
      <c r="AF145" s="59"/>
      <c r="AG145" s="59"/>
      <c r="AH145" s="59"/>
      <c r="AI145" s="59"/>
      <c r="AJ145" s="59"/>
    </row>
    <row r="146" spans="1:36" ht="12.75" x14ac:dyDescent="0.2">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c r="AA146" s="67"/>
      <c r="AB146" s="67"/>
      <c r="AC146" s="67"/>
      <c r="AD146" s="67"/>
      <c r="AE146" s="67"/>
      <c r="AF146" s="67"/>
      <c r="AG146" s="67"/>
      <c r="AH146" s="67"/>
      <c r="AI146" s="67"/>
      <c r="AJ146" s="67"/>
    </row>
    <row r="147" spans="1:36" ht="12.75" x14ac:dyDescent="0.2">
      <c r="A147" s="63" t="s">
        <v>821</v>
      </c>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row>
    <row r="148" spans="1:36" ht="12.75" x14ac:dyDescent="0.2">
      <c r="A148" s="59" t="s">
        <v>823</v>
      </c>
      <c r="B148" s="59">
        <v>2021</v>
      </c>
      <c r="C148" s="59">
        <v>2022</v>
      </c>
      <c r="D148" s="59">
        <v>2023</v>
      </c>
      <c r="E148" s="59">
        <v>2024</v>
      </c>
      <c r="F148" s="59">
        <v>2025</v>
      </c>
      <c r="G148" s="59">
        <v>2026</v>
      </c>
      <c r="H148" s="59">
        <v>2027</v>
      </c>
      <c r="I148" s="59">
        <v>2028</v>
      </c>
      <c r="J148" s="59">
        <v>2029</v>
      </c>
      <c r="K148" s="59">
        <v>2030</v>
      </c>
      <c r="L148" s="59">
        <v>2031</v>
      </c>
      <c r="M148" s="59">
        <v>2032</v>
      </c>
      <c r="N148" s="59">
        <v>2033</v>
      </c>
      <c r="O148" s="59">
        <v>2034</v>
      </c>
      <c r="P148" s="59">
        <v>2035</v>
      </c>
      <c r="Q148" s="59">
        <v>2036</v>
      </c>
      <c r="R148" s="59">
        <v>2037</v>
      </c>
      <c r="S148" s="59">
        <v>2038</v>
      </c>
      <c r="T148" s="59">
        <v>2039</v>
      </c>
      <c r="U148" s="59">
        <v>2040</v>
      </c>
      <c r="V148" s="59">
        <v>2041</v>
      </c>
      <c r="W148" s="59">
        <v>2042</v>
      </c>
      <c r="X148" s="59">
        <v>2043</v>
      </c>
      <c r="Y148" s="59">
        <v>2044</v>
      </c>
      <c r="Z148" s="59">
        <v>2045</v>
      </c>
      <c r="AA148" s="59">
        <v>2046</v>
      </c>
      <c r="AB148" s="59">
        <v>2047</v>
      </c>
      <c r="AC148" s="59">
        <v>2048</v>
      </c>
      <c r="AD148" s="59">
        <v>2049</v>
      </c>
      <c r="AE148" s="59">
        <v>2050</v>
      </c>
      <c r="AF148" s="59">
        <v>2050</v>
      </c>
      <c r="AG148" s="59">
        <v>2050</v>
      </c>
      <c r="AH148" s="59"/>
      <c r="AI148" s="59"/>
      <c r="AJ148" s="59"/>
    </row>
    <row r="149" spans="1:36" ht="12.75" x14ac:dyDescent="0.2">
      <c r="A149" s="59" t="s">
        <v>824</v>
      </c>
      <c r="B149" s="59">
        <v>20</v>
      </c>
      <c r="C149" s="59">
        <v>20</v>
      </c>
      <c r="D149" s="59">
        <v>20</v>
      </c>
      <c r="E149" s="59">
        <v>20</v>
      </c>
      <c r="F149" s="59">
        <v>20</v>
      </c>
      <c r="G149" s="59">
        <v>20</v>
      </c>
      <c r="H149" s="59">
        <v>20</v>
      </c>
      <c r="I149" s="59">
        <v>20</v>
      </c>
      <c r="J149" s="59">
        <v>20</v>
      </c>
      <c r="K149" s="59">
        <v>20</v>
      </c>
      <c r="L149" s="59">
        <v>20</v>
      </c>
      <c r="M149" s="59">
        <v>20</v>
      </c>
      <c r="N149" s="59">
        <v>20</v>
      </c>
      <c r="O149" s="59">
        <v>20</v>
      </c>
      <c r="P149" s="59">
        <v>20</v>
      </c>
      <c r="Q149" s="59">
        <v>20</v>
      </c>
      <c r="R149" s="59">
        <v>20</v>
      </c>
      <c r="S149" s="59">
        <v>20</v>
      </c>
      <c r="T149" s="59">
        <v>20</v>
      </c>
      <c r="U149" s="59">
        <v>20</v>
      </c>
      <c r="V149" s="59">
        <v>20</v>
      </c>
      <c r="W149" s="59">
        <v>20</v>
      </c>
      <c r="X149" s="59">
        <v>20</v>
      </c>
      <c r="Y149" s="59">
        <v>20</v>
      </c>
      <c r="Z149" s="59">
        <v>20</v>
      </c>
      <c r="AA149" s="59">
        <v>20</v>
      </c>
      <c r="AB149" s="59">
        <v>20</v>
      </c>
      <c r="AC149" s="59">
        <v>20</v>
      </c>
      <c r="AD149" s="59">
        <v>20</v>
      </c>
      <c r="AE149" s="59">
        <v>20</v>
      </c>
      <c r="AF149" s="59">
        <v>20</v>
      </c>
      <c r="AG149" s="59">
        <v>20</v>
      </c>
      <c r="AH149" s="59"/>
      <c r="AI149" s="59"/>
      <c r="AJ149" s="59"/>
    </row>
    <row r="150" spans="1:36" ht="12.75" x14ac:dyDescent="0.2">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row>
    <row r="151" spans="1:36" ht="12.75" x14ac:dyDescent="0.2">
      <c r="A151" s="59" t="s">
        <v>758</v>
      </c>
      <c r="B151" s="59">
        <v>2020</v>
      </c>
      <c r="C151" s="59">
        <v>2021</v>
      </c>
      <c r="D151" s="59">
        <v>2022</v>
      </c>
      <c r="E151" s="59">
        <v>2023</v>
      </c>
      <c r="F151" s="59">
        <v>2024</v>
      </c>
      <c r="G151" s="59">
        <v>2025</v>
      </c>
      <c r="H151" s="59">
        <v>2026</v>
      </c>
      <c r="I151" s="59">
        <v>2027</v>
      </c>
      <c r="J151" s="59">
        <v>2028</v>
      </c>
      <c r="K151" s="59">
        <v>2029</v>
      </c>
      <c r="L151" s="59">
        <v>2030</v>
      </c>
      <c r="M151" s="59">
        <v>2031</v>
      </c>
      <c r="N151" s="59">
        <v>2032</v>
      </c>
      <c r="O151" s="59">
        <v>2033</v>
      </c>
      <c r="P151" s="59">
        <v>2034</v>
      </c>
      <c r="Q151" s="59">
        <v>2035</v>
      </c>
      <c r="R151" s="59">
        <v>2036</v>
      </c>
      <c r="S151" s="59">
        <v>2037</v>
      </c>
      <c r="T151" s="59">
        <v>2038</v>
      </c>
      <c r="U151" s="59">
        <v>2039</v>
      </c>
      <c r="V151" s="59">
        <v>2040</v>
      </c>
      <c r="W151" s="59">
        <v>2041</v>
      </c>
      <c r="X151" s="59">
        <v>2042</v>
      </c>
      <c r="Y151" s="59">
        <v>2043</v>
      </c>
      <c r="Z151" s="59">
        <v>2044</v>
      </c>
      <c r="AA151" s="59">
        <v>2045</v>
      </c>
      <c r="AB151" s="59">
        <v>2046</v>
      </c>
      <c r="AC151" s="59">
        <v>2047</v>
      </c>
      <c r="AD151" s="59">
        <v>2048</v>
      </c>
      <c r="AE151" s="59">
        <v>2049</v>
      </c>
      <c r="AF151" s="59">
        <v>2050</v>
      </c>
      <c r="AG151" s="59"/>
      <c r="AH151" s="59"/>
      <c r="AI151" s="59"/>
      <c r="AJ151" s="59"/>
    </row>
    <row r="152" spans="1:36" ht="12.75" x14ac:dyDescent="0.2">
      <c r="A152" s="59" t="s">
        <v>759</v>
      </c>
      <c r="B152" s="59">
        <v>0.44</v>
      </c>
      <c r="C152" s="59">
        <v>0.44</v>
      </c>
      <c r="D152" s="59">
        <v>0.44</v>
      </c>
      <c r="E152" s="59">
        <v>0.44</v>
      </c>
      <c r="F152" s="59">
        <v>0.44</v>
      </c>
      <c r="G152" s="59">
        <v>0.44</v>
      </c>
      <c r="H152" s="59">
        <v>0.44</v>
      </c>
      <c r="I152" s="59">
        <v>0.44</v>
      </c>
      <c r="J152" s="59">
        <v>0.44</v>
      </c>
      <c r="K152" s="59">
        <v>0.44</v>
      </c>
      <c r="L152" s="59">
        <v>0.44</v>
      </c>
      <c r="M152" s="59">
        <v>0.44</v>
      </c>
      <c r="N152" s="59">
        <v>0.44</v>
      </c>
      <c r="O152" s="59">
        <v>0.44</v>
      </c>
      <c r="P152" s="59">
        <v>0.44</v>
      </c>
      <c r="Q152" s="59">
        <v>0.44</v>
      </c>
      <c r="R152" s="59">
        <v>0.44</v>
      </c>
      <c r="S152" s="59">
        <v>0.44</v>
      </c>
      <c r="T152" s="59">
        <v>0.44</v>
      </c>
      <c r="U152" s="59">
        <v>0.44</v>
      </c>
      <c r="V152" s="59">
        <v>0.44</v>
      </c>
      <c r="W152" s="59">
        <v>0.44</v>
      </c>
      <c r="X152" s="59">
        <v>0.44</v>
      </c>
      <c r="Y152" s="59">
        <v>0.44</v>
      </c>
      <c r="Z152" s="59">
        <v>0.44</v>
      </c>
      <c r="AA152" s="59">
        <v>0.44</v>
      </c>
      <c r="AB152" s="59">
        <v>0.44</v>
      </c>
      <c r="AC152" s="59">
        <v>0.44</v>
      </c>
      <c r="AD152" s="59">
        <v>0.44</v>
      </c>
      <c r="AE152" s="59">
        <v>0.44</v>
      </c>
      <c r="AF152" s="59">
        <v>0.44</v>
      </c>
      <c r="AG152" s="59"/>
      <c r="AH152" s="59"/>
      <c r="AI152" s="59"/>
      <c r="AJ152" s="59"/>
    </row>
    <row r="153" spans="1:36" ht="12.75" x14ac:dyDescent="0.2">
      <c r="A153" s="59" t="s">
        <v>760</v>
      </c>
      <c r="B153" s="59">
        <v>0</v>
      </c>
      <c r="C153" s="59">
        <v>0</v>
      </c>
      <c r="D153" s="59">
        <v>0</v>
      </c>
      <c r="E153" s="59">
        <v>0</v>
      </c>
      <c r="F153" s="59">
        <v>0</v>
      </c>
      <c r="G153" s="59">
        <v>0</v>
      </c>
      <c r="H153" s="59">
        <v>0</v>
      </c>
      <c r="I153" s="59">
        <v>0</v>
      </c>
      <c r="J153" s="59">
        <v>0</v>
      </c>
      <c r="K153" s="59">
        <v>0</v>
      </c>
      <c r="L153" s="59">
        <v>0</v>
      </c>
      <c r="M153" s="59">
        <v>0</v>
      </c>
      <c r="N153" s="59">
        <v>0</v>
      </c>
      <c r="O153" s="59">
        <v>0</v>
      </c>
      <c r="P153" s="59">
        <v>0</v>
      </c>
      <c r="Q153" s="59">
        <v>0</v>
      </c>
      <c r="R153" s="59">
        <v>0</v>
      </c>
      <c r="S153" s="59">
        <v>0</v>
      </c>
      <c r="T153" s="59">
        <v>0</v>
      </c>
      <c r="U153" s="59">
        <v>0</v>
      </c>
      <c r="V153" s="59">
        <v>0</v>
      </c>
      <c r="W153" s="59">
        <v>0</v>
      </c>
      <c r="X153" s="59">
        <v>0</v>
      </c>
      <c r="Y153" s="59">
        <v>0</v>
      </c>
      <c r="Z153" s="59">
        <v>0</v>
      </c>
      <c r="AA153" s="59">
        <v>0</v>
      </c>
      <c r="AB153" s="59">
        <v>0</v>
      </c>
      <c r="AC153" s="59">
        <v>0</v>
      </c>
      <c r="AD153" s="59">
        <v>0</v>
      </c>
      <c r="AE153" s="59">
        <v>0</v>
      </c>
      <c r="AF153" s="59">
        <v>0</v>
      </c>
      <c r="AG153" s="59"/>
      <c r="AH153" s="59"/>
      <c r="AI153" s="59"/>
      <c r="AJ153" s="59"/>
    </row>
    <row r="154" spans="1:36" ht="12.75" x14ac:dyDescent="0.2">
      <c r="A154" s="59" t="s">
        <v>761</v>
      </c>
      <c r="B154" s="59">
        <v>0.48399999999999999</v>
      </c>
      <c r="C154" s="59">
        <v>0.48399999999999999</v>
      </c>
      <c r="D154" s="59">
        <v>0.48399999999999999</v>
      </c>
      <c r="E154" s="59">
        <v>0.48399999999999999</v>
      </c>
      <c r="F154" s="59">
        <v>0.48399999999999999</v>
      </c>
      <c r="G154" s="59">
        <v>0.48399999999999999</v>
      </c>
      <c r="H154" s="59">
        <v>0.48399999999999999</v>
      </c>
      <c r="I154" s="59">
        <v>0.48399999999999999</v>
      </c>
      <c r="J154" s="59">
        <v>0.48399999999999999</v>
      </c>
      <c r="K154" s="59">
        <v>0.48399999999999999</v>
      </c>
      <c r="L154" s="59">
        <v>0.48399999999999999</v>
      </c>
      <c r="M154" s="59">
        <v>0.48399999999999999</v>
      </c>
      <c r="N154" s="59">
        <v>0.48399999999999999</v>
      </c>
      <c r="O154" s="59">
        <v>0.48399999999999999</v>
      </c>
      <c r="P154" s="59">
        <v>0.48399999999999999</v>
      </c>
      <c r="Q154" s="59">
        <v>0.48399999999999999</v>
      </c>
      <c r="R154" s="59">
        <v>0.48399999999999999</v>
      </c>
      <c r="S154" s="59">
        <v>0.48399999999999999</v>
      </c>
      <c r="T154" s="59">
        <v>0.48399999999999999</v>
      </c>
      <c r="U154" s="59">
        <v>0.48399999999999999</v>
      </c>
      <c r="V154" s="59">
        <v>0.48399999999999999</v>
      </c>
      <c r="W154" s="59">
        <v>0.48399999999999999</v>
      </c>
      <c r="X154" s="59">
        <v>0.48399999999999999</v>
      </c>
      <c r="Y154" s="59">
        <v>0.48399999999999999</v>
      </c>
      <c r="Z154" s="59">
        <v>0.48399999999999999</v>
      </c>
      <c r="AA154" s="59">
        <v>0.48399999999999999</v>
      </c>
      <c r="AB154" s="59">
        <v>0.48399999999999999</v>
      </c>
      <c r="AC154" s="59">
        <v>0.48399999999999999</v>
      </c>
      <c r="AD154" s="59">
        <v>0.48399999999999999</v>
      </c>
      <c r="AE154" s="59">
        <v>0.48399999999999999</v>
      </c>
      <c r="AF154" s="59">
        <v>0.48399999999999999</v>
      </c>
      <c r="AG154" s="59"/>
      <c r="AH154" s="59"/>
      <c r="AI154" s="59"/>
      <c r="AJ154" s="59"/>
    </row>
    <row r="155" spans="1:36" ht="12.75" x14ac:dyDescent="0.2">
      <c r="A155" s="59" t="s">
        <v>762</v>
      </c>
      <c r="B155" s="59">
        <v>0.14199999999999999</v>
      </c>
      <c r="C155" s="59">
        <v>0.14199999999999999</v>
      </c>
      <c r="D155" s="59">
        <v>0.14199999999999999</v>
      </c>
      <c r="E155" s="59">
        <v>0.14199999999999999</v>
      </c>
      <c r="F155" s="59">
        <v>0.14199999999999999</v>
      </c>
      <c r="G155" s="59">
        <v>0.14199999999999999</v>
      </c>
      <c r="H155" s="59">
        <v>0.14199999999999999</v>
      </c>
      <c r="I155" s="59">
        <v>0.14199999999999999</v>
      </c>
      <c r="J155" s="59">
        <v>0.14199999999999999</v>
      </c>
      <c r="K155" s="59">
        <v>0.14199999999999999</v>
      </c>
      <c r="L155" s="59">
        <v>0.14199999999999999</v>
      </c>
      <c r="M155" s="59">
        <v>0.14199999999999999</v>
      </c>
      <c r="N155" s="59">
        <v>0.14199999999999999</v>
      </c>
      <c r="O155" s="59">
        <v>0.14199999999999999</v>
      </c>
      <c r="P155" s="59">
        <v>0.14199999999999999</v>
      </c>
      <c r="Q155" s="59">
        <v>0.14199999999999999</v>
      </c>
      <c r="R155" s="59">
        <v>0.14199999999999999</v>
      </c>
      <c r="S155" s="59">
        <v>0.14199999999999999</v>
      </c>
      <c r="T155" s="59">
        <v>0.14199999999999999</v>
      </c>
      <c r="U155" s="59">
        <v>0.14199999999999999</v>
      </c>
      <c r="V155" s="59">
        <v>0.14199999999999999</v>
      </c>
      <c r="W155" s="59">
        <v>0.14199999999999999</v>
      </c>
      <c r="X155" s="59">
        <v>0.14199999999999999</v>
      </c>
      <c r="Y155" s="59">
        <v>0.14199999999999999</v>
      </c>
      <c r="Z155" s="59">
        <v>0.14199999999999999</v>
      </c>
      <c r="AA155" s="59">
        <v>0.14199999999999999</v>
      </c>
      <c r="AB155" s="59">
        <v>0.14199999999999999</v>
      </c>
      <c r="AC155" s="59">
        <v>0.14199999999999999</v>
      </c>
      <c r="AD155" s="59">
        <v>0.14199999999999999</v>
      </c>
      <c r="AE155" s="59">
        <v>0.14199999999999999</v>
      </c>
      <c r="AF155" s="59">
        <v>0.14199999999999999</v>
      </c>
      <c r="AG155" s="59"/>
      <c r="AH155" s="59"/>
      <c r="AI155" s="59"/>
      <c r="AJ155" s="59"/>
    </row>
    <row r="156" spans="1:36" ht="12.75" x14ac:dyDescent="0.2">
      <c r="A156" s="59" t="s">
        <v>763</v>
      </c>
      <c r="B156" s="59">
        <v>0.56999999999999995</v>
      </c>
      <c r="C156" s="59">
        <v>0.56999999999999995</v>
      </c>
      <c r="D156" s="59">
        <v>0.56999999999999995</v>
      </c>
      <c r="E156" s="59">
        <v>0.56999999999999995</v>
      </c>
      <c r="F156" s="59">
        <v>0.56999999999999995</v>
      </c>
      <c r="G156" s="59">
        <v>0.56999999999999995</v>
      </c>
      <c r="H156" s="59">
        <v>0.56999999999999995</v>
      </c>
      <c r="I156" s="59">
        <v>0.56999999999999995</v>
      </c>
      <c r="J156" s="59">
        <v>0.56999999999999995</v>
      </c>
      <c r="K156" s="59">
        <v>0.56999999999999995</v>
      </c>
      <c r="L156" s="59">
        <v>0.56999999999999995</v>
      </c>
      <c r="M156" s="59">
        <v>0.56999999999999995</v>
      </c>
      <c r="N156" s="59">
        <v>0.56999999999999995</v>
      </c>
      <c r="O156" s="59">
        <v>0.56999999999999995</v>
      </c>
      <c r="P156" s="59">
        <v>0.56999999999999995</v>
      </c>
      <c r="Q156" s="59">
        <v>0.56999999999999995</v>
      </c>
      <c r="R156" s="59">
        <v>0.56999999999999995</v>
      </c>
      <c r="S156" s="59">
        <v>0.56999999999999995</v>
      </c>
      <c r="T156" s="59">
        <v>0.56999999999999995</v>
      </c>
      <c r="U156" s="59">
        <v>0.56999999999999995</v>
      </c>
      <c r="V156" s="59">
        <v>0.56999999999999995</v>
      </c>
      <c r="W156" s="59">
        <v>0.56999999999999995</v>
      </c>
      <c r="X156" s="59">
        <v>0.56999999999999995</v>
      </c>
      <c r="Y156" s="59">
        <v>0.56999999999999995</v>
      </c>
      <c r="Z156" s="59">
        <v>0.56999999999999995</v>
      </c>
      <c r="AA156" s="59">
        <v>0.56999999999999995</v>
      </c>
      <c r="AB156" s="59">
        <v>0.56999999999999995</v>
      </c>
      <c r="AC156" s="59">
        <v>0.56999999999999995</v>
      </c>
      <c r="AD156" s="59">
        <v>0.56999999999999995</v>
      </c>
      <c r="AE156" s="59">
        <v>0.56999999999999995</v>
      </c>
      <c r="AF156" s="59">
        <v>0.56999999999999995</v>
      </c>
      <c r="AG156" s="59"/>
      <c r="AH156" s="59"/>
      <c r="AI156" s="59"/>
      <c r="AJ156" s="59"/>
    </row>
    <row r="157" spans="1:36" ht="12.75" x14ac:dyDescent="0.2">
      <c r="A157" s="59" t="s">
        <v>764</v>
      </c>
      <c r="B157" s="59">
        <v>0.627</v>
      </c>
      <c r="C157" s="59">
        <v>0.627</v>
      </c>
      <c r="D157" s="59">
        <v>0.627</v>
      </c>
      <c r="E157" s="59">
        <v>0.627</v>
      </c>
      <c r="F157" s="59">
        <v>0.627</v>
      </c>
      <c r="G157" s="59">
        <v>0.627</v>
      </c>
      <c r="H157" s="59">
        <v>0.627</v>
      </c>
      <c r="I157" s="59">
        <v>0.627</v>
      </c>
      <c r="J157" s="59">
        <v>0.627</v>
      </c>
      <c r="K157" s="59">
        <v>0.627</v>
      </c>
      <c r="L157" s="59">
        <v>0.627</v>
      </c>
      <c r="M157" s="59">
        <v>0.627</v>
      </c>
      <c r="N157" s="59">
        <v>0.627</v>
      </c>
      <c r="O157" s="59">
        <v>0.627</v>
      </c>
      <c r="P157" s="59">
        <v>0.627</v>
      </c>
      <c r="Q157" s="59">
        <v>0.627</v>
      </c>
      <c r="R157" s="59">
        <v>0.627</v>
      </c>
      <c r="S157" s="59">
        <v>0.627</v>
      </c>
      <c r="T157" s="59">
        <v>0.627</v>
      </c>
      <c r="U157" s="59">
        <v>0.627</v>
      </c>
      <c r="V157" s="59">
        <v>0.627</v>
      </c>
      <c r="W157" s="59">
        <v>0.627</v>
      </c>
      <c r="X157" s="59">
        <v>0.627</v>
      </c>
      <c r="Y157" s="59">
        <v>0.627</v>
      </c>
      <c r="Z157" s="59">
        <v>0.627</v>
      </c>
      <c r="AA157" s="59">
        <v>0.627</v>
      </c>
      <c r="AB157" s="59">
        <v>0.627</v>
      </c>
      <c r="AC157" s="59">
        <v>0.627</v>
      </c>
      <c r="AD157" s="59">
        <v>0.627</v>
      </c>
      <c r="AE157" s="59">
        <v>0.627</v>
      </c>
      <c r="AF157" s="59">
        <v>0.627</v>
      </c>
      <c r="AG157" s="59"/>
      <c r="AH157" s="59"/>
      <c r="AI157" s="59"/>
      <c r="AJ157" s="59"/>
    </row>
    <row r="158" spans="1:36" ht="12.75" x14ac:dyDescent="0.2">
      <c r="A158" s="59" t="s">
        <v>765</v>
      </c>
      <c r="B158" s="59">
        <v>0.92400000000000004</v>
      </c>
      <c r="C158" s="59">
        <v>0.92400000000000004</v>
      </c>
      <c r="D158" s="59">
        <v>0.92400000000000004</v>
      </c>
      <c r="E158" s="59">
        <v>0.92400000000000004</v>
      </c>
      <c r="F158" s="59">
        <v>0.92400000000000004</v>
      </c>
      <c r="G158" s="59">
        <v>0.92400000000000004</v>
      </c>
      <c r="H158" s="59">
        <v>0.92400000000000004</v>
      </c>
      <c r="I158" s="59">
        <v>0.92400000000000004</v>
      </c>
      <c r="J158" s="59">
        <v>0.92400000000000004</v>
      </c>
      <c r="K158" s="59">
        <v>0.92400000000000004</v>
      </c>
      <c r="L158" s="59">
        <v>0.92400000000000004</v>
      </c>
      <c r="M158" s="59">
        <v>0.92400000000000004</v>
      </c>
      <c r="N158" s="59">
        <v>0.92400000000000004</v>
      </c>
      <c r="O158" s="59">
        <v>0.92400000000000004</v>
      </c>
      <c r="P158" s="59">
        <v>0.92400000000000004</v>
      </c>
      <c r="Q158" s="59">
        <v>0.92400000000000004</v>
      </c>
      <c r="R158" s="59">
        <v>0.92400000000000004</v>
      </c>
      <c r="S158" s="59">
        <v>0.92400000000000004</v>
      </c>
      <c r="T158" s="59">
        <v>0.92400000000000004</v>
      </c>
      <c r="U158" s="59">
        <v>0.92400000000000004</v>
      </c>
      <c r="V158" s="59">
        <v>0.92400000000000004</v>
      </c>
      <c r="W158" s="59">
        <v>0.92400000000000004</v>
      </c>
      <c r="X158" s="59">
        <v>0.92400000000000004</v>
      </c>
      <c r="Y158" s="59">
        <v>0.92400000000000004</v>
      </c>
      <c r="Z158" s="59">
        <v>0.92400000000000004</v>
      </c>
      <c r="AA158" s="59">
        <v>0.92400000000000004</v>
      </c>
      <c r="AB158" s="59">
        <v>0.92400000000000004</v>
      </c>
      <c r="AC158" s="59">
        <v>0.92400000000000004</v>
      </c>
      <c r="AD158" s="59">
        <v>0.92400000000000004</v>
      </c>
      <c r="AE158" s="59">
        <v>0.92400000000000004</v>
      </c>
      <c r="AF158" s="59">
        <v>0.92400000000000004</v>
      </c>
      <c r="AG158" s="59"/>
      <c r="AH158" s="59"/>
      <c r="AI158" s="59"/>
      <c r="AJ158" s="59"/>
    </row>
    <row r="159" spans="1:36" ht="12.75" x14ac:dyDescent="0.2">
      <c r="A159" s="59" t="s">
        <v>766</v>
      </c>
      <c r="B159" s="59">
        <v>0</v>
      </c>
      <c r="C159" s="59">
        <v>0</v>
      </c>
      <c r="D159" s="59">
        <v>0</v>
      </c>
      <c r="E159" s="59">
        <v>0</v>
      </c>
      <c r="F159" s="59">
        <v>0</v>
      </c>
      <c r="G159" s="59">
        <v>0</v>
      </c>
      <c r="H159" s="59">
        <v>0</v>
      </c>
      <c r="I159" s="59">
        <v>0</v>
      </c>
      <c r="J159" s="59">
        <v>0</v>
      </c>
      <c r="K159" s="106">
        <v>0</v>
      </c>
      <c r="L159" s="106">
        <v>0</v>
      </c>
      <c r="M159" s="106">
        <v>0</v>
      </c>
      <c r="N159" s="106">
        <v>0</v>
      </c>
      <c r="O159" s="106">
        <v>0</v>
      </c>
      <c r="P159" s="106">
        <v>0</v>
      </c>
      <c r="Q159" s="106">
        <v>0</v>
      </c>
      <c r="R159" s="106">
        <v>0</v>
      </c>
      <c r="S159" s="106">
        <v>0</v>
      </c>
      <c r="T159" s="106">
        <v>0</v>
      </c>
      <c r="U159" s="106">
        <v>0</v>
      </c>
      <c r="V159" s="106">
        <v>0</v>
      </c>
      <c r="W159" s="106">
        <v>0</v>
      </c>
      <c r="X159" s="106">
        <v>0</v>
      </c>
      <c r="Y159" s="106">
        <v>0</v>
      </c>
      <c r="Z159" s="106">
        <v>0</v>
      </c>
      <c r="AA159" s="106">
        <v>0</v>
      </c>
      <c r="AB159" s="106">
        <v>0</v>
      </c>
      <c r="AC159" s="106">
        <v>0</v>
      </c>
      <c r="AD159" s="106">
        <v>0</v>
      </c>
      <c r="AE159" s="106">
        <v>0</v>
      </c>
      <c r="AF159" s="106">
        <v>0</v>
      </c>
      <c r="AG159" s="106"/>
      <c r="AH159" s="106"/>
      <c r="AI159" s="106"/>
      <c r="AJ159" s="106"/>
    </row>
    <row r="160" spans="1:36" ht="12.75" x14ac:dyDescent="0.2">
      <c r="A160" s="59" t="s">
        <v>767</v>
      </c>
      <c r="B160" s="59">
        <v>0.92400000000000004</v>
      </c>
      <c r="C160" s="59">
        <v>0.92400000000000004</v>
      </c>
      <c r="D160" s="59">
        <v>0.92400000000000004</v>
      </c>
      <c r="E160" s="59">
        <v>0.92400000000000004</v>
      </c>
      <c r="F160" s="59">
        <v>0.92400000000000004</v>
      </c>
      <c r="G160" s="59">
        <v>0.92400000000000004</v>
      </c>
      <c r="H160" s="59">
        <v>0.92400000000000004</v>
      </c>
      <c r="I160" s="59">
        <v>0.92400000000000004</v>
      </c>
      <c r="J160" s="59">
        <v>0.92400000000000004</v>
      </c>
      <c r="K160" s="59">
        <v>0.92400000000000004</v>
      </c>
      <c r="L160" s="59">
        <v>0.92400000000000004</v>
      </c>
      <c r="M160" s="59">
        <v>0.92400000000000004</v>
      </c>
      <c r="N160" s="59">
        <v>0.92400000000000004</v>
      </c>
      <c r="O160" s="59">
        <v>0.92400000000000004</v>
      </c>
      <c r="P160" s="59">
        <v>0.92400000000000004</v>
      </c>
      <c r="Q160" s="59">
        <v>0.92400000000000004</v>
      </c>
      <c r="R160" s="59">
        <v>0.92400000000000004</v>
      </c>
      <c r="S160" s="59">
        <v>0.92400000000000004</v>
      </c>
      <c r="T160" s="59">
        <v>0.92400000000000004</v>
      </c>
      <c r="U160" s="59">
        <v>0.92400000000000004</v>
      </c>
      <c r="V160" s="59">
        <v>0.92400000000000004</v>
      </c>
      <c r="W160" s="59">
        <v>0.92400000000000004</v>
      </c>
      <c r="X160" s="59">
        <v>0.92400000000000004</v>
      </c>
      <c r="Y160" s="59">
        <v>0.92400000000000004</v>
      </c>
      <c r="Z160" s="59">
        <v>0.92400000000000004</v>
      </c>
      <c r="AA160" s="59">
        <v>0.92400000000000004</v>
      </c>
      <c r="AB160" s="59">
        <v>0.92400000000000004</v>
      </c>
      <c r="AC160" s="59">
        <v>0.92400000000000004</v>
      </c>
      <c r="AD160" s="59">
        <v>0.92400000000000004</v>
      </c>
      <c r="AE160" s="59">
        <v>0.92400000000000004</v>
      </c>
      <c r="AF160" s="59">
        <v>0.92400000000000004</v>
      </c>
      <c r="AG160" s="59"/>
      <c r="AH160" s="59"/>
      <c r="AI160" s="59"/>
      <c r="AJ160" s="59"/>
    </row>
    <row r="161" spans="1:36" ht="12.75" x14ac:dyDescent="0.2">
      <c r="A161" s="59" t="s">
        <v>768</v>
      </c>
      <c r="B161" s="59">
        <v>0.40699999999999997</v>
      </c>
      <c r="C161" s="59">
        <v>0.40699999999999997</v>
      </c>
      <c r="D161" s="59">
        <v>0.40699999999999997</v>
      </c>
      <c r="E161" s="59">
        <v>0.40699999999999997</v>
      </c>
      <c r="F161" s="59">
        <v>0.40699999999999997</v>
      </c>
      <c r="G161" s="59">
        <v>0.40699999999999997</v>
      </c>
      <c r="H161" s="59">
        <v>0.40699999999999997</v>
      </c>
      <c r="I161" s="59">
        <v>0.40699999999999997</v>
      </c>
      <c r="J161" s="59">
        <v>0.40699999999999997</v>
      </c>
      <c r="K161" s="59">
        <v>0.40699999999999997</v>
      </c>
      <c r="L161" s="59">
        <v>0.40699999999999997</v>
      </c>
      <c r="M161" s="59">
        <v>0.40699999999999997</v>
      </c>
      <c r="N161" s="59">
        <v>0.40699999999999997</v>
      </c>
      <c r="O161" s="59">
        <v>0.40699999999999997</v>
      </c>
      <c r="P161" s="59">
        <v>0.40699999999999997</v>
      </c>
      <c r="Q161" s="59">
        <v>0.40699999999999997</v>
      </c>
      <c r="R161" s="59">
        <v>0.40699999999999997</v>
      </c>
      <c r="S161" s="59">
        <v>0.40699999999999997</v>
      </c>
      <c r="T161" s="59">
        <v>0.40699999999999997</v>
      </c>
      <c r="U161" s="59">
        <v>0.40699999999999997</v>
      </c>
      <c r="V161" s="59">
        <v>0.40699999999999997</v>
      </c>
      <c r="W161" s="59">
        <v>0.40699999999999997</v>
      </c>
      <c r="X161" s="59">
        <v>0.40699999999999997</v>
      </c>
      <c r="Y161" s="59">
        <v>0.40699999999999997</v>
      </c>
      <c r="Z161" s="59">
        <v>0.40699999999999997</v>
      </c>
      <c r="AA161" s="59">
        <v>0.40699999999999997</v>
      </c>
      <c r="AB161" s="59">
        <v>0.40699999999999997</v>
      </c>
      <c r="AC161" s="59">
        <v>0.40699999999999997</v>
      </c>
      <c r="AD161" s="59">
        <v>0.40699999999999997</v>
      </c>
      <c r="AE161" s="59">
        <v>0.40699999999999997</v>
      </c>
      <c r="AF161" s="59">
        <v>0.40699999999999997</v>
      </c>
      <c r="AG161" s="59"/>
      <c r="AH161" s="59"/>
      <c r="AI161" s="59"/>
      <c r="AJ161" s="59"/>
    </row>
    <row r="162" spans="1:36" ht="12.75" x14ac:dyDescent="0.2">
      <c r="A162" s="59" t="s">
        <v>769</v>
      </c>
      <c r="B162" s="59">
        <v>0</v>
      </c>
      <c r="C162" s="59">
        <v>0</v>
      </c>
      <c r="D162" s="59">
        <v>0</v>
      </c>
      <c r="E162" s="59">
        <v>0</v>
      </c>
      <c r="F162" s="59">
        <v>0</v>
      </c>
      <c r="G162" s="59">
        <v>0</v>
      </c>
      <c r="H162" s="59">
        <v>0</v>
      </c>
      <c r="I162" s="59">
        <v>0</v>
      </c>
      <c r="J162" s="59">
        <v>0</v>
      </c>
      <c r="K162" s="59">
        <v>0</v>
      </c>
      <c r="L162" s="59">
        <v>0</v>
      </c>
      <c r="M162" s="59">
        <v>0</v>
      </c>
      <c r="N162" s="59">
        <v>0</v>
      </c>
      <c r="O162" s="59">
        <v>0</v>
      </c>
      <c r="P162" s="59">
        <v>0</v>
      </c>
      <c r="Q162" s="59">
        <v>0</v>
      </c>
      <c r="R162" s="59">
        <v>0</v>
      </c>
      <c r="S162" s="59">
        <v>0</v>
      </c>
      <c r="T162" s="59">
        <v>0</v>
      </c>
      <c r="U162" s="59">
        <v>0</v>
      </c>
      <c r="V162" s="59">
        <v>0</v>
      </c>
      <c r="W162" s="59">
        <v>0</v>
      </c>
      <c r="X162" s="59">
        <v>0</v>
      </c>
      <c r="Y162" s="59">
        <v>0</v>
      </c>
      <c r="Z162" s="59">
        <v>0</v>
      </c>
      <c r="AA162" s="59">
        <v>0</v>
      </c>
      <c r="AB162" s="59">
        <v>0</v>
      </c>
      <c r="AC162" s="59">
        <v>0</v>
      </c>
      <c r="AD162" s="59">
        <v>0</v>
      </c>
      <c r="AE162" s="59">
        <v>0</v>
      </c>
      <c r="AF162" s="59">
        <v>0</v>
      </c>
      <c r="AG162" s="59"/>
      <c r="AH162" s="59"/>
      <c r="AI162" s="59"/>
      <c r="AJ162" s="59"/>
    </row>
    <row r="163" spans="1:36" ht="12.75" x14ac:dyDescent="0.2">
      <c r="A163" s="59" t="s">
        <v>770</v>
      </c>
      <c r="B163" s="59">
        <v>0.44800000000000001</v>
      </c>
      <c r="C163" s="59">
        <v>0.44800000000000001</v>
      </c>
      <c r="D163" s="59">
        <v>0.44800000000000001</v>
      </c>
      <c r="E163" s="59">
        <v>0.44800000000000001</v>
      </c>
      <c r="F163" s="59">
        <v>0.44800000000000001</v>
      </c>
      <c r="G163" s="59">
        <v>0.44800000000000001</v>
      </c>
      <c r="H163" s="59">
        <v>0.44800000000000001</v>
      </c>
      <c r="I163" s="59">
        <v>0.44800000000000001</v>
      </c>
      <c r="J163" s="59">
        <v>0.44800000000000001</v>
      </c>
      <c r="K163" s="59">
        <v>0.44800000000000001</v>
      </c>
      <c r="L163" s="59">
        <v>0.44800000000000001</v>
      </c>
      <c r="M163" s="59">
        <v>0.44800000000000001</v>
      </c>
      <c r="N163" s="59">
        <v>0.44800000000000001</v>
      </c>
      <c r="O163" s="59">
        <v>0.44800000000000001</v>
      </c>
      <c r="P163" s="59">
        <v>0.44800000000000001</v>
      </c>
      <c r="Q163" s="59">
        <v>0.44800000000000001</v>
      </c>
      <c r="R163" s="59">
        <v>0.44800000000000001</v>
      </c>
      <c r="S163" s="59">
        <v>0.44800000000000001</v>
      </c>
      <c r="T163" s="59">
        <v>0.44800000000000001</v>
      </c>
      <c r="U163" s="59">
        <v>0.44800000000000001</v>
      </c>
      <c r="V163" s="59">
        <v>0.44800000000000001</v>
      </c>
      <c r="W163" s="59">
        <v>0.44800000000000001</v>
      </c>
      <c r="X163" s="59">
        <v>0.44800000000000001</v>
      </c>
      <c r="Y163" s="59">
        <v>0.44800000000000001</v>
      </c>
      <c r="Z163" s="59">
        <v>0.44800000000000001</v>
      </c>
      <c r="AA163" s="59">
        <v>0.44800000000000001</v>
      </c>
      <c r="AB163" s="59">
        <v>0.44800000000000001</v>
      </c>
      <c r="AC163" s="59">
        <v>0.44800000000000001</v>
      </c>
      <c r="AD163" s="59">
        <v>0.44800000000000001</v>
      </c>
      <c r="AE163" s="59">
        <v>0.44800000000000001</v>
      </c>
      <c r="AF163" s="59">
        <v>0.44800000000000001</v>
      </c>
      <c r="AG163" s="59"/>
      <c r="AH163" s="59"/>
      <c r="AI163" s="59"/>
      <c r="AJ163" s="59"/>
    </row>
    <row r="164" spans="1:36" ht="12.75" x14ac:dyDescent="0.2">
      <c r="A164" s="59" t="s">
        <v>771</v>
      </c>
      <c r="B164" s="59">
        <v>0.35299999999999998</v>
      </c>
      <c r="C164" s="59">
        <v>0.35299999999999998</v>
      </c>
      <c r="D164" s="59">
        <v>0.35299999999999998</v>
      </c>
      <c r="E164" s="59">
        <v>0.35299999999999998</v>
      </c>
      <c r="F164" s="59">
        <v>0.35299999999999998</v>
      </c>
      <c r="G164" s="59">
        <v>0.35299999999999998</v>
      </c>
      <c r="H164" s="59">
        <v>0.35299999999999998</v>
      </c>
      <c r="I164" s="59">
        <v>0.35299999999999998</v>
      </c>
      <c r="J164" s="59">
        <v>0.35299999999999998</v>
      </c>
      <c r="K164" s="59">
        <v>0.35299999999999998</v>
      </c>
      <c r="L164" s="59">
        <v>0.35299999999999998</v>
      </c>
      <c r="M164" s="59">
        <v>0.35299999999999998</v>
      </c>
      <c r="N164" s="59">
        <v>0.35299999999999998</v>
      </c>
      <c r="O164" s="59">
        <v>0.35299999999999998</v>
      </c>
      <c r="P164" s="59">
        <v>0.35299999999999998</v>
      </c>
      <c r="Q164" s="59">
        <v>0.35299999999999998</v>
      </c>
      <c r="R164" s="59">
        <v>0.35299999999999998</v>
      </c>
      <c r="S164" s="59">
        <v>0.35299999999999998</v>
      </c>
      <c r="T164" s="59">
        <v>0.35299999999999998</v>
      </c>
      <c r="U164" s="59">
        <v>0.35299999999999998</v>
      </c>
      <c r="V164" s="59">
        <v>0.35299999999999998</v>
      </c>
      <c r="W164" s="59">
        <v>0.35299999999999998</v>
      </c>
      <c r="X164" s="59">
        <v>0.35299999999999998</v>
      </c>
      <c r="Y164" s="59">
        <v>0.35299999999999998</v>
      </c>
      <c r="Z164" s="59">
        <v>0.35299999999999998</v>
      </c>
      <c r="AA164" s="59">
        <v>0.35299999999999998</v>
      </c>
      <c r="AB164" s="59">
        <v>0.35299999999999998</v>
      </c>
      <c r="AC164" s="59">
        <v>0.35299999999999998</v>
      </c>
      <c r="AD164" s="59">
        <v>0.35299999999999998</v>
      </c>
      <c r="AE164" s="59">
        <v>0.35299999999999998</v>
      </c>
      <c r="AF164" s="59">
        <v>0.35299999999999998</v>
      </c>
      <c r="AG164" s="59"/>
      <c r="AH164" s="59"/>
      <c r="AI164" s="59"/>
      <c r="AJ164" s="59"/>
    </row>
    <row r="165" spans="1:36" ht="12.75" x14ac:dyDescent="0.2">
      <c r="A165" s="59" t="s">
        <v>772</v>
      </c>
      <c r="B165" s="59">
        <v>0</v>
      </c>
      <c r="C165" s="59">
        <v>0</v>
      </c>
      <c r="D165" s="59">
        <v>0</v>
      </c>
      <c r="E165" s="59">
        <v>0</v>
      </c>
      <c r="F165" s="59">
        <v>0</v>
      </c>
      <c r="G165" s="59">
        <v>0</v>
      </c>
      <c r="H165" s="59">
        <v>0</v>
      </c>
      <c r="I165" s="59">
        <v>0</v>
      </c>
      <c r="J165" s="59">
        <v>0</v>
      </c>
      <c r="K165" s="59">
        <v>0</v>
      </c>
      <c r="L165" s="59">
        <v>0</v>
      </c>
      <c r="M165" s="59">
        <v>0</v>
      </c>
      <c r="N165" s="59">
        <v>0</v>
      </c>
      <c r="O165" s="59">
        <v>0</v>
      </c>
      <c r="P165" s="59">
        <v>0</v>
      </c>
      <c r="Q165" s="59">
        <v>0</v>
      </c>
      <c r="R165" s="59">
        <v>0</v>
      </c>
      <c r="S165" s="59">
        <v>0</v>
      </c>
      <c r="T165" s="59">
        <v>0</v>
      </c>
      <c r="U165" s="59">
        <v>0</v>
      </c>
      <c r="V165" s="59">
        <v>0</v>
      </c>
      <c r="W165" s="59">
        <v>0</v>
      </c>
      <c r="X165" s="59">
        <v>0</v>
      </c>
      <c r="Y165" s="59">
        <v>0</v>
      </c>
      <c r="Z165" s="59">
        <v>0</v>
      </c>
      <c r="AA165" s="59">
        <v>0</v>
      </c>
      <c r="AB165" s="59">
        <v>0</v>
      </c>
      <c r="AC165" s="59">
        <v>0</v>
      </c>
      <c r="AD165" s="59">
        <v>0</v>
      </c>
      <c r="AE165" s="59">
        <v>0</v>
      </c>
      <c r="AF165" s="59">
        <v>0</v>
      </c>
      <c r="AG165" s="59"/>
      <c r="AH165" s="59"/>
      <c r="AI165" s="59"/>
      <c r="AJ165" s="59"/>
    </row>
    <row r="166" spans="1:36" ht="12.75" x14ac:dyDescent="0.2">
      <c r="A166" s="59" t="s">
        <v>773</v>
      </c>
      <c r="B166" s="59">
        <v>0.40100000000000002</v>
      </c>
      <c r="C166" s="59">
        <v>0.40400000000000003</v>
      </c>
      <c r="D166" s="59">
        <v>0.40699999999999997</v>
      </c>
      <c r="E166" s="59">
        <v>0.41</v>
      </c>
      <c r="F166" s="59">
        <v>0.41299999999999998</v>
      </c>
      <c r="G166" s="59">
        <v>0.41499999999999998</v>
      </c>
      <c r="H166" s="59">
        <v>0.41799999999999998</v>
      </c>
      <c r="I166" s="59">
        <v>0.42099999999999999</v>
      </c>
      <c r="J166" s="59">
        <v>0.42399999999999999</v>
      </c>
      <c r="K166" s="59">
        <v>0.42699999999999999</v>
      </c>
      <c r="L166" s="59">
        <v>0.43</v>
      </c>
      <c r="M166" s="59">
        <v>0.43099999999999999</v>
      </c>
      <c r="N166" s="59">
        <v>0.43099999999999999</v>
      </c>
      <c r="O166" s="59">
        <v>0.432</v>
      </c>
      <c r="P166" s="59">
        <v>0.433</v>
      </c>
      <c r="Q166" s="59">
        <v>0.434</v>
      </c>
      <c r="R166" s="59">
        <v>0.434</v>
      </c>
      <c r="S166" s="59">
        <v>0.435</v>
      </c>
      <c r="T166" s="59">
        <v>0.436</v>
      </c>
      <c r="U166" s="59">
        <v>0.437</v>
      </c>
      <c r="V166" s="59">
        <v>0.437</v>
      </c>
      <c r="W166" s="59">
        <v>0.438</v>
      </c>
      <c r="X166" s="59">
        <v>0.439</v>
      </c>
      <c r="Y166" s="59">
        <v>0.44</v>
      </c>
      <c r="Z166" s="59">
        <v>0.44</v>
      </c>
      <c r="AA166" s="59">
        <v>0.441</v>
      </c>
      <c r="AB166" s="59">
        <v>0.442</v>
      </c>
      <c r="AC166" s="59">
        <v>0.443</v>
      </c>
      <c r="AD166" s="59">
        <v>0.443</v>
      </c>
      <c r="AE166" s="59">
        <v>0.44400000000000001</v>
      </c>
      <c r="AF166" s="59">
        <v>0.44500000000000001</v>
      </c>
      <c r="AG166" s="59"/>
      <c r="AH166" s="59"/>
      <c r="AI166" s="59"/>
      <c r="AJ166" s="59"/>
    </row>
    <row r="167" spans="1:36" ht="12.75" x14ac:dyDescent="0.2">
      <c r="A167" s="59" t="s">
        <v>774</v>
      </c>
      <c r="B167" s="59">
        <v>0.24199999999999999</v>
      </c>
      <c r="C167" s="59">
        <v>0.24199999999999999</v>
      </c>
      <c r="D167" s="59">
        <v>0.24199999999999999</v>
      </c>
      <c r="E167" s="59">
        <v>0.24199999999999999</v>
      </c>
      <c r="F167" s="59">
        <v>0.24199999999999999</v>
      </c>
      <c r="G167" s="59">
        <v>0.24199999999999999</v>
      </c>
      <c r="H167" s="59">
        <v>0.24199999999999999</v>
      </c>
      <c r="I167" s="59">
        <v>0.24199999999999999</v>
      </c>
      <c r="J167" s="59">
        <v>0.24199999999999999</v>
      </c>
      <c r="K167" s="59">
        <v>0.24199999999999999</v>
      </c>
      <c r="L167" s="59">
        <v>0.24199999999999999</v>
      </c>
      <c r="M167" s="59">
        <v>0.24199999999999999</v>
      </c>
      <c r="N167" s="59">
        <v>0.24199999999999999</v>
      </c>
      <c r="O167" s="59">
        <v>0.24199999999999999</v>
      </c>
      <c r="P167" s="59">
        <v>0.24199999999999999</v>
      </c>
      <c r="Q167" s="59">
        <v>0.24199999999999999</v>
      </c>
      <c r="R167" s="59">
        <v>0.24199999999999999</v>
      </c>
      <c r="S167" s="59">
        <v>0.24199999999999999</v>
      </c>
      <c r="T167" s="59">
        <v>0.24199999999999999</v>
      </c>
      <c r="U167" s="59">
        <v>0.24199999999999999</v>
      </c>
      <c r="V167" s="59">
        <v>0.24199999999999999</v>
      </c>
      <c r="W167" s="59">
        <v>0.24199999999999999</v>
      </c>
      <c r="X167" s="59">
        <v>0.24199999999999999</v>
      </c>
      <c r="Y167" s="59">
        <v>0.24199999999999999</v>
      </c>
      <c r="Z167" s="59">
        <v>0.24199999999999999</v>
      </c>
      <c r="AA167" s="59">
        <v>0.24199999999999999</v>
      </c>
      <c r="AB167" s="59">
        <v>0.24199999999999999</v>
      </c>
      <c r="AC167" s="59">
        <v>0.24199999999999999</v>
      </c>
      <c r="AD167" s="59">
        <v>0.24199999999999999</v>
      </c>
      <c r="AE167" s="59">
        <v>0.24199999999999999</v>
      </c>
      <c r="AF167" s="59">
        <v>0.24199999999999999</v>
      </c>
      <c r="AG167" s="59"/>
      <c r="AH167" s="59"/>
      <c r="AI167" s="59"/>
      <c r="AJ167" s="59"/>
    </row>
    <row r="168" spans="1:36" ht="12.75" x14ac:dyDescent="0.2">
      <c r="A168" s="59" t="s">
        <v>775</v>
      </c>
      <c r="B168" s="59">
        <v>0</v>
      </c>
      <c r="C168" s="59">
        <v>0</v>
      </c>
      <c r="D168" s="59">
        <v>0</v>
      </c>
      <c r="E168" s="59">
        <v>0</v>
      </c>
      <c r="F168" s="59">
        <v>0</v>
      </c>
      <c r="G168" s="59">
        <v>0</v>
      </c>
      <c r="H168" s="59">
        <v>0</v>
      </c>
      <c r="I168" s="59">
        <v>0</v>
      </c>
      <c r="J168" s="59">
        <v>0</v>
      </c>
      <c r="K168" s="59">
        <v>0</v>
      </c>
      <c r="L168" s="59">
        <v>0</v>
      </c>
      <c r="M168" s="59">
        <v>0</v>
      </c>
      <c r="N168" s="59">
        <v>0</v>
      </c>
      <c r="O168" s="59">
        <v>0</v>
      </c>
      <c r="P168" s="59">
        <v>0</v>
      </c>
      <c r="Q168" s="59">
        <v>0</v>
      </c>
      <c r="R168" s="59">
        <v>0</v>
      </c>
      <c r="S168" s="59">
        <v>0</v>
      </c>
      <c r="T168" s="59">
        <v>0</v>
      </c>
      <c r="U168" s="59">
        <v>0</v>
      </c>
      <c r="V168" s="59">
        <v>0</v>
      </c>
      <c r="W168" s="59">
        <v>0</v>
      </c>
      <c r="X168" s="59">
        <v>0</v>
      </c>
      <c r="Y168" s="59">
        <v>0</v>
      </c>
      <c r="Z168" s="59">
        <v>0</v>
      </c>
      <c r="AA168" s="59">
        <v>0</v>
      </c>
      <c r="AB168" s="59">
        <v>0</v>
      </c>
      <c r="AC168" s="59">
        <v>0</v>
      </c>
      <c r="AD168" s="59">
        <v>0</v>
      </c>
      <c r="AE168" s="59">
        <v>0</v>
      </c>
      <c r="AF168" s="59">
        <v>0</v>
      </c>
      <c r="AG168" s="59"/>
      <c r="AH168" s="59"/>
      <c r="AI168" s="59"/>
      <c r="AJ168" s="59"/>
    </row>
    <row r="169" spans="1:36" ht="12.75" x14ac:dyDescent="0.2">
      <c r="A169" s="59" t="s">
        <v>776</v>
      </c>
      <c r="B169" s="59">
        <v>0.24299999999999999</v>
      </c>
      <c r="C169" s="59">
        <v>0.245</v>
      </c>
      <c r="D169" s="59">
        <v>0.247</v>
      </c>
      <c r="E169" s="59">
        <v>0.249</v>
      </c>
      <c r="F169" s="59">
        <v>0.252</v>
      </c>
      <c r="G169" s="59">
        <v>0.254</v>
      </c>
      <c r="H169" s="59">
        <v>0.25600000000000001</v>
      </c>
      <c r="I169" s="59">
        <v>0.25900000000000001</v>
      </c>
      <c r="J169" s="59">
        <v>0.26100000000000001</v>
      </c>
      <c r="K169" s="59">
        <v>0.26300000000000001</v>
      </c>
      <c r="L169" s="59">
        <v>0.26600000000000001</v>
      </c>
      <c r="M169" s="59">
        <v>0.26700000000000002</v>
      </c>
      <c r="N169" s="59">
        <v>0.26800000000000002</v>
      </c>
      <c r="O169" s="59">
        <v>0.26900000000000002</v>
      </c>
      <c r="P169" s="59">
        <v>0.27</v>
      </c>
      <c r="Q169" s="59">
        <v>0.27100000000000002</v>
      </c>
      <c r="R169" s="59">
        <v>0.27200000000000002</v>
      </c>
      <c r="S169" s="59">
        <v>0.27300000000000002</v>
      </c>
      <c r="T169" s="59">
        <v>0.27400000000000002</v>
      </c>
      <c r="U169" s="59">
        <v>0.27500000000000002</v>
      </c>
      <c r="V169" s="59">
        <v>0.27600000000000002</v>
      </c>
      <c r="W169" s="59">
        <v>0.27700000000000002</v>
      </c>
      <c r="X169" s="59">
        <v>0.27800000000000002</v>
      </c>
      <c r="Y169" s="59">
        <v>0.27900000000000003</v>
      </c>
      <c r="Z169" s="59">
        <v>0.28000000000000003</v>
      </c>
      <c r="AA169" s="59">
        <v>0.28100000000000003</v>
      </c>
      <c r="AB169" s="59">
        <v>0.28199999999999997</v>
      </c>
      <c r="AC169" s="59">
        <v>0.28299999999999997</v>
      </c>
      <c r="AD169" s="59">
        <v>0.28399999999999997</v>
      </c>
      <c r="AE169" s="59">
        <v>0.28499999999999998</v>
      </c>
      <c r="AF169" s="59">
        <v>0.28599999999999998</v>
      </c>
      <c r="AG169" s="59"/>
      <c r="AH169" s="59"/>
      <c r="AI169" s="59"/>
      <c r="AJ169" s="59"/>
    </row>
    <row r="170" spans="1:36" ht="12.75" x14ac:dyDescent="0.2">
      <c r="A170" s="59" t="s">
        <v>777</v>
      </c>
      <c r="B170" s="59">
        <v>0.20599999999999999</v>
      </c>
      <c r="C170" s="59">
        <v>0.20599999999999999</v>
      </c>
      <c r="D170" s="59">
        <v>0.20599999999999999</v>
      </c>
      <c r="E170" s="59">
        <v>0.20599999999999999</v>
      </c>
      <c r="F170" s="59">
        <v>0.20599999999999999</v>
      </c>
      <c r="G170" s="59">
        <v>0.20599999999999999</v>
      </c>
      <c r="H170" s="59">
        <v>0.20599999999999999</v>
      </c>
      <c r="I170" s="59">
        <v>0.20599999999999999</v>
      </c>
      <c r="J170" s="59">
        <v>0.20599999999999999</v>
      </c>
      <c r="K170" s="59">
        <v>0.20599999999999999</v>
      </c>
      <c r="L170" s="59">
        <v>0.20599999999999999</v>
      </c>
      <c r="M170" s="59">
        <v>0.20599999999999999</v>
      </c>
      <c r="N170" s="59">
        <v>0.20599999999999999</v>
      </c>
      <c r="O170" s="59">
        <v>0.20599999999999999</v>
      </c>
      <c r="P170" s="59">
        <v>0.20599999999999999</v>
      </c>
      <c r="Q170" s="59">
        <v>0.20599999999999999</v>
      </c>
      <c r="R170" s="59">
        <v>0.20599999999999999</v>
      </c>
      <c r="S170" s="59">
        <v>0.20599999999999999</v>
      </c>
      <c r="T170" s="59">
        <v>0.20599999999999999</v>
      </c>
      <c r="U170" s="59">
        <v>0.20599999999999999</v>
      </c>
      <c r="V170" s="59">
        <v>0.20599999999999999</v>
      </c>
      <c r="W170" s="59">
        <v>0.20599999999999999</v>
      </c>
      <c r="X170" s="59">
        <v>0.20599999999999999</v>
      </c>
      <c r="Y170" s="59">
        <v>0.20599999999999999</v>
      </c>
      <c r="Z170" s="59">
        <v>0.20599999999999999</v>
      </c>
      <c r="AA170" s="59">
        <v>0.20599999999999999</v>
      </c>
      <c r="AB170" s="59">
        <v>0.20599999999999999</v>
      </c>
      <c r="AC170" s="59">
        <v>0.20599999999999999</v>
      </c>
      <c r="AD170" s="59">
        <v>0.20599999999999999</v>
      </c>
      <c r="AE170" s="59">
        <v>0.20599999999999999</v>
      </c>
      <c r="AF170" s="59">
        <v>0.20599999999999999</v>
      </c>
      <c r="AG170" s="59"/>
      <c r="AH170" s="59"/>
      <c r="AI170" s="59"/>
      <c r="AJ170" s="59"/>
    </row>
    <row r="171" spans="1:36" ht="12.75" x14ac:dyDescent="0.2">
      <c r="A171" s="59" t="s">
        <v>778</v>
      </c>
      <c r="B171" s="59">
        <v>0</v>
      </c>
      <c r="C171" s="59">
        <v>0</v>
      </c>
      <c r="D171" s="59">
        <v>0</v>
      </c>
      <c r="E171" s="59">
        <v>0</v>
      </c>
      <c r="F171" s="59">
        <v>0</v>
      </c>
      <c r="G171" s="59">
        <v>0</v>
      </c>
      <c r="H171" s="59">
        <v>0</v>
      </c>
      <c r="I171" s="59">
        <v>0</v>
      </c>
      <c r="J171" s="59">
        <v>0</v>
      </c>
      <c r="K171" s="59">
        <v>0</v>
      </c>
      <c r="L171" s="59">
        <v>0</v>
      </c>
      <c r="M171" s="59">
        <v>0</v>
      </c>
      <c r="N171" s="59">
        <v>0</v>
      </c>
      <c r="O171" s="59">
        <v>0</v>
      </c>
      <c r="P171" s="59">
        <v>0</v>
      </c>
      <c r="Q171" s="59">
        <v>0</v>
      </c>
      <c r="R171" s="59">
        <v>0</v>
      </c>
      <c r="S171" s="59">
        <v>0</v>
      </c>
      <c r="T171" s="59">
        <v>0</v>
      </c>
      <c r="U171" s="59">
        <v>0</v>
      </c>
      <c r="V171" s="59">
        <v>0</v>
      </c>
      <c r="W171" s="59">
        <v>0</v>
      </c>
      <c r="X171" s="59">
        <v>0</v>
      </c>
      <c r="Y171" s="59">
        <v>0</v>
      </c>
      <c r="Z171" s="59">
        <v>0</v>
      </c>
      <c r="AA171" s="59">
        <v>0</v>
      </c>
      <c r="AB171" s="59">
        <v>0</v>
      </c>
      <c r="AC171" s="59">
        <v>0</v>
      </c>
      <c r="AD171" s="59">
        <v>0</v>
      </c>
      <c r="AE171" s="59">
        <v>0</v>
      </c>
      <c r="AF171" s="59">
        <v>0</v>
      </c>
      <c r="AG171" s="59"/>
      <c r="AH171" s="59"/>
      <c r="AI171" s="59"/>
      <c r="AJ171" s="59"/>
    </row>
    <row r="172" spans="1:36" ht="12.75" x14ac:dyDescent="0.2">
      <c r="A172" s="59" t="s">
        <v>779</v>
      </c>
      <c r="B172" s="59">
        <v>0.57599999999999996</v>
      </c>
      <c r="C172" s="59">
        <v>0.57599999999999996</v>
      </c>
      <c r="D172" s="59">
        <v>0.57599999999999996</v>
      </c>
      <c r="E172" s="59">
        <v>0.57599999999999996</v>
      </c>
      <c r="F172" s="59">
        <v>0.57599999999999996</v>
      </c>
      <c r="G172" s="59">
        <v>0.57599999999999996</v>
      </c>
      <c r="H172" s="59">
        <v>0.57599999999999996</v>
      </c>
      <c r="I172" s="59">
        <v>0.57599999999999996</v>
      </c>
      <c r="J172" s="59">
        <v>0.57599999999999996</v>
      </c>
      <c r="K172" s="59">
        <v>0.57599999999999996</v>
      </c>
      <c r="L172" s="59">
        <v>0.57599999999999996</v>
      </c>
      <c r="M172" s="59">
        <v>0.57599999999999996</v>
      </c>
      <c r="N172" s="59">
        <v>0.57599999999999996</v>
      </c>
      <c r="O172" s="59">
        <v>0.57599999999999996</v>
      </c>
      <c r="P172" s="59">
        <v>0.57599999999999996</v>
      </c>
      <c r="Q172" s="59">
        <v>0.57599999999999996</v>
      </c>
      <c r="R172" s="59">
        <v>0.57599999999999996</v>
      </c>
      <c r="S172" s="59">
        <v>0.57599999999999996</v>
      </c>
      <c r="T172" s="59">
        <v>0.57599999999999996</v>
      </c>
      <c r="U172" s="59">
        <v>0.57599999999999996</v>
      </c>
      <c r="V172" s="59">
        <v>0.57599999999999996</v>
      </c>
      <c r="W172" s="59">
        <v>0.57599999999999996</v>
      </c>
      <c r="X172" s="59">
        <v>0.57599999999999996</v>
      </c>
      <c r="Y172" s="59">
        <v>0.57599999999999996</v>
      </c>
      <c r="Z172" s="59">
        <v>0.57599999999999996</v>
      </c>
      <c r="AA172" s="59">
        <v>0.57599999999999996</v>
      </c>
      <c r="AB172" s="59">
        <v>0.57599999999999996</v>
      </c>
      <c r="AC172" s="59">
        <v>0.57599999999999996</v>
      </c>
      <c r="AD172" s="59">
        <v>0.57599999999999996</v>
      </c>
      <c r="AE172" s="59">
        <v>0.57599999999999996</v>
      </c>
      <c r="AF172" s="59">
        <v>0.57599999999999996</v>
      </c>
      <c r="AG172" s="59"/>
      <c r="AH172" s="59"/>
      <c r="AI172" s="59"/>
      <c r="AJ172" s="59"/>
    </row>
    <row r="173" spans="1:36" ht="12.75" x14ac:dyDescent="0.2">
      <c r="A173" s="59" t="s">
        <v>780</v>
      </c>
      <c r="B173" s="59">
        <v>0.625</v>
      </c>
      <c r="C173" s="59">
        <v>0.625</v>
      </c>
      <c r="D173" s="59">
        <v>0.625</v>
      </c>
      <c r="E173" s="59">
        <v>0.625</v>
      </c>
      <c r="F173" s="59">
        <v>0.625</v>
      </c>
      <c r="G173" s="59">
        <v>0.625</v>
      </c>
      <c r="H173" s="59">
        <v>0.625</v>
      </c>
      <c r="I173" s="59">
        <v>0.625</v>
      </c>
      <c r="J173" s="59">
        <v>0.625</v>
      </c>
      <c r="K173" s="59">
        <v>0.625</v>
      </c>
      <c r="L173" s="59">
        <v>0.625</v>
      </c>
      <c r="M173" s="59">
        <v>0.625</v>
      </c>
      <c r="N173" s="59">
        <v>0.625</v>
      </c>
      <c r="O173" s="59">
        <v>0.625</v>
      </c>
      <c r="P173" s="59">
        <v>0.625</v>
      </c>
      <c r="Q173" s="59">
        <v>0.625</v>
      </c>
      <c r="R173" s="59">
        <v>0.625</v>
      </c>
      <c r="S173" s="59">
        <v>0.625</v>
      </c>
      <c r="T173" s="59">
        <v>0.625</v>
      </c>
      <c r="U173" s="59">
        <v>0.625</v>
      </c>
      <c r="V173" s="59">
        <v>0.625</v>
      </c>
      <c r="W173" s="59">
        <v>0.625</v>
      </c>
      <c r="X173" s="59">
        <v>0.625</v>
      </c>
      <c r="Y173" s="59">
        <v>0.625</v>
      </c>
      <c r="Z173" s="59">
        <v>0.625</v>
      </c>
      <c r="AA173" s="59">
        <v>0.625</v>
      </c>
      <c r="AB173" s="59">
        <v>0.625</v>
      </c>
      <c r="AC173" s="59">
        <v>0.625</v>
      </c>
      <c r="AD173" s="59">
        <v>0.625</v>
      </c>
      <c r="AE173" s="59">
        <v>0.625</v>
      </c>
      <c r="AF173" s="59">
        <v>0.625</v>
      </c>
      <c r="AG173" s="59"/>
      <c r="AH173" s="59"/>
      <c r="AI173" s="59"/>
      <c r="AJ173" s="59"/>
    </row>
    <row r="174" spans="1:36" ht="12.75" x14ac:dyDescent="0.2">
      <c r="A174" s="59" t="s">
        <v>781</v>
      </c>
      <c r="B174" s="59">
        <v>0</v>
      </c>
      <c r="C174" s="59">
        <v>0</v>
      </c>
      <c r="D174" s="59">
        <v>0</v>
      </c>
      <c r="E174" s="59">
        <v>0</v>
      </c>
      <c r="F174" s="59">
        <v>0</v>
      </c>
      <c r="G174" s="59">
        <v>0</v>
      </c>
      <c r="H174" s="59">
        <v>0</v>
      </c>
      <c r="I174" s="59">
        <v>0</v>
      </c>
      <c r="J174" s="59">
        <v>0</v>
      </c>
      <c r="K174" s="59">
        <v>0</v>
      </c>
      <c r="L174" s="59">
        <v>0</v>
      </c>
      <c r="M174" s="59">
        <v>0</v>
      </c>
      <c r="N174" s="59">
        <v>0</v>
      </c>
      <c r="O174" s="59">
        <v>0</v>
      </c>
      <c r="P174" s="59">
        <v>0</v>
      </c>
      <c r="Q174" s="59">
        <v>0</v>
      </c>
      <c r="R174" s="59">
        <v>0</v>
      </c>
      <c r="S174" s="59">
        <v>0</v>
      </c>
      <c r="T174" s="59">
        <v>0</v>
      </c>
      <c r="U174" s="59">
        <v>0</v>
      </c>
      <c r="V174" s="59">
        <v>0</v>
      </c>
      <c r="W174" s="59">
        <v>0</v>
      </c>
      <c r="X174" s="59">
        <v>0</v>
      </c>
      <c r="Y174" s="59">
        <v>0</v>
      </c>
      <c r="Z174" s="59">
        <v>0</v>
      </c>
      <c r="AA174" s="59">
        <v>0</v>
      </c>
      <c r="AB174" s="59">
        <v>0</v>
      </c>
      <c r="AC174" s="59">
        <v>0</v>
      </c>
      <c r="AD174" s="59">
        <v>0</v>
      </c>
      <c r="AE174" s="59">
        <v>0</v>
      </c>
      <c r="AF174" s="59">
        <v>0</v>
      </c>
      <c r="AG174" s="59"/>
      <c r="AH174" s="59"/>
      <c r="AI174" s="59"/>
      <c r="AJ174" s="59"/>
    </row>
    <row r="175" spans="1:36" ht="12.75" x14ac:dyDescent="0.2">
      <c r="A175" s="59" t="s">
        <v>782</v>
      </c>
      <c r="B175" s="59">
        <v>0.68799999999999994</v>
      </c>
      <c r="C175" s="59">
        <v>0.68799999999999994</v>
      </c>
      <c r="D175" s="59">
        <v>0.68799999999999994</v>
      </c>
      <c r="E175" s="59">
        <v>0.68799999999999994</v>
      </c>
      <c r="F175" s="59">
        <v>0.68799999999999994</v>
      </c>
      <c r="G175" s="59">
        <v>0.68799999999999994</v>
      </c>
      <c r="H175" s="59">
        <v>0.68799999999999994</v>
      </c>
      <c r="I175" s="59">
        <v>0.68799999999999994</v>
      </c>
      <c r="J175" s="59">
        <v>0.68799999999999994</v>
      </c>
      <c r="K175" s="59">
        <v>0.68799999999999994</v>
      </c>
      <c r="L175" s="59">
        <v>0.68799999999999994</v>
      </c>
      <c r="M175" s="59">
        <v>0.68799999999999994</v>
      </c>
      <c r="N175" s="59">
        <v>0.68799999999999994</v>
      </c>
      <c r="O175" s="59">
        <v>0.68799999999999994</v>
      </c>
      <c r="P175" s="59">
        <v>0.68799999999999994</v>
      </c>
      <c r="Q175" s="59">
        <v>0.68799999999999994</v>
      </c>
      <c r="R175" s="59">
        <v>0.68799999999999994</v>
      </c>
      <c r="S175" s="59">
        <v>0.68799999999999994</v>
      </c>
      <c r="T175" s="59">
        <v>0.68799999999999994</v>
      </c>
      <c r="U175" s="59">
        <v>0.68799999999999994</v>
      </c>
      <c r="V175" s="59">
        <v>0.68799999999999994</v>
      </c>
      <c r="W175" s="59">
        <v>0.68799999999999994</v>
      </c>
      <c r="X175" s="59">
        <v>0.68799999999999994</v>
      </c>
      <c r="Y175" s="59">
        <v>0.68799999999999994</v>
      </c>
      <c r="Z175" s="59">
        <v>0.68799999999999994</v>
      </c>
      <c r="AA175" s="59">
        <v>0.68799999999999994</v>
      </c>
      <c r="AB175" s="59">
        <v>0.68799999999999994</v>
      </c>
      <c r="AC175" s="59">
        <v>0.68799999999999994</v>
      </c>
      <c r="AD175" s="59">
        <v>0.68799999999999994</v>
      </c>
      <c r="AE175" s="59">
        <v>0.68799999999999994</v>
      </c>
      <c r="AF175" s="59">
        <v>0.68799999999999994</v>
      </c>
      <c r="AG175" s="59"/>
      <c r="AH175" s="59"/>
      <c r="AI175" s="59"/>
      <c r="AJ175" s="59"/>
    </row>
    <row r="176" spans="1:36" ht="12.75" x14ac:dyDescent="0.2">
      <c r="A176" s="59" t="s">
        <v>783</v>
      </c>
      <c r="B176" s="59">
        <v>0.69099999999999995</v>
      </c>
      <c r="C176" s="59">
        <v>0.69099999999999995</v>
      </c>
      <c r="D176" s="59">
        <v>0.69099999999999995</v>
      </c>
      <c r="E176" s="59">
        <v>0.69099999999999995</v>
      </c>
      <c r="F176" s="59">
        <v>0.69099999999999995</v>
      </c>
      <c r="G176" s="59">
        <v>0.69099999999999995</v>
      </c>
      <c r="H176" s="59">
        <v>0.69099999999999995</v>
      </c>
      <c r="I176" s="59">
        <v>0.69099999999999995</v>
      </c>
      <c r="J176" s="59">
        <v>0.69099999999999995</v>
      </c>
      <c r="K176" s="59">
        <v>0.69099999999999995</v>
      </c>
      <c r="L176" s="59">
        <v>0.69099999999999995</v>
      </c>
      <c r="M176" s="59">
        <v>0.69099999999999995</v>
      </c>
      <c r="N176" s="59">
        <v>0.69099999999999995</v>
      </c>
      <c r="O176" s="59">
        <v>0.69099999999999995</v>
      </c>
      <c r="P176" s="59">
        <v>0.69099999999999995</v>
      </c>
      <c r="Q176" s="59">
        <v>0.69099999999999995</v>
      </c>
      <c r="R176" s="59">
        <v>0.69099999999999995</v>
      </c>
      <c r="S176" s="59">
        <v>0.69099999999999995</v>
      </c>
      <c r="T176" s="59">
        <v>0.69099999999999995</v>
      </c>
      <c r="U176" s="59">
        <v>0.69099999999999995</v>
      </c>
      <c r="V176" s="59">
        <v>0.69099999999999995</v>
      </c>
      <c r="W176" s="59">
        <v>0.69099999999999995</v>
      </c>
      <c r="X176" s="59">
        <v>0.69099999999999995</v>
      </c>
      <c r="Y176" s="59">
        <v>0.69099999999999995</v>
      </c>
      <c r="Z176" s="59">
        <v>0.69099999999999995</v>
      </c>
      <c r="AA176" s="59">
        <v>0.69099999999999995</v>
      </c>
      <c r="AB176" s="59">
        <v>0.69099999999999995</v>
      </c>
      <c r="AC176" s="59">
        <v>0.69099999999999995</v>
      </c>
      <c r="AD176" s="59">
        <v>0.69099999999999995</v>
      </c>
      <c r="AE176" s="59">
        <v>0.69099999999999995</v>
      </c>
      <c r="AF176" s="59">
        <v>0.69099999999999995</v>
      </c>
      <c r="AG176" s="59"/>
      <c r="AH176" s="59"/>
      <c r="AI176" s="59"/>
      <c r="AJ176" s="59"/>
    </row>
    <row r="177" spans="1:36" ht="12.75" x14ac:dyDescent="0.2">
      <c r="A177" s="59" t="s">
        <v>784</v>
      </c>
      <c r="B177" s="59">
        <v>0</v>
      </c>
      <c r="C177" s="59">
        <v>0</v>
      </c>
      <c r="D177" s="59">
        <v>0</v>
      </c>
      <c r="E177" s="59">
        <v>0</v>
      </c>
      <c r="F177" s="59">
        <v>0</v>
      </c>
      <c r="G177" s="59">
        <v>0</v>
      </c>
      <c r="H177" s="59">
        <v>0</v>
      </c>
      <c r="I177" s="59">
        <v>0</v>
      </c>
      <c r="J177" s="59">
        <v>0</v>
      </c>
      <c r="K177" s="59">
        <v>0</v>
      </c>
      <c r="L177" s="59">
        <v>0</v>
      </c>
      <c r="M177" s="59">
        <v>0</v>
      </c>
      <c r="N177" s="59">
        <v>0</v>
      </c>
      <c r="O177" s="59">
        <v>0</v>
      </c>
      <c r="P177" s="59">
        <v>0</v>
      </c>
      <c r="Q177" s="59">
        <v>0</v>
      </c>
      <c r="R177" s="59">
        <v>0</v>
      </c>
      <c r="S177" s="59">
        <v>0</v>
      </c>
      <c r="T177" s="59">
        <v>0</v>
      </c>
      <c r="U177" s="59">
        <v>0</v>
      </c>
      <c r="V177" s="59">
        <v>0</v>
      </c>
      <c r="W177" s="59">
        <v>0</v>
      </c>
      <c r="X177" s="59">
        <v>0</v>
      </c>
      <c r="Y177" s="59">
        <v>0</v>
      </c>
      <c r="Z177" s="59">
        <v>0</v>
      </c>
      <c r="AA177" s="59">
        <v>0</v>
      </c>
      <c r="AB177" s="59">
        <v>0</v>
      </c>
      <c r="AC177" s="59">
        <v>0</v>
      </c>
      <c r="AD177" s="59">
        <v>0</v>
      </c>
      <c r="AE177" s="59">
        <v>0</v>
      </c>
      <c r="AF177" s="59">
        <v>0</v>
      </c>
      <c r="AG177" s="59"/>
      <c r="AH177" s="59"/>
      <c r="AI177" s="59"/>
      <c r="AJ177" s="59"/>
    </row>
    <row r="178" spans="1:36" ht="12.75" x14ac:dyDescent="0.2">
      <c r="A178" s="59" t="s">
        <v>785</v>
      </c>
      <c r="B178" s="59">
        <v>0.76</v>
      </c>
      <c r="C178" s="59">
        <v>0.76</v>
      </c>
      <c r="D178" s="59">
        <v>0.76</v>
      </c>
      <c r="E178" s="59">
        <v>0.76</v>
      </c>
      <c r="F178" s="59">
        <v>0.76</v>
      </c>
      <c r="G178" s="59">
        <v>0.76</v>
      </c>
      <c r="H178" s="59">
        <v>0.76</v>
      </c>
      <c r="I178" s="59">
        <v>0.76</v>
      </c>
      <c r="J178" s="59">
        <v>0.76</v>
      </c>
      <c r="K178" s="59">
        <v>0.76</v>
      </c>
      <c r="L178" s="59">
        <v>0.76</v>
      </c>
      <c r="M178" s="59">
        <v>0.76</v>
      </c>
      <c r="N178" s="59">
        <v>0.76</v>
      </c>
      <c r="O178" s="59">
        <v>0.76</v>
      </c>
      <c r="P178" s="59">
        <v>0.76</v>
      </c>
      <c r="Q178" s="59">
        <v>0.76</v>
      </c>
      <c r="R178" s="59">
        <v>0.76</v>
      </c>
      <c r="S178" s="59">
        <v>0.76</v>
      </c>
      <c r="T178" s="59">
        <v>0.76</v>
      </c>
      <c r="U178" s="59">
        <v>0.76</v>
      </c>
      <c r="V178" s="59">
        <v>0.76</v>
      </c>
      <c r="W178" s="59">
        <v>0.76</v>
      </c>
      <c r="X178" s="59">
        <v>0.76</v>
      </c>
      <c r="Y178" s="59">
        <v>0.76</v>
      </c>
      <c r="Z178" s="59">
        <v>0.76</v>
      </c>
      <c r="AA178" s="59">
        <v>0.76</v>
      </c>
      <c r="AB178" s="59">
        <v>0.76</v>
      </c>
      <c r="AC178" s="59">
        <v>0.76</v>
      </c>
      <c r="AD178" s="59">
        <v>0.76</v>
      </c>
      <c r="AE178" s="59">
        <v>0.76</v>
      </c>
      <c r="AF178" s="59">
        <v>0.76</v>
      </c>
      <c r="AG178" s="59"/>
      <c r="AH178" s="59"/>
      <c r="AI178" s="59"/>
      <c r="AJ178" s="59"/>
    </row>
    <row r="179" spans="1:36" ht="12.75" x14ac:dyDescent="0.2">
      <c r="A179" s="59" t="s">
        <v>786</v>
      </c>
      <c r="B179" s="59">
        <v>5.6000000000000001E-2</v>
      </c>
      <c r="C179" s="59">
        <v>5.6000000000000001E-2</v>
      </c>
      <c r="D179" s="59">
        <v>5.6000000000000001E-2</v>
      </c>
      <c r="E179" s="59">
        <v>5.6000000000000001E-2</v>
      </c>
      <c r="F179" s="59">
        <v>5.6000000000000001E-2</v>
      </c>
      <c r="G179" s="59">
        <v>5.6000000000000001E-2</v>
      </c>
      <c r="H179" s="59">
        <v>5.6000000000000001E-2</v>
      </c>
      <c r="I179" s="59">
        <v>5.6000000000000001E-2</v>
      </c>
      <c r="J179" s="59">
        <v>5.6000000000000001E-2</v>
      </c>
      <c r="K179" s="59">
        <v>5.6000000000000001E-2</v>
      </c>
      <c r="L179" s="59">
        <v>5.6000000000000001E-2</v>
      </c>
      <c r="M179" s="59">
        <v>5.6000000000000001E-2</v>
      </c>
      <c r="N179" s="59">
        <v>5.6000000000000001E-2</v>
      </c>
      <c r="O179" s="59">
        <v>5.6000000000000001E-2</v>
      </c>
      <c r="P179" s="59">
        <v>5.6000000000000001E-2</v>
      </c>
      <c r="Q179" s="59">
        <v>5.6000000000000001E-2</v>
      </c>
      <c r="R179" s="59">
        <v>5.6000000000000001E-2</v>
      </c>
      <c r="S179" s="59">
        <v>5.6000000000000001E-2</v>
      </c>
      <c r="T179" s="59">
        <v>5.6000000000000001E-2</v>
      </c>
      <c r="U179" s="59">
        <v>5.6000000000000001E-2</v>
      </c>
      <c r="V179" s="59">
        <v>5.6000000000000001E-2</v>
      </c>
      <c r="W179" s="59">
        <v>5.6000000000000001E-2</v>
      </c>
      <c r="X179" s="59">
        <v>5.6000000000000001E-2</v>
      </c>
      <c r="Y179" s="59">
        <v>5.6000000000000001E-2</v>
      </c>
      <c r="Z179" s="59">
        <v>5.6000000000000001E-2</v>
      </c>
      <c r="AA179" s="59">
        <v>5.6000000000000001E-2</v>
      </c>
      <c r="AB179" s="59">
        <v>5.6000000000000001E-2</v>
      </c>
      <c r="AC179" s="59">
        <v>5.6000000000000001E-2</v>
      </c>
      <c r="AD179" s="59">
        <v>5.6000000000000001E-2</v>
      </c>
      <c r="AE179" s="59">
        <v>5.6000000000000001E-2</v>
      </c>
      <c r="AF179" s="59">
        <v>5.6000000000000001E-2</v>
      </c>
      <c r="AG179" s="59"/>
      <c r="AH179" s="59"/>
      <c r="AI179" s="59"/>
      <c r="AJ179" s="59"/>
    </row>
    <row r="180" spans="1:36" ht="12.75" x14ac:dyDescent="0.2">
      <c r="A180" s="59" t="s">
        <v>787</v>
      </c>
      <c r="B180" s="59">
        <v>0</v>
      </c>
      <c r="C180" s="59">
        <v>0</v>
      </c>
      <c r="D180" s="59">
        <v>0</v>
      </c>
      <c r="E180" s="59">
        <v>0</v>
      </c>
      <c r="F180" s="59">
        <v>0</v>
      </c>
      <c r="G180" s="59">
        <v>0</v>
      </c>
      <c r="H180" s="59">
        <v>0</v>
      </c>
      <c r="I180" s="59">
        <v>0</v>
      </c>
      <c r="J180" s="59">
        <v>0</v>
      </c>
      <c r="K180" s="59">
        <v>0</v>
      </c>
      <c r="L180" s="59">
        <v>0</v>
      </c>
      <c r="M180" s="59">
        <v>0</v>
      </c>
      <c r="N180" s="59">
        <v>0</v>
      </c>
      <c r="O180" s="59">
        <v>0</v>
      </c>
      <c r="P180" s="59">
        <v>0</v>
      </c>
      <c r="Q180" s="59">
        <v>0</v>
      </c>
      <c r="R180" s="59">
        <v>0</v>
      </c>
      <c r="S180" s="59">
        <v>0</v>
      </c>
      <c r="T180" s="59">
        <v>0</v>
      </c>
      <c r="U180" s="59">
        <v>0</v>
      </c>
      <c r="V180" s="59">
        <v>0</v>
      </c>
      <c r="W180" s="59">
        <v>0</v>
      </c>
      <c r="X180" s="59">
        <v>0</v>
      </c>
      <c r="Y180" s="59">
        <v>0</v>
      </c>
      <c r="Z180" s="59">
        <v>0</v>
      </c>
      <c r="AA180" s="59">
        <v>0</v>
      </c>
      <c r="AB180" s="59">
        <v>0</v>
      </c>
      <c r="AC180" s="59">
        <v>0</v>
      </c>
      <c r="AD180" s="59">
        <v>0</v>
      </c>
      <c r="AE180" s="59">
        <v>0</v>
      </c>
      <c r="AF180" s="59">
        <v>0</v>
      </c>
      <c r="AG180" s="59"/>
      <c r="AH180" s="59"/>
      <c r="AI180" s="59"/>
      <c r="AJ180" s="59"/>
    </row>
    <row r="181" spans="1:36" ht="12.75" x14ac:dyDescent="0.2">
      <c r="A181" s="59" t="s">
        <v>788</v>
      </c>
      <c r="B181" s="59">
        <v>6.2E-2</v>
      </c>
      <c r="C181" s="59">
        <v>6.2E-2</v>
      </c>
      <c r="D181" s="59">
        <v>6.2E-2</v>
      </c>
      <c r="E181" s="59">
        <v>6.2E-2</v>
      </c>
      <c r="F181" s="59">
        <v>6.2E-2</v>
      </c>
      <c r="G181" s="59">
        <v>6.2E-2</v>
      </c>
      <c r="H181" s="59">
        <v>6.2E-2</v>
      </c>
      <c r="I181" s="59">
        <v>6.2E-2</v>
      </c>
      <c r="J181" s="59">
        <v>6.2E-2</v>
      </c>
      <c r="K181" s="59">
        <v>6.2E-2</v>
      </c>
      <c r="L181" s="59">
        <v>6.2E-2</v>
      </c>
      <c r="M181" s="59">
        <v>6.2E-2</v>
      </c>
      <c r="N181" s="59">
        <v>6.2E-2</v>
      </c>
      <c r="O181" s="59">
        <v>6.2E-2</v>
      </c>
      <c r="P181" s="59">
        <v>6.2E-2</v>
      </c>
      <c r="Q181" s="59">
        <v>6.2E-2</v>
      </c>
      <c r="R181" s="59">
        <v>6.2E-2</v>
      </c>
      <c r="S181" s="59">
        <v>6.2E-2</v>
      </c>
      <c r="T181" s="59">
        <v>6.2E-2</v>
      </c>
      <c r="U181" s="59">
        <v>6.2E-2</v>
      </c>
      <c r="V181" s="59">
        <v>6.2E-2</v>
      </c>
      <c r="W181" s="59">
        <v>6.2E-2</v>
      </c>
      <c r="X181" s="59">
        <v>6.2E-2</v>
      </c>
      <c r="Y181" s="59">
        <v>6.2E-2</v>
      </c>
      <c r="Z181" s="59">
        <v>6.2E-2</v>
      </c>
      <c r="AA181" s="59">
        <v>6.2E-2</v>
      </c>
      <c r="AB181" s="59">
        <v>6.2E-2</v>
      </c>
      <c r="AC181" s="59">
        <v>6.2E-2</v>
      </c>
      <c r="AD181" s="59">
        <v>6.2E-2</v>
      </c>
      <c r="AE181" s="59">
        <v>6.2E-2</v>
      </c>
      <c r="AF181" s="59">
        <v>6.2E-2</v>
      </c>
      <c r="AG181" s="59"/>
      <c r="AH181" s="59"/>
      <c r="AI181" s="59"/>
      <c r="AJ181" s="59"/>
    </row>
    <row r="182" spans="1:36" ht="12.75" x14ac:dyDescent="0.2">
      <c r="A182" s="59" t="s">
        <v>789</v>
      </c>
      <c r="B182" s="59">
        <v>0.13300000000000001</v>
      </c>
      <c r="C182" s="59">
        <v>0.13300000000000001</v>
      </c>
      <c r="D182" s="59">
        <v>0.13300000000000001</v>
      </c>
      <c r="E182" s="59">
        <v>0.13300000000000001</v>
      </c>
      <c r="F182" s="59">
        <v>0.13300000000000001</v>
      </c>
      <c r="G182" s="59">
        <v>0.13300000000000001</v>
      </c>
      <c r="H182" s="59">
        <v>0.13300000000000001</v>
      </c>
      <c r="I182" s="59">
        <v>0.13300000000000001</v>
      </c>
      <c r="J182" s="59">
        <v>0.13300000000000001</v>
      </c>
      <c r="K182" s="59">
        <v>0.13300000000000001</v>
      </c>
      <c r="L182" s="59">
        <v>0.13300000000000001</v>
      </c>
      <c r="M182" s="59">
        <v>0.13300000000000001</v>
      </c>
      <c r="N182" s="59">
        <v>0.13300000000000001</v>
      </c>
      <c r="O182" s="59">
        <v>0.13300000000000001</v>
      </c>
      <c r="P182" s="59">
        <v>0.13300000000000001</v>
      </c>
      <c r="Q182" s="59">
        <v>0.13300000000000001</v>
      </c>
      <c r="R182" s="59">
        <v>0.13300000000000001</v>
      </c>
      <c r="S182" s="59">
        <v>0.13300000000000001</v>
      </c>
      <c r="T182" s="59">
        <v>0.13300000000000001</v>
      </c>
      <c r="U182" s="59">
        <v>0.13300000000000001</v>
      </c>
      <c r="V182" s="59">
        <v>0.13300000000000001</v>
      </c>
      <c r="W182" s="59">
        <v>0.13300000000000001</v>
      </c>
      <c r="X182" s="59">
        <v>0.13300000000000001</v>
      </c>
      <c r="Y182" s="59">
        <v>0.13300000000000001</v>
      </c>
      <c r="Z182" s="59">
        <v>0.13300000000000001</v>
      </c>
      <c r="AA182" s="59">
        <v>0.13300000000000001</v>
      </c>
      <c r="AB182" s="59">
        <v>0.13300000000000001</v>
      </c>
      <c r="AC182" s="59">
        <v>0.13300000000000001</v>
      </c>
      <c r="AD182" s="59">
        <v>0.13300000000000001</v>
      </c>
      <c r="AE182" s="59">
        <v>0.13300000000000001</v>
      </c>
      <c r="AF182" s="59">
        <v>0.13300000000000001</v>
      </c>
      <c r="AG182" s="59"/>
      <c r="AH182" s="59"/>
      <c r="AI182" s="59"/>
      <c r="AJ182" s="59"/>
    </row>
    <row r="183" spans="1:36" ht="12.75" x14ac:dyDescent="0.2">
      <c r="A183" s="59" t="s">
        <v>790</v>
      </c>
      <c r="B183" s="59">
        <v>0</v>
      </c>
      <c r="C183" s="59">
        <v>0</v>
      </c>
      <c r="D183" s="59">
        <v>0</v>
      </c>
      <c r="E183" s="59">
        <v>0</v>
      </c>
      <c r="F183" s="59">
        <v>0</v>
      </c>
      <c r="G183" s="59">
        <v>0</v>
      </c>
      <c r="H183" s="59">
        <v>0</v>
      </c>
      <c r="I183" s="59">
        <v>0</v>
      </c>
      <c r="J183" s="59">
        <v>0</v>
      </c>
      <c r="K183" s="59">
        <v>0</v>
      </c>
      <c r="L183" s="59">
        <v>0</v>
      </c>
      <c r="M183" s="59">
        <v>0</v>
      </c>
      <c r="N183" s="59">
        <v>0</v>
      </c>
      <c r="O183" s="59">
        <v>0</v>
      </c>
      <c r="P183" s="59">
        <v>0</v>
      </c>
      <c r="Q183" s="59">
        <v>0</v>
      </c>
      <c r="R183" s="59">
        <v>0</v>
      </c>
      <c r="S183" s="59">
        <v>0</v>
      </c>
      <c r="T183" s="59">
        <v>0</v>
      </c>
      <c r="U183" s="59">
        <v>0</v>
      </c>
      <c r="V183" s="59">
        <v>0</v>
      </c>
      <c r="W183" s="59">
        <v>0</v>
      </c>
      <c r="X183" s="59">
        <v>0</v>
      </c>
      <c r="Y183" s="59">
        <v>0</v>
      </c>
      <c r="Z183" s="59">
        <v>0</v>
      </c>
      <c r="AA183" s="59">
        <v>0</v>
      </c>
      <c r="AB183" s="59">
        <v>0</v>
      </c>
      <c r="AC183" s="59">
        <v>0</v>
      </c>
      <c r="AD183" s="59">
        <v>0</v>
      </c>
      <c r="AE183" s="59">
        <v>0</v>
      </c>
      <c r="AF183" s="59">
        <v>0</v>
      </c>
      <c r="AG183" s="59"/>
      <c r="AH183" s="59"/>
      <c r="AI183" s="59"/>
      <c r="AJ183" s="59"/>
    </row>
    <row r="184" spans="1:36" ht="12.75" x14ac:dyDescent="0.2">
      <c r="A184" s="59" t="s">
        <v>791</v>
      </c>
      <c r="B184" s="59">
        <v>0.14599999999999999</v>
      </c>
      <c r="C184" s="59">
        <v>0.14599999999999999</v>
      </c>
      <c r="D184" s="59">
        <v>0.14599999999999999</v>
      </c>
      <c r="E184" s="59">
        <v>0.14599999999999999</v>
      </c>
      <c r="F184" s="59">
        <v>0.14599999999999999</v>
      </c>
      <c r="G184" s="59">
        <v>0.14599999999999999</v>
      </c>
      <c r="H184" s="59">
        <v>0.14599999999999999</v>
      </c>
      <c r="I184" s="59">
        <v>0.14599999999999999</v>
      </c>
      <c r="J184" s="59">
        <v>0.14599999999999999</v>
      </c>
      <c r="K184" s="59">
        <v>0.14599999999999999</v>
      </c>
      <c r="L184" s="59">
        <v>0.14599999999999999</v>
      </c>
      <c r="M184" s="59">
        <v>0.14599999999999999</v>
      </c>
      <c r="N184" s="59">
        <v>0.14599999999999999</v>
      </c>
      <c r="O184" s="59">
        <v>0.14599999999999999</v>
      </c>
      <c r="P184" s="59">
        <v>0.14599999999999999</v>
      </c>
      <c r="Q184" s="59">
        <v>0.14599999999999999</v>
      </c>
      <c r="R184" s="59">
        <v>0.14599999999999999</v>
      </c>
      <c r="S184" s="59">
        <v>0.14599999999999999</v>
      </c>
      <c r="T184" s="59">
        <v>0.14599999999999999</v>
      </c>
      <c r="U184" s="59">
        <v>0.14599999999999999</v>
      </c>
      <c r="V184" s="59">
        <v>0.14599999999999999</v>
      </c>
      <c r="W184" s="59">
        <v>0.14599999999999999</v>
      </c>
      <c r="X184" s="59">
        <v>0.14599999999999999</v>
      </c>
      <c r="Y184" s="59">
        <v>0.14599999999999999</v>
      </c>
      <c r="Z184" s="59">
        <v>0.14599999999999999</v>
      </c>
      <c r="AA184" s="59">
        <v>0.14599999999999999</v>
      </c>
      <c r="AB184" s="59">
        <v>0.14599999999999999</v>
      </c>
      <c r="AC184" s="59">
        <v>0.14599999999999999</v>
      </c>
      <c r="AD184" s="59">
        <v>0.14599999999999999</v>
      </c>
      <c r="AE184" s="59">
        <v>0.14599999999999999</v>
      </c>
      <c r="AF184" s="59">
        <v>0.14599999999999999</v>
      </c>
      <c r="AG184" s="59"/>
      <c r="AH184" s="59"/>
      <c r="AI184" s="59"/>
      <c r="AJ184" s="59"/>
    </row>
    <row r="185" spans="1:36" ht="12.75" x14ac:dyDescent="0.2">
      <c r="A185" s="59" t="s">
        <v>792</v>
      </c>
      <c r="B185" s="59">
        <v>0.75800000000000001</v>
      </c>
      <c r="C185" s="59">
        <v>0.75800000000000001</v>
      </c>
      <c r="D185" s="59">
        <v>0.75800000000000001</v>
      </c>
      <c r="E185" s="59">
        <v>0.75800000000000001</v>
      </c>
      <c r="F185" s="59">
        <v>0.75800000000000001</v>
      </c>
      <c r="G185" s="59">
        <v>0.75800000000000001</v>
      </c>
      <c r="H185" s="59">
        <v>0.75800000000000001</v>
      </c>
      <c r="I185" s="59">
        <v>0.75800000000000001</v>
      </c>
      <c r="J185" s="59">
        <v>0.75800000000000001</v>
      </c>
      <c r="K185" s="59">
        <v>0.75800000000000001</v>
      </c>
      <c r="L185" s="59">
        <v>0.75800000000000001</v>
      </c>
      <c r="M185" s="59">
        <v>0.75800000000000001</v>
      </c>
      <c r="N185" s="59">
        <v>0.75800000000000001</v>
      </c>
      <c r="O185" s="59">
        <v>0.75800000000000001</v>
      </c>
      <c r="P185" s="59">
        <v>0.75800000000000001</v>
      </c>
      <c r="Q185" s="59">
        <v>0.75800000000000001</v>
      </c>
      <c r="R185" s="59">
        <v>0.75800000000000001</v>
      </c>
      <c r="S185" s="59">
        <v>0.75800000000000001</v>
      </c>
      <c r="T185" s="59">
        <v>0.75800000000000001</v>
      </c>
      <c r="U185" s="59">
        <v>0.75800000000000001</v>
      </c>
      <c r="V185" s="59">
        <v>0.75800000000000001</v>
      </c>
      <c r="W185" s="59">
        <v>0.75800000000000001</v>
      </c>
      <c r="X185" s="59">
        <v>0.75800000000000001</v>
      </c>
      <c r="Y185" s="59">
        <v>0.75800000000000001</v>
      </c>
      <c r="Z185" s="59">
        <v>0.75800000000000001</v>
      </c>
      <c r="AA185" s="59">
        <v>0.75800000000000001</v>
      </c>
      <c r="AB185" s="59">
        <v>0.75800000000000001</v>
      </c>
      <c r="AC185" s="59">
        <v>0.75800000000000001</v>
      </c>
      <c r="AD185" s="59">
        <v>0.75800000000000001</v>
      </c>
      <c r="AE185" s="59">
        <v>0.75800000000000001</v>
      </c>
      <c r="AF185" s="59">
        <v>0.75800000000000001</v>
      </c>
      <c r="AG185" s="59"/>
      <c r="AH185" s="59"/>
      <c r="AI185" s="59"/>
      <c r="AJ185" s="59"/>
    </row>
    <row r="186" spans="1:36" ht="12.75" x14ac:dyDescent="0.2">
      <c r="A186" s="59" t="s">
        <v>793</v>
      </c>
      <c r="B186" s="59">
        <v>0</v>
      </c>
      <c r="C186" s="59">
        <v>0</v>
      </c>
      <c r="D186" s="59">
        <v>0</v>
      </c>
      <c r="E186" s="59">
        <v>0</v>
      </c>
      <c r="F186" s="59">
        <v>0</v>
      </c>
      <c r="G186" s="59">
        <v>0</v>
      </c>
      <c r="H186" s="59">
        <v>0</v>
      </c>
      <c r="I186" s="59">
        <v>0</v>
      </c>
      <c r="J186" s="59">
        <v>0</v>
      </c>
      <c r="K186" s="59">
        <v>0</v>
      </c>
      <c r="L186" s="59">
        <v>0</v>
      </c>
      <c r="M186" s="59">
        <v>0</v>
      </c>
      <c r="N186" s="59">
        <v>0</v>
      </c>
      <c r="O186" s="59">
        <v>0</v>
      </c>
      <c r="P186" s="59">
        <v>0</v>
      </c>
      <c r="Q186" s="59">
        <v>0</v>
      </c>
      <c r="R186" s="59">
        <v>0</v>
      </c>
      <c r="S186" s="59">
        <v>0</v>
      </c>
      <c r="T186" s="59">
        <v>0</v>
      </c>
      <c r="U186" s="59">
        <v>0</v>
      </c>
      <c r="V186" s="59">
        <v>0</v>
      </c>
      <c r="W186" s="59">
        <v>0</v>
      </c>
      <c r="X186" s="59">
        <v>0</v>
      </c>
      <c r="Y186" s="59">
        <v>0</v>
      </c>
      <c r="Z186" s="59">
        <v>0</v>
      </c>
      <c r="AA186" s="59">
        <v>0</v>
      </c>
      <c r="AB186" s="59">
        <v>0</v>
      </c>
      <c r="AC186" s="59">
        <v>0</v>
      </c>
      <c r="AD186" s="59">
        <v>0</v>
      </c>
      <c r="AE186" s="59">
        <v>0</v>
      </c>
      <c r="AF186" s="59">
        <v>0</v>
      </c>
      <c r="AG186" s="59"/>
      <c r="AH186" s="59"/>
      <c r="AI186" s="59"/>
      <c r="AJ186" s="59"/>
    </row>
    <row r="187" spans="1:36" ht="12.75" x14ac:dyDescent="0.2">
      <c r="A187" s="59" t="s">
        <v>794</v>
      </c>
      <c r="B187" s="59">
        <v>0.83399999999999996</v>
      </c>
      <c r="C187" s="59">
        <v>0.83399999999999996</v>
      </c>
      <c r="D187" s="59">
        <v>0.83399999999999996</v>
      </c>
      <c r="E187" s="59">
        <v>0.83399999999999996</v>
      </c>
      <c r="F187" s="59">
        <v>0.83399999999999996</v>
      </c>
      <c r="G187" s="59">
        <v>0.83399999999999996</v>
      </c>
      <c r="H187" s="59">
        <v>0.83399999999999996</v>
      </c>
      <c r="I187" s="59">
        <v>0.83399999999999996</v>
      </c>
      <c r="J187" s="59">
        <v>0.83399999999999996</v>
      </c>
      <c r="K187" s="59">
        <v>0.83399999999999996</v>
      </c>
      <c r="L187" s="59">
        <v>0.83399999999999996</v>
      </c>
      <c r="M187" s="59">
        <v>0.83399999999999996</v>
      </c>
      <c r="N187" s="59">
        <v>0.83399999999999996</v>
      </c>
      <c r="O187" s="59">
        <v>0.83399999999999996</v>
      </c>
      <c r="P187" s="59">
        <v>0.83399999999999996</v>
      </c>
      <c r="Q187" s="59">
        <v>0.83399999999999996</v>
      </c>
      <c r="R187" s="59">
        <v>0.83399999999999996</v>
      </c>
      <c r="S187" s="59">
        <v>0.83399999999999996</v>
      </c>
      <c r="T187" s="59">
        <v>0.83399999999999996</v>
      </c>
      <c r="U187" s="59">
        <v>0.83399999999999996</v>
      </c>
      <c r="V187" s="59">
        <v>0.83399999999999996</v>
      </c>
      <c r="W187" s="59">
        <v>0.83399999999999996</v>
      </c>
      <c r="X187" s="59">
        <v>0.83399999999999996</v>
      </c>
      <c r="Y187" s="59">
        <v>0.83399999999999996</v>
      </c>
      <c r="Z187" s="59">
        <v>0.83399999999999996</v>
      </c>
      <c r="AA187" s="59">
        <v>0.83399999999999996</v>
      </c>
      <c r="AB187" s="59">
        <v>0.83399999999999996</v>
      </c>
      <c r="AC187" s="59">
        <v>0.83399999999999996</v>
      </c>
      <c r="AD187" s="59">
        <v>0.83399999999999996</v>
      </c>
      <c r="AE187" s="59">
        <v>0.83399999999999996</v>
      </c>
      <c r="AF187" s="59">
        <v>0.83399999999999996</v>
      </c>
      <c r="AG187" s="59"/>
      <c r="AH187" s="59"/>
      <c r="AI187" s="59"/>
      <c r="AJ187" s="59"/>
    </row>
    <row r="188" spans="1:36" ht="12.75" x14ac:dyDescent="0.2">
      <c r="A188" s="59" t="s">
        <v>795</v>
      </c>
      <c r="B188" s="59">
        <v>0.49199999999999999</v>
      </c>
      <c r="C188" s="59">
        <v>0.49199999999999999</v>
      </c>
      <c r="D188" s="59">
        <v>0.49199999999999999</v>
      </c>
      <c r="E188" s="59">
        <v>0.49199999999999999</v>
      </c>
      <c r="F188" s="59">
        <v>0.49199999999999999</v>
      </c>
      <c r="G188" s="59">
        <v>0.49199999999999999</v>
      </c>
      <c r="H188" s="59">
        <v>0.49199999999999999</v>
      </c>
      <c r="I188" s="59">
        <v>0.49199999999999999</v>
      </c>
      <c r="J188" s="59">
        <v>0.49199999999999999</v>
      </c>
      <c r="K188" s="59">
        <v>0.49199999999999999</v>
      </c>
      <c r="L188" s="59">
        <v>0.49199999999999999</v>
      </c>
      <c r="M188" s="59">
        <v>0.49199999999999999</v>
      </c>
      <c r="N188" s="59">
        <v>0.49199999999999999</v>
      </c>
      <c r="O188" s="59">
        <v>0.49199999999999999</v>
      </c>
      <c r="P188" s="59">
        <v>0.49199999999999999</v>
      </c>
      <c r="Q188" s="59">
        <v>0.49199999999999999</v>
      </c>
      <c r="R188" s="59">
        <v>0.49199999999999999</v>
      </c>
      <c r="S188" s="59">
        <v>0.49199999999999999</v>
      </c>
      <c r="T188" s="59">
        <v>0.49199999999999999</v>
      </c>
      <c r="U188" s="59">
        <v>0.49199999999999999</v>
      </c>
      <c r="V188" s="59">
        <v>0.49199999999999999</v>
      </c>
      <c r="W188" s="59">
        <v>0.49199999999999999</v>
      </c>
      <c r="X188" s="59">
        <v>0.49199999999999999</v>
      </c>
      <c r="Y188" s="59">
        <v>0.49199999999999999</v>
      </c>
      <c r="Z188" s="59">
        <v>0.49199999999999999</v>
      </c>
      <c r="AA188" s="59">
        <v>0.49199999999999999</v>
      </c>
      <c r="AB188" s="59">
        <v>0.49199999999999999</v>
      </c>
      <c r="AC188" s="59">
        <v>0.49199999999999999</v>
      </c>
      <c r="AD188" s="59">
        <v>0.49199999999999999</v>
      </c>
      <c r="AE188" s="59">
        <v>0.49199999999999999</v>
      </c>
      <c r="AF188" s="59">
        <v>0.49199999999999999</v>
      </c>
      <c r="AG188" s="59"/>
      <c r="AH188" s="59"/>
      <c r="AI188" s="59"/>
      <c r="AJ188" s="59"/>
    </row>
    <row r="189" spans="1:36" ht="12.75" x14ac:dyDescent="0.2">
      <c r="A189" s="59" t="s">
        <v>796</v>
      </c>
      <c r="B189" s="59">
        <v>0</v>
      </c>
      <c r="C189" s="59">
        <v>0</v>
      </c>
      <c r="D189" s="59">
        <v>0</v>
      </c>
      <c r="E189" s="59">
        <v>0</v>
      </c>
      <c r="F189" s="59">
        <v>0</v>
      </c>
      <c r="G189" s="59">
        <v>0</v>
      </c>
      <c r="H189" s="59">
        <v>0</v>
      </c>
      <c r="I189" s="59">
        <v>0</v>
      </c>
      <c r="J189" s="59">
        <v>0</v>
      </c>
      <c r="K189" s="59">
        <v>0</v>
      </c>
      <c r="L189" s="59">
        <v>0</v>
      </c>
      <c r="M189" s="59">
        <v>0</v>
      </c>
      <c r="N189" s="59">
        <v>0</v>
      </c>
      <c r="O189" s="59">
        <v>0</v>
      </c>
      <c r="P189" s="59">
        <v>0</v>
      </c>
      <c r="Q189" s="59">
        <v>0</v>
      </c>
      <c r="R189" s="59">
        <v>0</v>
      </c>
      <c r="S189" s="59">
        <v>0</v>
      </c>
      <c r="T189" s="59">
        <v>0</v>
      </c>
      <c r="U189" s="59">
        <v>0</v>
      </c>
      <c r="V189" s="59">
        <v>0</v>
      </c>
      <c r="W189" s="59">
        <v>0</v>
      </c>
      <c r="X189" s="59">
        <v>0</v>
      </c>
      <c r="Y189" s="59">
        <v>0</v>
      </c>
      <c r="Z189" s="59">
        <v>0</v>
      </c>
      <c r="AA189" s="59">
        <v>0</v>
      </c>
      <c r="AB189" s="59">
        <v>0</v>
      </c>
      <c r="AC189" s="59">
        <v>0</v>
      </c>
      <c r="AD189" s="59">
        <v>0</v>
      </c>
      <c r="AE189" s="59">
        <v>0</v>
      </c>
      <c r="AF189" s="59">
        <v>0</v>
      </c>
      <c r="AG189" s="59"/>
      <c r="AH189" s="59"/>
      <c r="AI189" s="59"/>
      <c r="AJ189" s="59"/>
    </row>
    <row r="190" spans="1:36" ht="12.75" x14ac:dyDescent="0.2">
      <c r="A190" s="59" t="s">
        <v>797</v>
      </c>
      <c r="B190" s="59">
        <v>0.49199999999999999</v>
      </c>
      <c r="C190" s="59">
        <v>0.498</v>
      </c>
      <c r="D190" s="59">
        <v>0.503</v>
      </c>
      <c r="E190" s="59">
        <v>0.50800000000000001</v>
      </c>
      <c r="F190" s="59">
        <v>0.51200000000000001</v>
      </c>
      <c r="G190" s="59">
        <v>0.51700000000000002</v>
      </c>
      <c r="H190" s="59">
        <v>0.52100000000000002</v>
      </c>
      <c r="I190" s="59">
        <v>0.52500000000000002</v>
      </c>
      <c r="J190" s="59">
        <v>0.52900000000000003</v>
      </c>
      <c r="K190" s="59">
        <v>0.53300000000000003</v>
      </c>
      <c r="L190" s="59">
        <v>0.53700000000000003</v>
      </c>
      <c r="M190" s="59">
        <v>0.53800000000000003</v>
      </c>
      <c r="N190" s="59">
        <v>0.54</v>
      </c>
      <c r="O190" s="59">
        <v>0.54200000000000004</v>
      </c>
      <c r="P190" s="59">
        <v>0.54300000000000004</v>
      </c>
      <c r="Q190" s="59">
        <v>0.54500000000000004</v>
      </c>
      <c r="R190" s="59">
        <v>0.54600000000000004</v>
      </c>
      <c r="S190" s="59">
        <v>0.54800000000000004</v>
      </c>
      <c r="T190" s="59">
        <v>0.54900000000000004</v>
      </c>
      <c r="U190" s="59">
        <v>0.55100000000000005</v>
      </c>
      <c r="V190" s="59">
        <v>0.55200000000000005</v>
      </c>
      <c r="W190" s="59">
        <v>0.55400000000000005</v>
      </c>
      <c r="X190" s="59">
        <v>0.55500000000000005</v>
      </c>
      <c r="Y190" s="59">
        <v>0.55700000000000005</v>
      </c>
      <c r="Z190" s="59">
        <v>0.55800000000000005</v>
      </c>
      <c r="AA190" s="59">
        <v>0.55900000000000005</v>
      </c>
      <c r="AB190" s="59">
        <v>0.56100000000000005</v>
      </c>
      <c r="AC190" s="59">
        <v>0.56200000000000006</v>
      </c>
      <c r="AD190" s="59">
        <v>0.56299999999999994</v>
      </c>
      <c r="AE190" s="59">
        <v>0.56499999999999995</v>
      </c>
      <c r="AF190" s="59">
        <v>0.56599999999999995</v>
      </c>
      <c r="AG190" s="59"/>
      <c r="AH190" s="59"/>
      <c r="AI190" s="59"/>
      <c r="AJ190" s="59"/>
    </row>
    <row r="191" spans="1:36" ht="12.75" x14ac:dyDescent="0.2">
      <c r="A191" s="59" t="s">
        <v>798</v>
      </c>
      <c r="B191" s="59">
        <v>5.6000000000000001E-2</v>
      </c>
      <c r="C191" s="59">
        <v>5.6000000000000001E-2</v>
      </c>
      <c r="D191" s="59">
        <v>5.6000000000000001E-2</v>
      </c>
      <c r="E191" s="59">
        <v>5.6000000000000001E-2</v>
      </c>
      <c r="F191" s="59">
        <v>5.6000000000000001E-2</v>
      </c>
      <c r="G191" s="59">
        <v>5.6000000000000001E-2</v>
      </c>
      <c r="H191" s="59">
        <v>5.6000000000000001E-2</v>
      </c>
      <c r="I191" s="59">
        <v>5.6000000000000001E-2</v>
      </c>
      <c r="J191" s="59">
        <v>5.6000000000000001E-2</v>
      </c>
      <c r="K191" s="59">
        <v>5.6000000000000001E-2</v>
      </c>
      <c r="L191" s="59">
        <v>5.6000000000000001E-2</v>
      </c>
      <c r="M191" s="59">
        <v>5.6000000000000001E-2</v>
      </c>
      <c r="N191" s="59">
        <v>5.6000000000000001E-2</v>
      </c>
      <c r="O191" s="59">
        <v>5.6000000000000001E-2</v>
      </c>
      <c r="P191" s="59">
        <v>5.6000000000000001E-2</v>
      </c>
      <c r="Q191" s="59">
        <v>5.6000000000000001E-2</v>
      </c>
      <c r="R191" s="59">
        <v>5.6000000000000001E-2</v>
      </c>
      <c r="S191" s="59">
        <v>5.6000000000000001E-2</v>
      </c>
      <c r="T191" s="59">
        <v>5.6000000000000001E-2</v>
      </c>
      <c r="U191" s="59">
        <v>5.6000000000000001E-2</v>
      </c>
      <c r="V191" s="59">
        <v>5.6000000000000001E-2</v>
      </c>
      <c r="W191" s="59">
        <v>5.6000000000000001E-2</v>
      </c>
      <c r="X191" s="59">
        <v>5.6000000000000001E-2</v>
      </c>
      <c r="Y191" s="59">
        <v>5.6000000000000001E-2</v>
      </c>
      <c r="Z191" s="59">
        <v>5.6000000000000001E-2</v>
      </c>
      <c r="AA191" s="59">
        <v>5.6000000000000001E-2</v>
      </c>
      <c r="AB191" s="59">
        <v>5.6000000000000001E-2</v>
      </c>
      <c r="AC191" s="59">
        <v>5.6000000000000001E-2</v>
      </c>
      <c r="AD191" s="59">
        <v>5.6000000000000001E-2</v>
      </c>
      <c r="AE191" s="59">
        <v>5.6000000000000001E-2</v>
      </c>
      <c r="AF191" s="59">
        <v>5.6000000000000001E-2</v>
      </c>
      <c r="AG191" s="59"/>
      <c r="AH191" s="59"/>
      <c r="AI191" s="59"/>
      <c r="AJ191" s="59"/>
    </row>
    <row r="192" spans="1:36" ht="12.75" x14ac:dyDescent="0.2">
      <c r="A192" s="59" t="s">
        <v>799</v>
      </c>
      <c r="B192" s="59">
        <v>0</v>
      </c>
      <c r="C192" s="59">
        <v>0</v>
      </c>
      <c r="D192" s="59">
        <v>0</v>
      </c>
      <c r="E192" s="59">
        <v>0</v>
      </c>
      <c r="F192" s="59">
        <v>0</v>
      </c>
      <c r="G192" s="59">
        <v>0</v>
      </c>
      <c r="H192" s="59">
        <v>0</v>
      </c>
      <c r="I192" s="59">
        <v>0</v>
      </c>
      <c r="J192" s="59">
        <v>0</v>
      </c>
      <c r="K192" s="59">
        <v>0</v>
      </c>
      <c r="L192" s="59">
        <v>0</v>
      </c>
      <c r="M192" s="59">
        <v>0</v>
      </c>
      <c r="N192" s="59">
        <v>0</v>
      </c>
      <c r="O192" s="59">
        <v>0</v>
      </c>
      <c r="P192" s="59">
        <v>0</v>
      </c>
      <c r="Q192" s="59">
        <v>0</v>
      </c>
      <c r="R192" s="59">
        <v>0</v>
      </c>
      <c r="S192" s="59">
        <v>0</v>
      </c>
      <c r="T192" s="59">
        <v>0</v>
      </c>
      <c r="U192" s="59">
        <v>0</v>
      </c>
      <c r="V192" s="59">
        <v>0</v>
      </c>
      <c r="W192" s="59">
        <v>0</v>
      </c>
      <c r="X192" s="59">
        <v>0</v>
      </c>
      <c r="Y192" s="59">
        <v>0</v>
      </c>
      <c r="Z192" s="59">
        <v>0</v>
      </c>
      <c r="AA192" s="59">
        <v>0</v>
      </c>
      <c r="AB192" s="59">
        <v>0</v>
      </c>
      <c r="AC192" s="59">
        <v>0</v>
      </c>
      <c r="AD192" s="59">
        <v>0</v>
      </c>
      <c r="AE192" s="59">
        <v>0</v>
      </c>
      <c r="AF192" s="59">
        <v>0</v>
      </c>
      <c r="AG192" s="59"/>
      <c r="AH192" s="59"/>
      <c r="AI192" s="59"/>
      <c r="AJ192" s="59"/>
    </row>
    <row r="193" spans="1:36" ht="12.75" x14ac:dyDescent="0.2">
      <c r="A193" s="59" t="s">
        <v>800</v>
      </c>
      <c r="B193" s="59">
        <v>6.2E-2</v>
      </c>
      <c r="C193" s="59">
        <v>6.2E-2</v>
      </c>
      <c r="D193" s="59">
        <v>6.2E-2</v>
      </c>
      <c r="E193" s="59">
        <v>6.2E-2</v>
      </c>
      <c r="F193" s="59">
        <v>6.2E-2</v>
      </c>
      <c r="G193" s="59">
        <v>6.2E-2</v>
      </c>
      <c r="H193" s="59">
        <v>6.2E-2</v>
      </c>
      <c r="I193" s="59">
        <v>6.2E-2</v>
      </c>
      <c r="J193" s="59">
        <v>6.2E-2</v>
      </c>
      <c r="K193" s="59">
        <v>6.2E-2</v>
      </c>
      <c r="L193" s="59">
        <v>6.2E-2</v>
      </c>
      <c r="M193" s="59">
        <v>6.2E-2</v>
      </c>
      <c r="N193" s="59">
        <v>6.2E-2</v>
      </c>
      <c r="O193" s="59">
        <v>6.2E-2</v>
      </c>
      <c r="P193" s="59">
        <v>6.2E-2</v>
      </c>
      <c r="Q193" s="59">
        <v>6.2E-2</v>
      </c>
      <c r="R193" s="59">
        <v>6.2E-2</v>
      </c>
      <c r="S193" s="59">
        <v>6.2E-2</v>
      </c>
      <c r="T193" s="59">
        <v>6.2E-2</v>
      </c>
      <c r="U193" s="59">
        <v>6.2E-2</v>
      </c>
      <c r="V193" s="59">
        <v>6.2E-2</v>
      </c>
      <c r="W193" s="59">
        <v>6.2E-2</v>
      </c>
      <c r="X193" s="59">
        <v>6.2E-2</v>
      </c>
      <c r="Y193" s="59">
        <v>6.2E-2</v>
      </c>
      <c r="Z193" s="59">
        <v>6.2E-2</v>
      </c>
      <c r="AA193" s="59">
        <v>6.2E-2</v>
      </c>
      <c r="AB193" s="59">
        <v>6.2E-2</v>
      </c>
      <c r="AC193" s="59">
        <v>6.2E-2</v>
      </c>
      <c r="AD193" s="59">
        <v>6.2E-2</v>
      </c>
      <c r="AE193" s="59">
        <v>6.2E-2</v>
      </c>
      <c r="AF193" s="59">
        <v>6.2E-2</v>
      </c>
      <c r="AG193" s="59"/>
      <c r="AH193" s="59"/>
      <c r="AI193" s="59"/>
      <c r="AJ193" s="59"/>
    </row>
    <row r="194" spans="1:36" ht="12.75" x14ac:dyDescent="0.2">
      <c r="A194" s="59" t="s">
        <v>801</v>
      </c>
      <c r="B194" s="59">
        <v>5.6000000000000001E-2</v>
      </c>
      <c r="C194" s="59">
        <v>5.6000000000000001E-2</v>
      </c>
      <c r="D194" s="59">
        <v>5.6000000000000001E-2</v>
      </c>
      <c r="E194" s="59">
        <v>5.6000000000000001E-2</v>
      </c>
      <c r="F194" s="59">
        <v>5.6000000000000001E-2</v>
      </c>
      <c r="G194" s="59">
        <v>5.6000000000000001E-2</v>
      </c>
      <c r="H194" s="59">
        <v>5.6000000000000001E-2</v>
      </c>
      <c r="I194" s="59">
        <v>5.6000000000000001E-2</v>
      </c>
      <c r="J194" s="59">
        <v>5.6000000000000001E-2</v>
      </c>
      <c r="K194" s="59">
        <v>5.6000000000000001E-2</v>
      </c>
      <c r="L194" s="59">
        <v>5.6000000000000001E-2</v>
      </c>
      <c r="M194" s="59">
        <v>5.6000000000000001E-2</v>
      </c>
      <c r="N194" s="59">
        <v>5.6000000000000001E-2</v>
      </c>
      <c r="O194" s="59">
        <v>5.6000000000000001E-2</v>
      </c>
      <c r="P194" s="59">
        <v>5.6000000000000001E-2</v>
      </c>
      <c r="Q194" s="59">
        <v>5.6000000000000001E-2</v>
      </c>
      <c r="R194" s="59">
        <v>5.6000000000000001E-2</v>
      </c>
      <c r="S194" s="59">
        <v>5.6000000000000001E-2</v>
      </c>
      <c r="T194" s="59">
        <v>5.6000000000000001E-2</v>
      </c>
      <c r="U194" s="59">
        <v>5.6000000000000001E-2</v>
      </c>
      <c r="V194" s="59">
        <v>5.6000000000000001E-2</v>
      </c>
      <c r="W194" s="59">
        <v>5.6000000000000001E-2</v>
      </c>
      <c r="X194" s="59">
        <v>5.6000000000000001E-2</v>
      </c>
      <c r="Y194" s="59">
        <v>5.6000000000000001E-2</v>
      </c>
      <c r="Z194" s="59">
        <v>5.6000000000000001E-2</v>
      </c>
      <c r="AA194" s="59">
        <v>5.6000000000000001E-2</v>
      </c>
      <c r="AB194" s="59">
        <v>5.6000000000000001E-2</v>
      </c>
      <c r="AC194" s="59">
        <v>5.6000000000000001E-2</v>
      </c>
      <c r="AD194" s="59">
        <v>5.6000000000000001E-2</v>
      </c>
      <c r="AE194" s="59">
        <v>5.6000000000000001E-2</v>
      </c>
      <c r="AF194" s="59">
        <v>5.6000000000000001E-2</v>
      </c>
      <c r="AG194" s="59"/>
      <c r="AH194" s="59"/>
      <c r="AI194" s="59"/>
      <c r="AJ194" s="59"/>
    </row>
    <row r="195" spans="1:36" ht="12.75" x14ac:dyDescent="0.2">
      <c r="A195" s="59" t="s">
        <v>802</v>
      </c>
      <c r="B195" s="59">
        <v>0</v>
      </c>
      <c r="C195" s="59">
        <v>0</v>
      </c>
      <c r="D195" s="59">
        <v>0</v>
      </c>
      <c r="E195" s="59">
        <v>0</v>
      </c>
      <c r="F195" s="59">
        <v>0</v>
      </c>
      <c r="G195" s="59">
        <v>0</v>
      </c>
      <c r="H195" s="59">
        <v>0</v>
      </c>
      <c r="I195" s="59">
        <v>0</v>
      </c>
      <c r="J195" s="59">
        <v>0</v>
      </c>
      <c r="K195" s="59">
        <v>0</v>
      </c>
      <c r="L195" s="59">
        <v>0</v>
      </c>
      <c r="M195" s="59">
        <v>0</v>
      </c>
      <c r="N195" s="59">
        <v>0</v>
      </c>
      <c r="O195" s="59">
        <v>0</v>
      </c>
      <c r="P195" s="59">
        <v>0</v>
      </c>
      <c r="Q195" s="59">
        <v>0</v>
      </c>
      <c r="R195" s="59">
        <v>0</v>
      </c>
      <c r="S195" s="59">
        <v>0</v>
      </c>
      <c r="T195" s="59">
        <v>0</v>
      </c>
      <c r="U195" s="59">
        <v>0</v>
      </c>
      <c r="V195" s="59">
        <v>0</v>
      </c>
      <c r="W195" s="59">
        <v>0</v>
      </c>
      <c r="X195" s="59">
        <v>0</v>
      </c>
      <c r="Y195" s="59">
        <v>0</v>
      </c>
      <c r="Z195" s="59">
        <v>0</v>
      </c>
      <c r="AA195" s="59">
        <v>0</v>
      </c>
      <c r="AB195" s="59">
        <v>0</v>
      </c>
      <c r="AC195" s="59">
        <v>0</v>
      </c>
      <c r="AD195" s="59">
        <v>0</v>
      </c>
      <c r="AE195" s="59">
        <v>0</v>
      </c>
      <c r="AF195" s="59">
        <v>0</v>
      </c>
      <c r="AG195" s="59"/>
      <c r="AH195" s="59"/>
      <c r="AI195" s="59"/>
      <c r="AJ195" s="59"/>
    </row>
    <row r="196" spans="1:36" ht="12.75" x14ac:dyDescent="0.2">
      <c r="A196" s="59" t="s">
        <v>803</v>
      </c>
      <c r="B196" s="59">
        <v>6.2E-2</v>
      </c>
      <c r="C196" s="59">
        <v>6.2E-2</v>
      </c>
      <c r="D196" s="59">
        <v>6.2E-2</v>
      </c>
      <c r="E196" s="59">
        <v>6.2E-2</v>
      </c>
      <c r="F196" s="59">
        <v>6.2E-2</v>
      </c>
      <c r="G196" s="59">
        <v>6.2E-2</v>
      </c>
      <c r="H196" s="59">
        <v>6.2E-2</v>
      </c>
      <c r="I196" s="59">
        <v>6.2E-2</v>
      </c>
      <c r="J196" s="59">
        <v>6.2E-2</v>
      </c>
      <c r="K196" s="59">
        <v>6.2E-2</v>
      </c>
      <c r="L196" s="59">
        <v>6.2E-2</v>
      </c>
      <c r="M196" s="59">
        <v>6.2E-2</v>
      </c>
      <c r="N196" s="59">
        <v>6.2E-2</v>
      </c>
      <c r="O196" s="59">
        <v>6.2E-2</v>
      </c>
      <c r="P196" s="59">
        <v>6.2E-2</v>
      </c>
      <c r="Q196" s="59">
        <v>6.2E-2</v>
      </c>
      <c r="R196" s="59">
        <v>6.2E-2</v>
      </c>
      <c r="S196" s="59">
        <v>6.2E-2</v>
      </c>
      <c r="T196" s="59">
        <v>6.2E-2</v>
      </c>
      <c r="U196" s="59">
        <v>6.2E-2</v>
      </c>
      <c r="V196" s="59">
        <v>6.2E-2</v>
      </c>
      <c r="W196" s="59">
        <v>6.2E-2</v>
      </c>
      <c r="X196" s="59">
        <v>6.2E-2</v>
      </c>
      <c r="Y196" s="59">
        <v>6.2E-2</v>
      </c>
      <c r="Z196" s="59">
        <v>6.2E-2</v>
      </c>
      <c r="AA196" s="59">
        <v>6.2E-2</v>
      </c>
      <c r="AB196" s="59">
        <v>6.2E-2</v>
      </c>
      <c r="AC196" s="59">
        <v>6.2E-2</v>
      </c>
      <c r="AD196" s="59">
        <v>6.2E-2</v>
      </c>
      <c r="AE196" s="59">
        <v>6.2E-2</v>
      </c>
      <c r="AF196" s="59">
        <v>6.2E-2</v>
      </c>
      <c r="AG196" s="59"/>
      <c r="AH196" s="59"/>
      <c r="AI196" s="59"/>
      <c r="AJ196" s="59"/>
    </row>
    <row r="197" spans="1:36" ht="12.75" x14ac:dyDescent="0.2">
      <c r="A197" s="59" t="s">
        <v>804</v>
      </c>
      <c r="B197" s="59">
        <v>0.64600000000000002</v>
      </c>
      <c r="C197" s="59">
        <v>0.64600000000000002</v>
      </c>
      <c r="D197" s="59">
        <v>0.64600000000000002</v>
      </c>
      <c r="E197" s="59">
        <v>0.64600000000000002</v>
      </c>
      <c r="F197" s="59">
        <v>0.64600000000000002</v>
      </c>
      <c r="G197" s="59">
        <v>0.64600000000000002</v>
      </c>
      <c r="H197" s="59">
        <v>0.64600000000000002</v>
      </c>
      <c r="I197" s="59">
        <v>0.64600000000000002</v>
      </c>
      <c r="J197" s="59">
        <v>0.64600000000000002</v>
      </c>
      <c r="K197" s="59">
        <v>0.64600000000000002</v>
      </c>
      <c r="L197" s="59">
        <v>0.64600000000000002</v>
      </c>
      <c r="M197" s="59">
        <v>0.64600000000000002</v>
      </c>
      <c r="N197" s="59">
        <v>0.64600000000000002</v>
      </c>
      <c r="O197" s="59">
        <v>0.64600000000000002</v>
      </c>
      <c r="P197" s="59">
        <v>0.64600000000000002</v>
      </c>
      <c r="Q197" s="59">
        <v>0.64600000000000002</v>
      </c>
      <c r="R197" s="59">
        <v>0.64600000000000002</v>
      </c>
      <c r="S197" s="59">
        <v>0.64600000000000002</v>
      </c>
      <c r="T197" s="59">
        <v>0.64600000000000002</v>
      </c>
      <c r="U197" s="59">
        <v>0.64600000000000002</v>
      </c>
      <c r="V197" s="59">
        <v>0.64600000000000002</v>
      </c>
      <c r="W197" s="59">
        <v>0.64600000000000002</v>
      </c>
      <c r="X197" s="59">
        <v>0.64600000000000002</v>
      </c>
      <c r="Y197" s="59">
        <v>0.64600000000000002</v>
      </c>
      <c r="Z197" s="59">
        <v>0.64600000000000002</v>
      </c>
      <c r="AA197" s="59">
        <v>0.64600000000000002</v>
      </c>
      <c r="AB197" s="59">
        <v>0.64600000000000002</v>
      </c>
      <c r="AC197" s="59">
        <v>0.64600000000000002</v>
      </c>
      <c r="AD197" s="59">
        <v>0.64600000000000002</v>
      </c>
      <c r="AE197" s="59">
        <v>0.64600000000000002</v>
      </c>
      <c r="AF197" s="59">
        <v>0.64600000000000002</v>
      </c>
      <c r="AG197" s="59"/>
      <c r="AH197" s="59"/>
      <c r="AI197" s="59"/>
      <c r="AJ197" s="59"/>
    </row>
    <row r="198" spans="1:36" ht="12.75" x14ac:dyDescent="0.2">
      <c r="A198" s="59" t="s">
        <v>805</v>
      </c>
      <c r="B198" s="59">
        <v>0</v>
      </c>
      <c r="C198" s="59">
        <v>0</v>
      </c>
      <c r="D198" s="59">
        <v>0</v>
      </c>
      <c r="E198" s="59">
        <v>0</v>
      </c>
      <c r="F198" s="59">
        <v>0</v>
      </c>
      <c r="G198" s="59">
        <v>0</v>
      </c>
      <c r="H198" s="59">
        <v>0</v>
      </c>
      <c r="I198" s="59">
        <v>0</v>
      </c>
      <c r="J198" s="59">
        <v>0</v>
      </c>
      <c r="K198" s="59">
        <v>0</v>
      </c>
      <c r="L198" s="59">
        <v>0</v>
      </c>
      <c r="M198" s="59">
        <v>0</v>
      </c>
      <c r="N198" s="59">
        <v>0</v>
      </c>
      <c r="O198" s="59">
        <v>0</v>
      </c>
      <c r="P198" s="59">
        <v>0</v>
      </c>
      <c r="Q198" s="59">
        <v>0</v>
      </c>
      <c r="R198" s="59">
        <v>0</v>
      </c>
      <c r="S198" s="59">
        <v>0</v>
      </c>
      <c r="T198" s="59">
        <v>0</v>
      </c>
      <c r="U198" s="59">
        <v>0</v>
      </c>
      <c r="V198" s="59">
        <v>0</v>
      </c>
      <c r="W198" s="59">
        <v>0</v>
      </c>
      <c r="X198" s="59">
        <v>0</v>
      </c>
      <c r="Y198" s="59">
        <v>0</v>
      </c>
      <c r="Z198" s="59">
        <v>0</v>
      </c>
      <c r="AA198" s="59">
        <v>0</v>
      </c>
      <c r="AB198" s="59">
        <v>0</v>
      </c>
      <c r="AC198" s="59">
        <v>0</v>
      </c>
      <c r="AD198" s="59">
        <v>0</v>
      </c>
      <c r="AE198" s="59">
        <v>0</v>
      </c>
      <c r="AF198" s="59">
        <v>0</v>
      </c>
      <c r="AG198" s="59"/>
      <c r="AH198" s="59"/>
      <c r="AI198" s="59"/>
      <c r="AJ198" s="59"/>
    </row>
    <row r="199" spans="1:36" ht="12.75" x14ac:dyDescent="0.2">
      <c r="A199" s="59" t="s">
        <v>806</v>
      </c>
      <c r="B199" s="59">
        <v>0.71099999999999997</v>
      </c>
      <c r="C199" s="59">
        <v>0.71099999999999997</v>
      </c>
      <c r="D199" s="59">
        <v>0.71099999999999997</v>
      </c>
      <c r="E199" s="59">
        <v>0.71099999999999997</v>
      </c>
      <c r="F199" s="59">
        <v>0.71099999999999997</v>
      </c>
      <c r="G199" s="59">
        <v>0.71099999999999997</v>
      </c>
      <c r="H199" s="59">
        <v>0.71099999999999997</v>
      </c>
      <c r="I199" s="59">
        <v>0.71099999999999997</v>
      </c>
      <c r="J199" s="59">
        <v>0.71099999999999997</v>
      </c>
      <c r="K199" s="59">
        <v>0.71099999999999997</v>
      </c>
      <c r="L199" s="59">
        <v>0.71099999999999997</v>
      </c>
      <c r="M199" s="59">
        <v>0.71099999999999997</v>
      </c>
      <c r="N199" s="59">
        <v>0.71099999999999997</v>
      </c>
      <c r="O199" s="59">
        <v>0.71099999999999997</v>
      </c>
      <c r="P199" s="59">
        <v>0.71099999999999997</v>
      </c>
      <c r="Q199" s="59">
        <v>0.71099999999999997</v>
      </c>
      <c r="R199" s="59">
        <v>0.71099999999999997</v>
      </c>
      <c r="S199" s="59">
        <v>0.71099999999999997</v>
      </c>
      <c r="T199" s="59">
        <v>0.71099999999999997</v>
      </c>
      <c r="U199" s="59">
        <v>0.71099999999999997</v>
      </c>
      <c r="V199" s="59">
        <v>0.71099999999999997</v>
      </c>
      <c r="W199" s="59">
        <v>0.71099999999999997</v>
      </c>
      <c r="X199" s="59">
        <v>0.71099999999999997</v>
      </c>
      <c r="Y199" s="59">
        <v>0.71099999999999997</v>
      </c>
      <c r="Z199" s="59">
        <v>0.71099999999999997</v>
      </c>
      <c r="AA199" s="59">
        <v>0.71099999999999997</v>
      </c>
      <c r="AB199" s="59">
        <v>0.71099999999999997</v>
      </c>
      <c r="AC199" s="59">
        <v>0.71099999999999997</v>
      </c>
      <c r="AD199" s="59">
        <v>0.71099999999999997</v>
      </c>
      <c r="AE199" s="59">
        <v>0.71099999999999997</v>
      </c>
      <c r="AF199" s="59">
        <v>0.71099999999999997</v>
      </c>
      <c r="AG199" s="59"/>
      <c r="AH199" s="59"/>
      <c r="AI199" s="59"/>
      <c r="AJ199" s="59"/>
    </row>
    <row r="200" spans="1:36" ht="12.75" x14ac:dyDescent="0.2">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row>
    <row r="201" spans="1:36" ht="12.75" x14ac:dyDescent="0.2">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row>
    <row r="202" spans="1:36" ht="12.75" x14ac:dyDescent="0.2">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row>
    <row r="203" spans="1:36" ht="12.75" x14ac:dyDescent="0.2">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row>
    <row r="204" spans="1:36" ht="12.75" x14ac:dyDescent="0.2">
      <c r="A204" s="59"/>
      <c r="B204" s="59"/>
      <c r="C204" s="59"/>
      <c r="D204" s="59"/>
      <c r="E204" s="59"/>
      <c r="F204" s="59"/>
      <c r="G204" s="59"/>
      <c r="H204" s="59"/>
      <c r="I204" s="59"/>
      <c r="J204" s="59"/>
      <c r="K204" s="59"/>
      <c r="L204" s="59"/>
      <c r="M204" s="59"/>
      <c r="N204" s="59"/>
      <c r="O204" s="59"/>
      <c r="P204" s="59"/>
      <c r="Q204" s="59"/>
      <c r="R204" s="59"/>
      <c r="S204" s="59"/>
      <c r="T204" s="59"/>
      <c r="U204" s="59"/>
      <c r="V204" s="59"/>
      <c r="W204" s="59"/>
      <c r="X204" s="59"/>
      <c r="Y204" s="59"/>
      <c r="Z204" s="59"/>
      <c r="AA204" s="59"/>
      <c r="AB204" s="59"/>
      <c r="AC204" s="59"/>
      <c r="AD204" s="59"/>
      <c r="AE204" s="59"/>
      <c r="AF204" s="59"/>
      <c r="AG204" s="59"/>
      <c r="AH204" s="59"/>
      <c r="AI204" s="59"/>
      <c r="AJ204" s="59"/>
    </row>
    <row r="205" spans="1:36" ht="12.75" x14ac:dyDescent="0.2">
      <c r="A205" s="59"/>
      <c r="B205" s="59"/>
      <c r="C205" s="59"/>
      <c r="D205" s="59"/>
      <c r="E205" s="59"/>
      <c r="F205" s="59"/>
      <c r="G205" s="59"/>
      <c r="H205" s="59"/>
      <c r="I205" s="59"/>
      <c r="J205" s="59"/>
      <c r="K205" s="59"/>
      <c r="L205" s="59"/>
      <c r="M205" s="59"/>
      <c r="N205" s="59"/>
      <c r="O205" s="59"/>
      <c r="P205" s="59"/>
      <c r="Q205" s="59"/>
      <c r="R205" s="59"/>
      <c r="S205" s="59"/>
      <c r="T205" s="59"/>
      <c r="U205" s="59"/>
      <c r="V205" s="59"/>
      <c r="W205" s="59"/>
      <c r="X205" s="59"/>
      <c r="Y205" s="59"/>
      <c r="Z205" s="59"/>
      <c r="AA205" s="59"/>
      <c r="AB205" s="59"/>
      <c r="AC205" s="59"/>
      <c r="AD205" s="59"/>
      <c r="AE205" s="59"/>
      <c r="AF205" s="59"/>
      <c r="AG205" s="59"/>
      <c r="AH205" s="59"/>
      <c r="AI205" s="59"/>
      <c r="AJ205" s="59"/>
    </row>
    <row r="206" spans="1:36" ht="12.75" x14ac:dyDescent="0.2">
      <c r="A206" s="59"/>
      <c r="B206" s="59"/>
      <c r="C206" s="59"/>
      <c r="D206" s="59"/>
      <c r="E206" s="59"/>
      <c r="F206" s="59"/>
      <c r="G206" s="59"/>
      <c r="H206" s="59"/>
      <c r="I206" s="59"/>
      <c r="J206" s="59"/>
      <c r="K206" s="59"/>
      <c r="L206" s="59"/>
      <c r="M206" s="59"/>
      <c r="N206" s="59"/>
      <c r="O206" s="59"/>
      <c r="P206" s="59"/>
      <c r="Q206" s="59"/>
      <c r="R206" s="59"/>
      <c r="S206" s="59"/>
      <c r="T206" s="59"/>
      <c r="U206" s="59"/>
      <c r="V206" s="59"/>
      <c r="W206" s="59"/>
      <c r="X206" s="59"/>
      <c r="Y206" s="59"/>
      <c r="Z206" s="59"/>
      <c r="AA206" s="59"/>
      <c r="AB206" s="59"/>
      <c r="AC206" s="59"/>
      <c r="AD206" s="59"/>
      <c r="AE206" s="59"/>
      <c r="AF206" s="59"/>
      <c r="AG206" s="59"/>
      <c r="AH206" s="59"/>
      <c r="AI206" s="59"/>
      <c r="AJ206" s="59"/>
    </row>
    <row r="207" spans="1:36" ht="12.75" x14ac:dyDescent="0.2">
      <c r="A207" s="59"/>
      <c r="B207" s="59"/>
      <c r="C207" s="59"/>
      <c r="D207" s="59"/>
      <c r="E207" s="59"/>
      <c r="F207" s="59"/>
      <c r="G207" s="59"/>
      <c r="H207" s="59"/>
      <c r="I207" s="59"/>
      <c r="J207" s="59"/>
      <c r="K207" s="59"/>
      <c r="L207" s="59"/>
      <c r="M207" s="59"/>
      <c r="N207" s="59"/>
      <c r="O207" s="59"/>
      <c r="P207" s="59"/>
      <c r="Q207" s="59"/>
      <c r="R207" s="59"/>
      <c r="S207" s="59"/>
      <c r="T207" s="59"/>
      <c r="U207" s="59"/>
      <c r="V207" s="59"/>
      <c r="W207" s="59"/>
      <c r="X207" s="59"/>
      <c r="Y207" s="59"/>
      <c r="Z207" s="59"/>
      <c r="AA207" s="59"/>
      <c r="AB207" s="59"/>
      <c r="AC207" s="59"/>
      <c r="AD207" s="59"/>
      <c r="AE207" s="59"/>
      <c r="AF207" s="59"/>
      <c r="AG207" s="59"/>
      <c r="AH207" s="59"/>
      <c r="AI207" s="59"/>
      <c r="AJ207" s="59"/>
    </row>
    <row r="208" spans="1:36" ht="12.75" x14ac:dyDescent="0.2">
      <c r="A208" s="59"/>
      <c r="B208" s="59"/>
      <c r="C208" s="59"/>
      <c r="D208" s="59"/>
      <c r="E208" s="59"/>
      <c r="F208" s="59"/>
      <c r="G208" s="59"/>
      <c r="H208" s="59"/>
      <c r="I208" s="59"/>
      <c r="J208" s="59"/>
      <c r="K208" s="59"/>
      <c r="L208" s="59"/>
      <c r="M208" s="59"/>
      <c r="N208" s="59"/>
      <c r="O208" s="59"/>
      <c r="P208" s="59"/>
      <c r="Q208" s="59"/>
      <c r="R208" s="59"/>
      <c r="S208" s="59"/>
      <c r="T208" s="59"/>
      <c r="U208" s="59"/>
      <c r="V208" s="59"/>
      <c r="W208" s="59"/>
      <c r="X208" s="59"/>
      <c r="Y208" s="59"/>
      <c r="Z208" s="59"/>
      <c r="AA208" s="59"/>
      <c r="AB208" s="59"/>
      <c r="AC208" s="59"/>
      <c r="AD208" s="59"/>
      <c r="AE208" s="59"/>
      <c r="AF208" s="59"/>
      <c r="AG208" s="59"/>
      <c r="AH208" s="59"/>
      <c r="AI208" s="59"/>
      <c r="AJ208" s="59"/>
    </row>
    <row r="209" spans="1:36" ht="12.75" x14ac:dyDescent="0.2">
      <c r="A209" s="59"/>
      <c r="B209" s="59"/>
      <c r="C209" s="59"/>
      <c r="D209" s="59"/>
      <c r="E209" s="59"/>
      <c r="F209" s="59"/>
      <c r="G209" s="59"/>
      <c r="H209" s="59"/>
      <c r="I209" s="59"/>
      <c r="J209" s="59"/>
      <c r="K209" s="59"/>
      <c r="L209" s="59"/>
      <c r="M209" s="59"/>
      <c r="N209" s="59"/>
      <c r="O209" s="59"/>
      <c r="P209" s="59"/>
      <c r="Q209" s="59"/>
      <c r="R209" s="59"/>
      <c r="S209" s="59"/>
      <c r="T209" s="59"/>
      <c r="U209" s="59"/>
      <c r="V209" s="59"/>
      <c r="W209" s="59"/>
      <c r="X209" s="59"/>
      <c r="Y209" s="59"/>
      <c r="Z209" s="59"/>
      <c r="AA209" s="59"/>
      <c r="AB209" s="59"/>
      <c r="AC209" s="59"/>
      <c r="AD209" s="59"/>
      <c r="AE209" s="59"/>
      <c r="AF209" s="59"/>
      <c r="AG209" s="59"/>
      <c r="AH209" s="59"/>
      <c r="AI209" s="59"/>
      <c r="AJ209" s="59"/>
    </row>
    <row r="210" spans="1:36" ht="12.75" x14ac:dyDescent="0.2">
      <c r="A210" s="59"/>
      <c r="B210" s="59"/>
      <c r="C210" s="59"/>
      <c r="D210" s="59"/>
      <c r="E210" s="59"/>
      <c r="F210" s="59"/>
      <c r="G210" s="59"/>
      <c r="H210" s="59"/>
      <c r="I210" s="59"/>
      <c r="J210" s="59"/>
      <c r="K210" s="59"/>
      <c r="L210" s="59"/>
      <c r="M210" s="59"/>
      <c r="N210" s="59"/>
      <c r="O210" s="59"/>
      <c r="P210" s="59"/>
      <c r="Q210" s="59"/>
      <c r="R210" s="59"/>
      <c r="S210" s="59"/>
      <c r="T210" s="59"/>
      <c r="U210" s="59"/>
      <c r="V210" s="59"/>
      <c r="W210" s="59"/>
      <c r="X210" s="59"/>
      <c r="Y210" s="59"/>
      <c r="Z210" s="59"/>
      <c r="AA210" s="59"/>
      <c r="AB210" s="59"/>
      <c r="AC210" s="59"/>
      <c r="AD210" s="59"/>
      <c r="AE210" s="59"/>
      <c r="AF210" s="59"/>
      <c r="AG210" s="59"/>
      <c r="AH210" s="59"/>
      <c r="AI210" s="59"/>
      <c r="AJ210" s="59"/>
    </row>
    <row r="211" spans="1:36" ht="12.75" x14ac:dyDescent="0.2">
      <c r="A211" s="59"/>
      <c r="B211" s="59"/>
      <c r="C211" s="59"/>
      <c r="D211" s="59"/>
      <c r="E211" s="59"/>
      <c r="F211" s="59"/>
      <c r="G211" s="59"/>
      <c r="H211" s="59"/>
      <c r="I211" s="59"/>
      <c r="J211" s="59"/>
      <c r="K211" s="59"/>
      <c r="L211" s="59"/>
      <c r="M211" s="59"/>
      <c r="N211" s="59"/>
      <c r="O211" s="59"/>
      <c r="P211" s="59"/>
      <c r="Q211" s="59"/>
      <c r="R211" s="59"/>
      <c r="S211" s="59"/>
      <c r="T211" s="59"/>
      <c r="U211" s="59"/>
      <c r="V211" s="59"/>
      <c r="W211" s="59"/>
      <c r="X211" s="59"/>
      <c r="Y211" s="59"/>
      <c r="Z211" s="59"/>
      <c r="AA211" s="59"/>
      <c r="AB211" s="59"/>
      <c r="AC211" s="59"/>
      <c r="AD211" s="59"/>
      <c r="AE211" s="59"/>
      <c r="AF211" s="59"/>
      <c r="AG211" s="59"/>
      <c r="AH211" s="59"/>
      <c r="AI211" s="59"/>
      <c r="AJ211" s="59"/>
    </row>
    <row r="212" spans="1:36" ht="12.75" x14ac:dyDescent="0.2">
      <c r="A212" s="59"/>
      <c r="B212" s="59"/>
      <c r="C212" s="59"/>
      <c r="D212" s="59"/>
      <c r="E212" s="59"/>
      <c r="F212" s="59"/>
      <c r="G212" s="59"/>
      <c r="H212" s="59"/>
      <c r="I212" s="59"/>
      <c r="J212" s="59"/>
      <c r="K212" s="59"/>
      <c r="L212" s="59"/>
      <c r="M212" s="59"/>
      <c r="N212" s="59"/>
      <c r="O212" s="59"/>
      <c r="P212" s="59"/>
      <c r="Q212" s="59"/>
      <c r="R212" s="59"/>
      <c r="S212" s="59"/>
      <c r="T212" s="59"/>
      <c r="U212" s="59"/>
      <c r="V212" s="59"/>
      <c r="W212" s="59"/>
      <c r="X212" s="59"/>
      <c r="Y212" s="59"/>
      <c r="Z212" s="59"/>
      <c r="AA212" s="59"/>
      <c r="AB212" s="59"/>
      <c r="AC212" s="59"/>
      <c r="AD212" s="59"/>
      <c r="AE212" s="59"/>
      <c r="AF212" s="59"/>
      <c r="AG212" s="59"/>
      <c r="AH212" s="59"/>
      <c r="AI212" s="59"/>
      <c r="AJ212" s="59"/>
    </row>
    <row r="213" spans="1:36" ht="12.75" x14ac:dyDescent="0.2">
      <c r="A213" s="59"/>
      <c r="B213" s="59"/>
      <c r="C213" s="59"/>
      <c r="D213" s="59"/>
      <c r="E213" s="59"/>
      <c r="F213" s="59"/>
      <c r="G213" s="59"/>
      <c r="H213" s="59"/>
      <c r="I213" s="59"/>
      <c r="J213" s="59"/>
      <c r="K213" s="59"/>
      <c r="L213" s="59"/>
      <c r="M213" s="59"/>
      <c r="N213" s="59"/>
      <c r="O213" s="59"/>
      <c r="P213" s="59"/>
      <c r="Q213" s="59"/>
      <c r="R213" s="59"/>
      <c r="S213" s="59"/>
      <c r="T213" s="59"/>
      <c r="U213" s="59"/>
      <c r="V213" s="59"/>
      <c r="W213" s="59"/>
      <c r="X213" s="59"/>
      <c r="Y213" s="59"/>
      <c r="Z213" s="59"/>
      <c r="AA213" s="59"/>
      <c r="AB213" s="59"/>
      <c r="AC213" s="59"/>
      <c r="AD213" s="59"/>
      <c r="AE213" s="59"/>
      <c r="AF213" s="59"/>
      <c r="AG213" s="59"/>
      <c r="AH213" s="59"/>
      <c r="AI213" s="59"/>
      <c r="AJ213" s="59"/>
    </row>
    <row r="214" spans="1:36" ht="12.75" x14ac:dyDescent="0.2">
      <c r="A214" s="59"/>
      <c r="B214" s="59"/>
      <c r="C214" s="59"/>
      <c r="D214" s="59"/>
      <c r="E214" s="59"/>
      <c r="F214" s="59"/>
      <c r="G214" s="59"/>
      <c r="H214" s="59"/>
      <c r="I214" s="59"/>
      <c r="J214" s="59"/>
      <c r="K214" s="59"/>
      <c r="L214" s="59"/>
      <c r="M214" s="59"/>
      <c r="N214" s="59"/>
      <c r="O214" s="59"/>
      <c r="P214" s="59"/>
      <c r="Q214" s="59"/>
      <c r="R214" s="59"/>
      <c r="S214" s="59"/>
      <c r="T214" s="59"/>
      <c r="U214" s="59"/>
      <c r="V214" s="59"/>
      <c r="W214" s="59"/>
      <c r="X214" s="59"/>
      <c r="Y214" s="59"/>
      <c r="Z214" s="59"/>
      <c r="AA214" s="59"/>
      <c r="AB214" s="59"/>
      <c r="AC214" s="59"/>
      <c r="AD214" s="59"/>
      <c r="AE214" s="59"/>
      <c r="AF214" s="59"/>
      <c r="AG214" s="59"/>
      <c r="AH214" s="59"/>
      <c r="AI214" s="59"/>
      <c r="AJ214" s="59"/>
    </row>
    <row r="215" spans="1:36" ht="12.75" x14ac:dyDescent="0.2">
      <c r="A215" s="59"/>
      <c r="B215" s="59"/>
      <c r="C215" s="59"/>
      <c r="D215" s="59"/>
      <c r="E215" s="59"/>
      <c r="F215" s="59"/>
      <c r="G215" s="59"/>
      <c r="H215" s="59"/>
      <c r="I215" s="59"/>
      <c r="J215" s="59"/>
      <c r="K215" s="59"/>
      <c r="L215" s="59"/>
      <c r="M215" s="59"/>
      <c r="N215" s="59"/>
      <c r="O215" s="59"/>
      <c r="P215" s="59"/>
      <c r="Q215" s="59"/>
      <c r="R215" s="59"/>
      <c r="S215" s="59"/>
      <c r="T215" s="59"/>
      <c r="U215" s="59"/>
      <c r="V215" s="59"/>
      <c r="W215" s="59"/>
      <c r="X215" s="59"/>
      <c r="Y215" s="59"/>
      <c r="Z215" s="59"/>
      <c r="AA215" s="59"/>
      <c r="AB215" s="59"/>
      <c r="AC215" s="59"/>
      <c r="AD215" s="59"/>
      <c r="AE215" s="59"/>
      <c r="AF215" s="59"/>
      <c r="AG215" s="59"/>
      <c r="AH215" s="59"/>
      <c r="AI215" s="59"/>
      <c r="AJ215" s="59"/>
    </row>
    <row r="216" spans="1:36" ht="12.75" x14ac:dyDescent="0.2">
      <c r="A216" s="59"/>
      <c r="B216" s="59"/>
      <c r="C216" s="59"/>
      <c r="D216" s="59"/>
      <c r="E216" s="59"/>
      <c r="F216" s="59"/>
      <c r="G216" s="59"/>
      <c r="H216" s="59"/>
      <c r="I216" s="59"/>
      <c r="J216" s="59"/>
      <c r="K216" s="59"/>
      <c r="L216" s="59"/>
      <c r="M216" s="59"/>
      <c r="N216" s="59"/>
      <c r="O216" s="59"/>
      <c r="P216" s="59"/>
      <c r="Q216" s="59"/>
      <c r="R216" s="59"/>
      <c r="S216" s="59"/>
      <c r="T216" s="59"/>
      <c r="U216" s="59"/>
      <c r="V216" s="59"/>
      <c r="W216" s="59"/>
      <c r="X216" s="59"/>
      <c r="Y216" s="59"/>
      <c r="Z216" s="59"/>
      <c r="AA216" s="59"/>
      <c r="AB216" s="59"/>
      <c r="AC216" s="59"/>
      <c r="AD216" s="59"/>
      <c r="AE216" s="59"/>
      <c r="AF216" s="59"/>
      <c r="AG216" s="59"/>
      <c r="AH216" s="59"/>
      <c r="AI216" s="59"/>
      <c r="AJ216" s="59"/>
    </row>
    <row r="217" spans="1:36" ht="12.75" x14ac:dyDescent="0.2">
      <c r="A217" s="59"/>
      <c r="B217" s="59"/>
      <c r="C217" s="59"/>
      <c r="D217" s="59"/>
      <c r="E217" s="59"/>
      <c r="F217" s="59"/>
      <c r="G217" s="59"/>
      <c r="H217" s="59"/>
      <c r="I217" s="59"/>
      <c r="J217" s="59"/>
      <c r="K217" s="59"/>
      <c r="L217" s="59"/>
      <c r="M217" s="59"/>
      <c r="N217" s="59"/>
      <c r="O217" s="59"/>
      <c r="P217" s="59"/>
      <c r="Q217" s="59"/>
      <c r="R217" s="59"/>
      <c r="S217" s="59"/>
      <c r="T217" s="59"/>
      <c r="U217" s="59"/>
      <c r="V217" s="59"/>
      <c r="W217" s="59"/>
      <c r="X217" s="59"/>
      <c r="Y217" s="59"/>
      <c r="Z217" s="59"/>
      <c r="AA217" s="59"/>
      <c r="AB217" s="59"/>
      <c r="AC217" s="59"/>
      <c r="AD217" s="59"/>
      <c r="AE217" s="59"/>
      <c r="AF217" s="59"/>
      <c r="AG217" s="59"/>
      <c r="AH217" s="59"/>
      <c r="AI217" s="59"/>
      <c r="AJ217" s="59"/>
    </row>
    <row r="218" spans="1:36" ht="12.75" x14ac:dyDescent="0.2">
      <c r="A218" s="59"/>
      <c r="B218" s="59"/>
      <c r="C218" s="59"/>
      <c r="D218" s="59"/>
      <c r="E218" s="59"/>
      <c r="F218" s="59"/>
      <c r="G218" s="59"/>
      <c r="H218" s="59"/>
      <c r="I218" s="59"/>
      <c r="J218" s="59"/>
      <c r="K218" s="59"/>
      <c r="L218" s="59"/>
      <c r="M218" s="59"/>
      <c r="N218" s="59"/>
      <c r="O218" s="59"/>
      <c r="P218" s="59"/>
      <c r="Q218" s="59"/>
      <c r="R218" s="59"/>
      <c r="S218" s="59"/>
      <c r="T218" s="59"/>
      <c r="U218" s="59"/>
      <c r="V218" s="59"/>
      <c r="W218" s="59"/>
      <c r="X218" s="59"/>
      <c r="Y218" s="59"/>
      <c r="Z218" s="59"/>
      <c r="AA218" s="59"/>
      <c r="AB218" s="59"/>
      <c r="AC218" s="59"/>
      <c r="AD218" s="59"/>
      <c r="AE218" s="59"/>
      <c r="AF218" s="59"/>
      <c r="AG218" s="59"/>
      <c r="AH218" s="59"/>
      <c r="AI218" s="59"/>
      <c r="AJ218" s="59"/>
    </row>
    <row r="219" spans="1:36" ht="12.75" x14ac:dyDescent="0.2">
      <c r="A219" s="59"/>
      <c r="B219" s="59"/>
      <c r="C219" s="59"/>
      <c r="D219" s="59"/>
      <c r="E219" s="59"/>
      <c r="F219" s="59"/>
      <c r="G219" s="59"/>
      <c r="H219" s="59"/>
      <c r="I219" s="59"/>
      <c r="J219" s="59"/>
      <c r="K219" s="59"/>
      <c r="L219" s="59"/>
      <c r="M219" s="59"/>
      <c r="N219" s="59"/>
      <c r="O219" s="59"/>
      <c r="P219" s="59"/>
      <c r="Q219" s="59"/>
      <c r="R219" s="59"/>
      <c r="S219" s="59"/>
      <c r="T219" s="59"/>
      <c r="U219" s="59"/>
      <c r="V219" s="59"/>
      <c r="W219" s="59"/>
      <c r="X219" s="59"/>
      <c r="Y219" s="59"/>
      <c r="Z219" s="59"/>
      <c r="AA219" s="59"/>
      <c r="AB219" s="59"/>
      <c r="AC219" s="59"/>
      <c r="AD219" s="59"/>
      <c r="AE219" s="59"/>
      <c r="AF219" s="59"/>
      <c r="AG219" s="59"/>
      <c r="AH219" s="59"/>
      <c r="AI219" s="59"/>
      <c r="AJ219" s="59"/>
    </row>
    <row r="220" spans="1:36" ht="12.75" x14ac:dyDescent="0.2">
      <c r="A220" s="59"/>
      <c r="B220" s="59"/>
      <c r="C220" s="59"/>
      <c r="D220" s="59"/>
      <c r="E220" s="59"/>
      <c r="F220" s="59"/>
      <c r="G220" s="59"/>
      <c r="H220" s="59"/>
      <c r="I220" s="59"/>
      <c r="J220" s="59"/>
      <c r="K220" s="59"/>
      <c r="L220" s="59"/>
      <c r="M220" s="59"/>
      <c r="N220" s="59"/>
      <c r="O220" s="59"/>
      <c r="P220" s="59"/>
      <c r="Q220" s="59"/>
      <c r="R220" s="59"/>
      <c r="S220" s="59"/>
      <c r="T220" s="59"/>
      <c r="U220" s="59"/>
      <c r="V220" s="59"/>
      <c r="W220" s="59"/>
      <c r="X220" s="59"/>
      <c r="Y220" s="59"/>
      <c r="Z220" s="59"/>
      <c r="AA220" s="59"/>
      <c r="AB220" s="59"/>
      <c r="AC220" s="59"/>
      <c r="AD220" s="59"/>
      <c r="AE220" s="59"/>
      <c r="AF220" s="59"/>
      <c r="AG220" s="59"/>
      <c r="AH220" s="59"/>
      <c r="AI220" s="59"/>
      <c r="AJ220" s="59"/>
    </row>
    <row r="221" spans="1:36" ht="12.75" x14ac:dyDescent="0.2">
      <c r="A221" s="59"/>
      <c r="B221" s="59"/>
      <c r="C221" s="59"/>
      <c r="D221" s="59"/>
      <c r="E221" s="59"/>
      <c r="F221" s="59"/>
      <c r="G221" s="59"/>
      <c r="H221" s="59"/>
      <c r="I221" s="59"/>
      <c r="J221" s="59"/>
      <c r="K221" s="59"/>
      <c r="L221" s="59"/>
      <c r="M221" s="59"/>
      <c r="N221" s="59"/>
      <c r="O221" s="59"/>
      <c r="P221" s="59"/>
      <c r="Q221" s="59"/>
      <c r="R221" s="59"/>
      <c r="S221" s="59"/>
      <c r="T221" s="59"/>
      <c r="U221" s="59"/>
      <c r="V221" s="59"/>
      <c r="W221" s="59"/>
      <c r="X221" s="59"/>
      <c r="Y221" s="59"/>
      <c r="Z221" s="59"/>
      <c r="AA221" s="59"/>
      <c r="AB221" s="59"/>
      <c r="AC221" s="59"/>
      <c r="AD221" s="59"/>
      <c r="AE221" s="59"/>
      <c r="AF221" s="59"/>
      <c r="AG221" s="59"/>
      <c r="AH221" s="59"/>
      <c r="AI221" s="59"/>
      <c r="AJ221" s="59"/>
    </row>
    <row r="222" spans="1:36" ht="12.75" x14ac:dyDescent="0.2">
      <c r="A222" s="59"/>
      <c r="B222" s="59"/>
      <c r="C222" s="59"/>
      <c r="D222" s="59"/>
      <c r="E222" s="59"/>
      <c r="F222" s="59"/>
      <c r="G222" s="59"/>
      <c r="H222" s="59"/>
      <c r="I222" s="59"/>
      <c r="J222" s="59"/>
      <c r="K222" s="59"/>
      <c r="L222" s="59"/>
      <c r="M222" s="59"/>
      <c r="N222" s="59"/>
      <c r="O222" s="59"/>
      <c r="P222" s="59"/>
      <c r="Q222" s="59"/>
      <c r="R222" s="59"/>
      <c r="S222" s="59"/>
      <c r="T222" s="59"/>
      <c r="U222" s="59"/>
      <c r="V222" s="59"/>
      <c r="W222" s="59"/>
      <c r="X222" s="59"/>
      <c r="Y222" s="59"/>
      <c r="Z222" s="59"/>
      <c r="AA222" s="59"/>
      <c r="AB222" s="59"/>
      <c r="AC222" s="59"/>
      <c r="AD222" s="59"/>
      <c r="AE222" s="59"/>
      <c r="AF222" s="59"/>
      <c r="AG222" s="59"/>
      <c r="AH222" s="59"/>
      <c r="AI222" s="59"/>
      <c r="AJ222" s="59"/>
    </row>
    <row r="223" spans="1:36" ht="12.75" x14ac:dyDescent="0.2">
      <c r="A223" s="59"/>
      <c r="B223" s="59"/>
      <c r="C223" s="59"/>
      <c r="D223" s="59"/>
      <c r="E223" s="59"/>
      <c r="F223" s="59"/>
      <c r="G223" s="59"/>
      <c r="H223" s="59"/>
      <c r="I223" s="59"/>
      <c r="J223" s="59"/>
      <c r="K223" s="59"/>
      <c r="L223" s="59"/>
      <c r="M223" s="59"/>
      <c r="N223" s="59"/>
      <c r="O223" s="59"/>
      <c r="P223" s="59"/>
      <c r="Q223" s="59"/>
      <c r="R223" s="59"/>
      <c r="S223" s="59"/>
      <c r="T223" s="59"/>
      <c r="U223" s="59"/>
      <c r="V223" s="59"/>
      <c r="W223" s="59"/>
      <c r="X223" s="59"/>
      <c r="Y223" s="59"/>
      <c r="Z223" s="59"/>
      <c r="AA223" s="59"/>
      <c r="AB223" s="59"/>
      <c r="AC223" s="59"/>
      <c r="AD223" s="59"/>
      <c r="AE223" s="59"/>
      <c r="AF223" s="59"/>
      <c r="AG223" s="59"/>
      <c r="AH223" s="59"/>
      <c r="AI223" s="59"/>
      <c r="AJ223" s="59"/>
    </row>
    <row r="224" spans="1:36" ht="12.75" x14ac:dyDescent="0.2">
      <c r="A224" s="59"/>
      <c r="B224" s="59"/>
      <c r="C224" s="59"/>
      <c r="D224" s="59"/>
      <c r="E224" s="59"/>
      <c r="F224" s="59"/>
      <c r="G224" s="59"/>
      <c r="H224" s="59"/>
      <c r="I224" s="59"/>
      <c r="J224" s="59"/>
      <c r="K224" s="59"/>
      <c r="L224" s="59"/>
      <c r="M224" s="59"/>
      <c r="N224" s="59"/>
      <c r="O224" s="59"/>
      <c r="P224" s="59"/>
      <c r="Q224" s="59"/>
      <c r="R224" s="59"/>
      <c r="S224" s="59"/>
      <c r="T224" s="59"/>
      <c r="U224" s="59"/>
      <c r="V224" s="59"/>
      <c r="W224" s="59"/>
      <c r="X224" s="59"/>
      <c r="Y224" s="59"/>
      <c r="Z224" s="59"/>
      <c r="AA224" s="59"/>
      <c r="AB224" s="59"/>
      <c r="AC224" s="59"/>
      <c r="AD224" s="59"/>
      <c r="AE224" s="59"/>
      <c r="AF224" s="59"/>
      <c r="AG224" s="59"/>
      <c r="AH224" s="59"/>
      <c r="AI224" s="59"/>
      <c r="AJ224" s="59"/>
    </row>
    <row r="225" spans="1:36" ht="12.75" x14ac:dyDescent="0.2">
      <c r="A225" s="59"/>
      <c r="B225" s="59"/>
      <c r="C225" s="59"/>
      <c r="D225" s="59"/>
      <c r="E225" s="59"/>
      <c r="F225" s="59"/>
      <c r="G225" s="59"/>
      <c r="H225" s="59"/>
      <c r="I225" s="59"/>
      <c r="J225" s="59"/>
      <c r="K225" s="59"/>
      <c r="L225" s="59"/>
      <c r="M225" s="59"/>
      <c r="N225" s="59"/>
      <c r="O225" s="59"/>
      <c r="P225" s="59"/>
      <c r="Q225" s="59"/>
      <c r="R225" s="59"/>
      <c r="S225" s="59"/>
      <c r="T225" s="59"/>
      <c r="U225" s="59"/>
      <c r="V225" s="59"/>
      <c r="W225" s="59"/>
      <c r="X225" s="59"/>
      <c r="Y225" s="59"/>
      <c r="Z225" s="59"/>
      <c r="AA225" s="59"/>
      <c r="AB225" s="59"/>
      <c r="AC225" s="59"/>
      <c r="AD225" s="59"/>
      <c r="AE225" s="59"/>
      <c r="AF225" s="59"/>
      <c r="AG225" s="59"/>
      <c r="AH225" s="59"/>
      <c r="AI225" s="59"/>
      <c r="AJ225" s="59"/>
    </row>
    <row r="226" spans="1:36" ht="12.75" x14ac:dyDescent="0.2">
      <c r="A226" s="59"/>
      <c r="B226" s="59"/>
      <c r="C226" s="59"/>
      <c r="D226" s="59"/>
      <c r="E226" s="59"/>
      <c r="F226" s="59"/>
      <c r="G226" s="59"/>
      <c r="H226" s="59"/>
      <c r="I226" s="59"/>
      <c r="J226" s="59"/>
      <c r="K226" s="59"/>
      <c r="L226" s="59"/>
      <c r="M226" s="59"/>
      <c r="N226" s="59"/>
      <c r="O226" s="59"/>
      <c r="P226" s="59"/>
      <c r="Q226" s="59"/>
      <c r="R226" s="59"/>
      <c r="S226" s="59"/>
      <c r="T226" s="59"/>
      <c r="U226" s="59"/>
      <c r="V226" s="59"/>
      <c r="W226" s="59"/>
      <c r="X226" s="59"/>
      <c r="Y226" s="59"/>
      <c r="Z226" s="59"/>
      <c r="AA226" s="59"/>
      <c r="AB226" s="59"/>
      <c r="AC226" s="59"/>
      <c r="AD226" s="59"/>
      <c r="AE226" s="59"/>
      <c r="AF226" s="59"/>
      <c r="AG226" s="59"/>
      <c r="AH226" s="59"/>
      <c r="AI226" s="59"/>
      <c r="AJ226" s="59"/>
    </row>
    <row r="227" spans="1:36" ht="12.75" x14ac:dyDescent="0.2">
      <c r="A227" s="59"/>
      <c r="B227" s="59"/>
      <c r="C227" s="59"/>
      <c r="D227" s="59"/>
      <c r="E227" s="59"/>
      <c r="F227" s="59"/>
      <c r="G227" s="59"/>
      <c r="H227" s="59"/>
      <c r="I227" s="59"/>
      <c r="J227" s="59"/>
      <c r="K227" s="59"/>
      <c r="L227" s="59"/>
      <c r="M227" s="59"/>
      <c r="N227" s="59"/>
      <c r="O227" s="59"/>
      <c r="P227" s="59"/>
      <c r="Q227" s="59"/>
      <c r="R227" s="59"/>
      <c r="S227" s="59"/>
      <c r="T227" s="59"/>
      <c r="U227" s="59"/>
      <c r="V227" s="59"/>
      <c r="W227" s="59"/>
      <c r="X227" s="59"/>
      <c r="Y227" s="59"/>
      <c r="Z227" s="59"/>
      <c r="AA227" s="59"/>
      <c r="AB227" s="59"/>
      <c r="AC227" s="59"/>
      <c r="AD227" s="59"/>
      <c r="AE227" s="59"/>
      <c r="AF227" s="59"/>
      <c r="AG227" s="59"/>
      <c r="AH227" s="59"/>
      <c r="AI227" s="59"/>
      <c r="AJ227" s="59"/>
    </row>
    <row r="228" spans="1:36" ht="12.75" x14ac:dyDescent="0.2">
      <c r="A228" s="59"/>
      <c r="B228" s="59"/>
      <c r="C228" s="59"/>
      <c r="D228" s="59"/>
      <c r="E228" s="59"/>
      <c r="F228" s="59"/>
      <c r="G228" s="59"/>
      <c r="H228" s="59"/>
      <c r="I228" s="59"/>
      <c r="J228" s="59"/>
      <c r="K228" s="59"/>
      <c r="L228" s="59"/>
      <c r="M228" s="59"/>
      <c r="N228" s="59"/>
      <c r="O228" s="59"/>
      <c r="P228" s="59"/>
      <c r="Q228" s="59"/>
      <c r="R228" s="59"/>
      <c r="S228" s="59"/>
      <c r="T228" s="59"/>
      <c r="U228" s="59"/>
      <c r="V228" s="59"/>
      <c r="W228" s="59"/>
      <c r="X228" s="59"/>
      <c r="Y228" s="59"/>
      <c r="Z228" s="59"/>
      <c r="AA228" s="59"/>
      <c r="AB228" s="59"/>
      <c r="AC228" s="59"/>
      <c r="AD228" s="59"/>
      <c r="AE228" s="59"/>
      <c r="AF228" s="59"/>
      <c r="AG228" s="59"/>
      <c r="AH228" s="59"/>
      <c r="AI228" s="59"/>
      <c r="AJ228" s="59"/>
    </row>
    <row r="229" spans="1:36" ht="12.75" x14ac:dyDescent="0.2">
      <c r="A229" s="59"/>
      <c r="B229" s="59"/>
      <c r="C229" s="59"/>
      <c r="D229" s="59"/>
      <c r="E229" s="59"/>
      <c r="F229" s="59"/>
      <c r="G229" s="59"/>
      <c r="H229" s="59"/>
      <c r="I229" s="59"/>
      <c r="J229" s="59"/>
      <c r="K229" s="59"/>
      <c r="L229" s="59"/>
      <c r="M229" s="59"/>
      <c r="N229" s="59"/>
      <c r="O229" s="59"/>
      <c r="P229" s="59"/>
      <c r="Q229" s="59"/>
      <c r="R229" s="59"/>
      <c r="S229" s="59"/>
      <c r="T229" s="59"/>
      <c r="U229" s="59"/>
      <c r="V229" s="59"/>
      <c r="W229" s="59"/>
      <c r="X229" s="59"/>
      <c r="Y229" s="59"/>
      <c r="Z229" s="59"/>
      <c r="AA229" s="59"/>
      <c r="AB229" s="59"/>
      <c r="AC229" s="59"/>
      <c r="AD229" s="59"/>
      <c r="AE229" s="59"/>
      <c r="AF229" s="59"/>
      <c r="AG229" s="59"/>
      <c r="AH229" s="59"/>
      <c r="AI229" s="59"/>
      <c r="AJ229" s="59"/>
    </row>
    <row r="230" spans="1:36" ht="12.75" x14ac:dyDescent="0.2">
      <c r="A230" s="59"/>
      <c r="B230" s="59"/>
      <c r="C230" s="59"/>
      <c r="D230" s="59"/>
      <c r="E230" s="59"/>
      <c r="F230" s="59"/>
      <c r="G230" s="59"/>
      <c r="H230" s="59"/>
      <c r="I230" s="59"/>
      <c r="J230" s="59"/>
      <c r="K230" s="59"/>
      <c r="L230" s="59"/>
      <c r="M230" s="59"/>
      <c r="N230" s="59"/>
      <c r="O230" s="59"/>
      <c r="P230" s="59"/>
      <c r="Q230" s="59"/>
      <c r="R230" s="59"/>
      <c r="S230" s="59"/>
      <c r="T230" s="59"/>
      <c r="U230" s="59"/>
      <c r="V230" s="59"/>
      <c r="W230" s="59"/>
      <c r="X230" s="59"/>
      <c r="Y230" s="59"/>
      <c r="Z230" s="59"/>
      <c r="AA230" s="59"/>
      <c r="AB230" s="59"/>
      <c r="AC230" s="59"/>
      <c r="AD230" s="59"/>
      <c r="AE230" s="59"/>
      <c r="AF230" s="59"/>
      <c r="AG230" s="59"/>
      <c r="AH230" s="59"/>
      <c r="AI230" s="59"/>
      <c r="AJ230" s="59"/>
    </row>
    <row r="231" spans="1:36" ht="12.75" x14ac:dyDescent="0.2">
      <c r="A231" s="59"/>
      <c r="B231" s="59"/>
      <c r="C231" s="59"/>
      <c r="D231" s="59"/>
      <c r="E231" s="59"/>
      <c r="F231" s="59"/>
      <c r="G231" s="59"/>
      <c r="H231" s="59"/>
      <c r="I231" s="59"/>
      <c r="J231" s="59"/>
      <c r="K231" s="59"/>
      <c r="L231" s="59"/>
      <c r="M231" s="59"/>
      <c r="N231" s="59"/>
      <c r="O231" s="59"/>
      <c r="P231" s="59"/>
      <c r="Q231" s="59"/>
      <c r="R231" s="59"/>
      <c r="S231" s="59"/>
      <c r="T231" s="59"/>
      <c r="U231" s="59"/>
      <c r="V231" s="59"/>
      <c r="W231" s="59"/>
      <c r="X231" s="59"/>
      <c r="Y231" s="59"/>
      <c r="Z231" s="59"/>
      <c r="AA231" s="59"/>
      <c r="AB231" s="59"/>
      <c r="AC231" s="59"/>
      <c r="AD231" s="59"/>
      <c r="AE231" s="59"/>
      <c r="AF231" s="59"/>
      <c r="AG231" s="59"/>
      <c r="AH231" s="59"/>
      <c r="AI231" s="59"/>
      <c r="AJ231" s="59"/>
    </row>
    <row r="232" spans="1:36" ht="12.75" x14ac:dyDescent="0.2">
      <c r="A232" s="59"/>
      <c r="B232" s="59"/>
      <c r="C232" s="59"/>
      <c r="D232" s="59"/>
      <c r="E232" s="59"/>
      <c r="F232" s="59"/>
      <c r="G232" s="59"/>
      <c r="H232" s="59"/>
      <c r="I232" s="59"/>
      <c r="J232" s="59"/>
      <c r="K232" s="59"/>
      <c r="L232" s="59"/>
      <c r="M232" s="59"/>
      <c r="N232" s="59"/>
      <c r="O232" s="59"/>
      <c r="P232" s="59"/>
      <c r="Q232" s="59"/>
      <c r="R232" s="59"/>
      <c r="S232" s="59"/>
      <c r="T232" s="59"/>
      <c r="U232" s="59"/>
      <c r="V232" s="59"/>
      <c r="W232" s="59"/>
      <c r="X232" s="59"/>
      <c r="Y232" s="59"/>
      <c r="Z232" s="59"/>
      <c r="AA232" s="59"/>
      <c r="AB232" s="59"/>
      <c r="AC232" s="59"/>
      <c r="AD232" s="59"/>
      <c r="AE232" s="59"/>
      <c r="AF232" s="59"/>
      <c r="AG232" s="59"/>
      <c r="AH232" s="59"/>
      <c r="AI232" s="59"/>
      <c r="AJ232" s="59"/>
    </row>
    <row r="233" spans="1:36" ht="12.75" x14ac:dyDescent="0.2">
      <c r="A233" s="59"/>
      <c r="B233" s="59"/>
      <c r="C233" s="59"/>
      <c r="D233" s="59"/>
      <c r="E233" s="59"/>
      <c r="F233" s="59"/>
      <c r="G233" s="59"/>
      <c r="H233" s="59"/>
      <c r="I233" s="59"/>
      <c r="J233" s="59"/>
      <c r="K233" s="59"/>
      <c r="L233" s="59"/>
      <c r="M233" s="59"/>
      <c r="N233" s="59"/>
      <c r="O233" s="59"/>
      <c r="P233" s="59"/>
      <c r="Q233" s="59"/>
      <c r="R233" s="59"/>
      <c r="S233" s="59"/>
      <c r="T233" s="59"/>
      <c r="U233" s="59"/>
      <c r="V233" s="59"/>
      <c r="W233" s="59"/>
      <c r="X233" s="59"/>
      <c r="Y233" s="59"/>
      <c r="Z233" s="59"/>
      <c r="AA233" s="59"/>
      <c r="AB233" s="59"/>
      <c r="AC233" s="59"/>
      <c r="AD233" s="59"/>
      <c r="AE233" s="59"/>
      <c r="AF233" s="59"/>
      <c r="AG233" s="59"/>
      <c r="AH233" s="59"/>
      <c r="AI233" s="59"/>
      <c r="AJ233" s="59"/>
    </row>
    <row r="234" spans="1:36" ht="12.75" x14ac:dyDescent="0.2">
      <c r="A234" s="59"/>
      <c r="B234" s="59"/>
      <c r="C234" s="59"/>
      <c r="D234" s="59"/>
      <c r="E234" s="59"/>
      <c r="F234" s="59"/>
      <c r="G234" s="59"/>
      <c r="H234" s="59"/>
      <c r="I234" s="59"/>
      <c r="J234" s="59"/>
      <c r="K234" s="59"/>
      <c r="L234" s="59"/>
      <c r="M234" s="59"/>
      <c r="N234" s="59"/>
      <c r="O234" s="59"/>
      <c r="P234" s="59"/>
      <c r="Q234" s="59"/>
      <c r="R234" s="59"/>
      <c r="S234" s="59"/>
      <c r="T234" s="59"/>
      <c r="U234" s="59"/>
      <c r="V234" s="59"/>
      <c r="W234" s="59"/>
      <c r="X234" s="59"/>
      <c r="Y234" s="59"/>
      <c r="Z234" s="59"/>
      <c r="AA234" s="59"/>
      <c r="AB234" s="59"/>
      <c r="AC234" s="59"/>
      <c r="AD234" s="59"/>
      <c r="AE234" s="59"/>
      <c r="AF234" s="59"/>
      <c r="AG234" s="59"/>
      <c r="AH234" s="59"/>
      <c r="AI234" s="59"/>
      <c r="AJ234" s="59"/>
    </row>
    <row r="235" spans="1:36" ht="12.75" x14ac:dyDescent="0.2">
      <c r="A235" s="59"/>
      <c r="B235" s="59"/>
      <c r="C235" s="59"/>
      <c r="D235" s="59"/>
      <c r="E235" s="59"/>
      <c r="F235" s="59"/>
      <c r="G235" s="59"/>
      <c r="H235" s="59"/>
      <c r="I235" s="59"/>
      <c r="J235" s="59"/>
      <c r="K235" s="59"/>
      <c r="L235" s="59"/>
      <c r="M235" s="59"/>
      <c r="N235" s="59"/>
      <c r="O235" s="59"/>
      <c r="P235" s="59"/>
      <c r="Q235" s="59"/>
      <c r="R235" s="59"/>
      <c r="S235" s="59"/>
      <c r="T235" s="59"/>
      <c r="U235" s="59"/>
      <c r="V235" s="59"/>
      <c r="W235" s="59"/>
      <c r="X235" s="59"/>
      <c r="Y235" s="59"/>
      <c r="Z235" s="59"/>
      <c r="AA235" s="59"/>
      <c r="AB235" s="59"/>
      <c r="AC235" s="59"/>
      <c r="AD235" s="59"/>
      <c r="AE235" s="59"/>
      <c r="AF235" s="59"/>
      <c r="AG235" s="59"/>
      <c r="AH235" s="59"/>
      <c r="AI235" s="59"/>
      <c r="AJ235" s="59"/>
    </row>
    <row r="236" spans="1:36" ht="12.75" x14ac:dyDescent="0.2">
      <c r="A236" s="59"/>
      <c r="B236" s="59"/>
      <c r="C236" s="59"/>
      <c r="D236" s="59"/>
      <c r="E236" s="59"/>
      <c r="F236" s="59"/>
      <c r="G236" s="59"/>
      <c r="H236" s="59"/>
      <c r="I236" s="59"/>
      <c r="J236" s="59"/>
      <c r="K236" s="59"/>
      <c r="L236" s="59"/>
      <c r="M236" s="59"/>
      <c r="N236" s="59"/>
      <c r="O236" s="59"/>
      <c r="P236" s="59"/>
      <c r="Q236" s="59"/>
      <c r="R236" s="59"/>
      <c r="S236" s="59"/>
      <c r="T236" s="59"/>
      <c r="U236" s="59"/>
      <c r="V236" s="59"/>
      <c r="W236" s="59"/>
      <c r="X236" s="59"/>
      <c r="Y236" s="59"/>
      <c r="Z236" s="59"/>
      <c r="AA236" s="59"/>
      <c r="AB236" s="59"/>
      <c r="AC236" s="59"/>
      <c r="AD236" s="59"/>
      <c r="AE236" s="59"/>
      <c r="AF236" s="59"/>
      <c r="AG236" s="59"/>
      <c r="AH236" s="59"/>
      <c r="AI236" s="59"/>
      <c r="AJ236" s="59"/>
    </row>
    <row r="237" spans="1:36" ht="12.75" x14ac:dyDescent="0.2">
      <c r="A237" s="59"/>
      <c r="B237" s="59"/>
      <c r="C237" s="59"/>
      <c r="D237" s="59"/>
      <c r="E237" s="59"/>
      <c r="F237" s="59"/>
      <c r="G237" s="59"/>
      <c r="H237" s="59"/>
      <c r="I237" s="59"/>
      <c r="J237" s="59"/>
      <c r="K237" s="59"/>
      <c r="L237" s="59"/>
      <c r="M237" s="59"/>
      <c r="N237" s="59"/>
      <c r="O237" s="59"/>
      <c r="P237" s="59"/>
      <c r="Q237" s="59"/>
      <c r="R237" s="59"/>
      <c r="S237" s="59"/>
      <c r="T237" s="59"/>
      <c r="U237" s="59"/>
      <c r="V237" s="59"/>
      <c r="W237" s="59"/>
      <c r="X237" s="59"/>
      <c r="Y237" s="59"/>
      <c r="Z237" s="59"/>
      <c r="AA237" s="59"/>
      <c r="AB237" s="59"/>
      <c r="AC237" s="59"/>
      <c r="AD237" s="59"/>
      <c r="AE237" s="59"/>
      <c r="AF237" s="59"/>
      <c r="AG237" s="59"/>
      <c r="AH237" s="59"/>
      <c r="AI237" s="59"/>
      <c r="AJ237" s="59"/>
    </row>
    <row r="238" spans="1:36" ht="12.75" x14ac:dyDescent="0.2">
      <c r="A238" s="59"/>
      <c r="B238" s="59"/>
      <c r="C238" s="59"/>
      <c r="D238" s="59"/>
      <c r="E238" s="59"/>
      <c r="F238" s="59"/>
      <c r="G238" s="59"/>
      <c r="H238" s="59"/>
      <c r="I238" s="59"/>
      <c r="J238" s="59"/>
      <c r="K238" s="59"/>
      <c r="L238" s="59"/>
      <c r="M238" s="59"/>
      <c r="N238" s="59"/>
      <c r="O238" s="59"/>
      <c r="P238" s="59"/>
      <c r="Q238" s="59"/>
      <c r="R238" s="59"/>
      <c r="S238" s="59"/>
      <c r="T238" s="59"/>
      <c r="U238" s="59"/>
      <c r="V238" s="59"/>
      <c r="W238" s="59"/>
      <c r="X238" s="59"/>
      <c r="Y238" s="59"/>
      <c r="Z238" s="59"/>
      <c r="AA238" s="59"/>
      <c r="AB238" s="59"/>
      <c r="AC238" s="59"/>
      <c r="AD238" s="59"/>
      <c r="AE238" s="59"/>
      <c r="AF238" s="59"/>
      <c r="AG238" s="59"/>
      <c r="AH238" s="59"/>
      <c r="AI238" s="59"/>
      <c r="AJ238" s="59"/>
    </row>
    <row r="239" spans="1:36" ht="12.75" x14ac:dyDescent="0.2">
      <c r="A239" s="59"/>
      <c r="B239" s="59"/>
      <c r="C239" s="59"/>
      <c r="D239" s="59"/>
      <c r="E239" s="59"/>
      <c r="F239" s="59"/>
      <c r="G239" s="59"/>
      <c r="H239" s="59"/>
      <c r="I239" s="59"/>
      <c r="J239" s="59"/>
      <c r="K239" s="59"/>
      <c r="L239" s="59"/>
      <c r="M239" s="59"/>
      <c r="N239" s="59"/>
      <c r="O239" s="59"/>
      <c r="P239" s="59"/>
      <c r="Q239" s="59"/>
      <c r="R239" s="59"/>
      <c r="S239" s="59"/>
      <c r="T239" s="59"/>
      <c r="U239" s="59"/>
      <c r="V239" s="59"/>
      <c r="W239" s="59"/>
      <c r="X239" s="59"/>
      <c r="Y239" s="59"/>
      <c r="Z239" s="59"/>
      <c r="AA239" s="59"/>
      <c r="AB239" s="59"/>
      <c r="AC239" s="59"/>
      <c r="AD239" s="59"/>
      <c r="AE239" s="59"/>
      <c r="AF239" s="59"/>
      <c r="AG239" s="59"/>
      <c r="AH239" s="59"/>
      <c r="AI239" s="59"/>
      <c r="AJ239" s="59"/>
    </row>
    <row r="240" spans="1:36" ht="12.75" x14ac:dyDescent="0.2">
      <c r="A240" s="59"/>
      <c r="B240" s="59"/>
      <c r="C240" s="59"/>
      <c r="D240" s="59"/>
      <c r="E240" s="59"/>
      <c r="F240" s="59"/>
      <c r="G240" s="59"/>
      <c r="H240" s="59"/>
      <c r="I240" s="59"/>
      <c r="J240" s="59"/>
      <c r="K240" s="59"/>
      <c r="L240" s="59"/>
      <c r="M240" s="59"/>
      <c r="N240" s="59"/>
      <c r="O240" s="59"/>
      <c r="P240" s="59"/>
      <c r="Q240" s="59"/>
      <c r="R240" s="59"/>
      <c r="S240" s="59"/>
      <c r="T240" s="59"/>
      <c r="U240" s="59"/>
      <c r="V240" s="59"/>
      <c r="W240" s="59"/>
      <c r="X240" s="59"/>
      <c r="Y240" s="59"/>
      <c r="Z240" s="59"/>
      <c r="AA240" s="59"/>
      <c r="AB240" s="59"/>
      <c r="AC240" s="59"/>
      <c r="AD240" s="59"/>
      <c r="AE240" s="59"/>
      <c r="AF240" s="59"/>
      <c r="AG240" s="59"/>
      <c r="AH240" s="59"/>
      <c r="AI240" s="59"/>
      <c r="AJ240" s="59"/>
    </row>
    <row r="241" spans="1:36" ht="12.75" x14ac:dyDescent="0.2">
      <c r="A241" s="59"/>
      <c r="B241" s="59"/>
      <c r="C241" s="59"/>
      <c r="D241" s="59"/>
      <c r="E241" s="59"/>
      <c r="F241" s="59"/>
      <c r="G241" s="59"/>
      <c r="H241" s="59"/>
      <c r="I241" s="59"/>
      <c r="J241" s="59"/>
      <c r="K241" s="59"/>
      <c r="L241" s="59"/>
      <c r="M241" s="59"/>
      <c r="N241" s="59"/>
      <c r="O241" s="59"/>
      <c r="P241" s="59"/>
      <c r="Q241" s="59"/>
      <c r="R241" s="59"/>
      <c r="S241" s="59"/>
      <c r="T241" s="59"/>
      <c r="U241" s="59"/>
      <c r="V241" s="59"/>
      <c r="W241" s="59"/>
      <c r="X241" s="59"/>
      <c r="Y241" s="59"/>
      <c r="Z241" s="59"/>
      <c r="AA241" s="59"/>
      <c r="AB241" s="59"/>
      <c r="AC241" s="59"/>
      <c r="AD241" s="59"/>
      <c r="AE241" s="59"/>
      <c r="AF241" s="59"/>
      <c r="AG241" s="59"/>
      <c r="AH241" s="59"/>
      <c r="AI241" s="59"/>
      <c r="AJ241" s="59"/>
    </row>
    <row r="242" spans="1:36" ht="12.75" x14ac:dyDescent="0.2">
      <c r="A242" s="59"/>
      <c r="B242" s="59"/>
      <c r="C242" s="59"/>
      <c r="D242" s="59"/>
      <c r="E242" s="59"/>
      <c r="F242" s="59"/>
      <c r="G242" s="59"/>
      <c r="H242" s="59"/>
      <c r="I242" s="59"/>
      <c r="J242" s="59"/>
      <c r="K242" s="59"/>
      <c r="L242" s="59"/>
      <c r="M242" s="59"/>
      <c r="N242" s="59"/>
      <c r="O242" s="59"/>
      <c r="P242" s="59"/>
      <c r="Q242" s="59"/>
      <c r="R242" s="59"/>
      <c r="S242" s="59"/>
      <c r="T242" s="59"/>
      <c r="U242" s="59"/>
      <c r="V242" s="59"/>
      <c r="W242" s="59"/>
      <c r="X242" s="59"/>
      <c r="Y242" s="59"/>
      <c r="Z242" s="59"/>
      <c r="AA242" s="59"/>
      <c r="AB242" s="59"/>
      <c r="AC242" s="59"/>
      <c r="AD242" s="59"/>
      <c r="AE242" s="59"/>
      <c r="AF242" s="59"/>
      <c r="AG242" s="59"/>
      <c r="AH242" s="59"/>
      <c r="AI242" s="59"/>
      <c r="AJ242" s="59"/>
    </row>
    <row r="243" spans="1:36" ht="12.75" x14ac:dyDescent="0.2">
      <c r="A243" s="59"/>
      <c r="B243" s="59"/>
      <c r="C243" s="59"/>
      <c r="D243" s="59"/>
      <c r="E243" s="59"/>
      <c r="F243" s="59"/>
      <c r="G243" s="59"/>
      <c r="H243" s="59"/>
      <c r="I243" s="59"/>
      <c r="J243" s="59"/>
      <c r="K243" s="59"/>
      <c r="L243" s="59"/>
      <c r="M243" s="59"/>
      <c r="N243" s="59"/>
      <c r="O243" s="59"/>
      <c r="P243" s="59"/>
      <c r="Q243" s="59"/>
      <c r="R243" s="59"/>
      <c r="S243" s="59"/>
      <c r="T243" s="59"/>
      <c r="U243" s="59"/>
      <c r="V243" s="59"/>
      <c r="W243" s="59"/>
      <c r="X243" s="59"/>
      <c r="Y243" s="59"/>
      <c r="Z243" s="59"/>
      <c r="AA243" s="59"/>
      <c r="AB243" s="59"/>
      <c r="AC243" s="59"/>
      <c r="AD243" s="59"/>
      <c r="AE243" s="59"/>
      <c r="AF243" s="59"/>
      <c r="AG243" s="59"/>
      <c r="AH243" s="59"/>
      <c r="AI243" s="59"/>
      <c r="AJ243" s="59"/>
    </row>
    <row r="244" spans="1:36" ht="12.75" x14ac:dyDescent="0.2">
      <c r="A244" s="59"/>
      <c r="B244" s="59"/>
      <c r="C244" s="59"/>
      <c r="D244" s="59"/>
      <c r="E244" s="59"/>
      <c r="F244" s="59"/>
      <c r="G244" s="59"/>
      <c r="H244" s="59"/>
      <c r="I244" s="59"/>
      <c r="J244" s="59"/>
      <c r="K244" s="59"/>
      <c r="L244" s="59"/>
      <c r="M244" s="59"/>
      <c r="N244" s="59"/>
      <c r="O244" s="59"/>
      <c r="P244" s="59"/>
      <c r="Q244" s="59"/>
      <c r="R244" s="59"/>
      <c r="S244" s="59"/>
      <c r="T244" s="59"/>
      <c r="U244" s="59"/>
      <c r="V244" s="59"/>
      <c r="W244" s="59"/>
      <c r="X244" s="59"/>
      <c r="Y244" s="59"/>
      <c r="Z244" s="59"/>
      <c r="AA244" s="59"/>
      <c r="AB244" s="59"/>
      <c r="AC244" s="59"/>
      <c r="AD244" s="59"/>
      <c r="AE244" s="59"/>
      <c r="AF244" s="59"/>
      <c r="AG244" s="59"/>
      <c r="AH244" s="59"/>
      <c r="AI244" s="59"/>
      <c r="AJ244" s="59"/>
    </row>
    <row r="245" spans="1:36" ht="12.75" x14ac:dyDescent="0.2">
      <c r="A245" s="59"/>
      <c r="B245" s="59"/>
      <c r="C245" s="59"/>
      <c r="D245" s="59"/>
      <c r="E245" s="59"/>
      <c r="F245" s="59"/>
      <c r="G245" s="59"/>
      <c r="H245" s="59"/>
      <c r="I245" s="59"/>
      <c r="J245" s="59"/>
      <c r="K245" s="59"/>
      <c r="L245" s="59"/>
      <c r="M245" s="59"/>
      <c r="N245" s="59"/>
      <c r="O245" s="59"/>
      <c r="P245" s="59"/>
      <c r="Q245" s="59"/>
      <c r="R245" s="59"/>
      <c r="S245" s="59"/>
      <c r="T245" s="59"/>
      <c r="U245" s="59"/>
      <c r="V245" s="59"/>
      <c r="W245" s="59"/>
      <c r="X245" s="59"/>
      <c r="Y245" s="59"/>
      <c r="Z245" s="59"/>
      <c r="AA245" s="59"/>
      <c r="AB245" s="59"/>
      <c r="AC245" s="59"/>
      <c r="AD245" s="59"/>
      <c r="AE245" s="59"/>
      <c r="AF245" s="59"/>
      <c r="AG245" s="59"/>
      <c r="AH245" s="59"/>
      <c r="AI245" s="59"/>
      <c r="AJ245" s="59"/>
    </row>
    <row r="246" spans="1:36" ht="12.75" x14ac:dyDescent="0.2">
      <c r="A246" s="59"/>
      <c r="B246" s="59"/>
      <c r="C246" s="59"/>
      <c r="D246" s="59"/>
      <c r="E246" s="59"/>
      <c r="F246" s="59"/>
      <c r="G246" s="59"/>
      <c r="H246" s="59"/>
      <c r="I246" s="59"/>
      <c r="J246" s="59"/>
      <c r="K246" s="59"/>
      <c r="L246" s="59"/>
      <c r="M246" s="59"/>
      <c r="N246" s="59"/>
      <c r="O246" s="59"/>
      <c r="P246" s="59"/>
      <c r="Q246" s="59"/>
      <c r="R246" s="59"/>
      <c r="S246" s="59"/>
      <c r="T246" s="59"/>
      <c r="U246" s="59"/>
      <c r="V246" s="59"/>
      <c r="W246" s="59"/>
      <c r="X246" s="59"/>
      <c r="Y246" s="59"/>
      <c r="Z246" s="59"/>
      <c r="AA246" s="59"/>
      <c r="AB246" s="59"/>
      <c r="AC246" s="59"/>
      <c r="AD246" s="59"/>
      <c r="AE246" s="59"/>
      <c r="AF246" s="59"/>
      <c r="AG246" s="59"/>
      <c r="AH246" s="59"/>
      <c r="AI246" s="59"/>
      <c r="AJ246" s="59"/>
    </row>
    <row r="247" spans="1:36" ht="12.75" x14ac:dyDescent="0.2">
      <c r="A247" s="59"/>
      <c r="B247" s="59"/>
      <c r="C247" s="59"/>
      <c r="D247" s="59"/>
      <c r="E247" s="59"/>
      <c r="F247" s="59"/>
      <c r="G247" s="59"/>
      <c r="H247" s="59"/>
      <c r="I247" s="59"/>
      <c r="J247" s="59"/>
      <c r="K247" s="59"/>
      <c r="L247" s="59"/>
      <c r="M247" s="59"/>
      <c r="N247" s="59"/>
      <c r="O247" s="59"/>
      <c r="P247" s="59"/>
      <c r="Q247" s="59"/>
      <c r="R247" s="59"/>
      <c r="S247" s="59"/>
      <c r="T247" s="59"/>
      <c r="U247" s="59"/>
      <c r="V247" s="59"/>
      <c r="W247" s="59"/>
      <c r="X247" s="59"/>
      <c r="Y247" s="59"/>
      <c r="Z247" s="59"/>
      <c r="AA247" s="59"/>
      <c r="AB247" s="59"/>
      <c r="AC247" s="59"/>
      <c r="AD247" s="59"/>
      <c r="AE247" s="59"/>
      <c r="AF247" s="59"/>
      <c r="AG247" s="59"/>
      <c r="AH247" s="59"/>
      <c r="AI247" s="59"/>
      <c r="AJ247" s="59"/>
    </row>
    <row r="248" spans="1:36" ht="12.75" x14ac:dyDescent="0.2">
      <c r="A248" s="59"/>
      <c r="B248" s="59"/>
      <c r="C248" s="59"/>
      <c r="D248" s="59"/>
      <c r="E248" s="59"/>
      <c r="F248" s="59"/>
      <c r="G248" s="59"/>
      <c r="H248" s="59"/>
      <c r="I248" s="59"/>
      <c r="J248" s="59"/>
      <c r="K248" s="59"/>
      <c r="L248" s="59"/>
      <c r="M248" s="59"/>
      <c r="N248" s="59"/>
      <c r="O248" s="59"/>
      <c r="P248" s="59"/>
      <c r="Q248" s="59"/>
      <c r="R248" s="59"/>
      <c r="S248" s="59"/>
      <c r="T248" s="59"/>
      <c r="U248" s="59"/>
      <c r="V248" s="59"/>
      <c r="W248" s="59"/>
      <c r="X248" s="59"/>
      <c r="Y248" s="59"/>
      <c r="Z248" s="59"/>
      <c r="AA248" s="59"/>
      <c r="AB248" s="59"/>
      <c r="AC248" s="59"/>
      <c r="AD248" s="59"/>
      <c r="AE248" s="59"/>
      <c r="AF248" s="59"/>
      <c r="AG248" s="59"/>
      <c r="AH248" s="59"/>
      <c r="AI248" s="59"/>
      <c r="AJ248" s="59"/>
    </row>
    <row r="249" spans="1:36" ht="12.75" x14ac:dyDescent="0.2">
      <c r="A249" s="59"/>
      <c r="B249" s="59"/>
      <c r="C249" s="59"/>
      <c r="D249" s="59"/>
      <c r="E249" s="59"/>
      <c r="F249" s="59"/>
      <c r="G249" s="59"/>
      <c r="H249" s="59"/>
      <c r="I249" s="59"/>
      <c r="J249" s="59"/>
      <c r="K249" s="59"/>
      <c r="L249" s="59"/>
      <c r="M249" s="59"/>
      <c r="N249" s="59"/>
      <c r="O249" s="59"/>
      <c r="P249" s="59"/>
      <c r="Q249" s="59"/>
      <c r="R249" s="59"/>
      <c r="S249" s="59"/>
      <c r="T249" s="59"/>
      <c r="U249" s="59"/>
      <c r="V249" s="59"/>
      <c r="W249" s="59"/>
      <c r="X249" s="59"/>
      <c r="Y249" s="59"/>
      <c r="Z249" s="59"/>
      <c r="AA249" s="59"/>
      <c r="AB249" s="59"/>
      <c r="AC249" s="59"/>
      <c r="AD249" s="59"/>
      <c r="AE249" s="59"/>
      <c r="AF249" s="59"/>
      <c r="AG249" s="59"/>
      <c r="AH249" s="59"/>
      <c r="AI249" s="59"/>
      <c r="AJ249" s="59"/>
    </row>
    <row r="250" spans="1:36" ht="12.75" x14ac:dyDescent="0.2">
      <c r="A250" s="59"/>
      <c r="B250" s="59"/>
      <c r="C250" s="59"/>
      <c r="D250" s="59"/>
      <c r="E250" s="59"/>
      <c r="F250" s="59"/>
      <c r="G250" s="59"/>
      <c r="H250" s="59"/>
      <c r="I250" s="59"/>
      <c r="J250" s="59"/>
      <c r="K250" s="59"/>
      <c r="L250" s="59"/>
      <c r="M250" s="59"/>
      <c r="N250" s="59"/>
      <c r="O250" s="59"/>
      <c r="P250" s="59"/>
      <c r="Q250" s="59"/>
      <c r="R250" s="59"/>
      <c r="S250" s="59"/>
      <c r="T250" s="59"/>
      <c r="U250" s="59"/>
      <c r="V250" s="59"/>
      <c r="W250" s="59"/>
      <c r="X250" s="59"/>
      <c r="Y250" s="59"/>
      <c r="Z250" s="59"/>
      <c r="AA250" s="59"/>
      <c r="AB250" s="59"/>
      <c r="AC250" s="59"/>
      <c r="AD250" s="59"/>
      <c r="AE250" s="59"/>
      <c r="AF250" s="59"/>
      <c r="AG250" s="59"/>
      <c r="AH250" s="59"/>
      <c r="AI250" s="59"/>
      <c r="AJ250" s="59"/>
    </row>
    <row r="251" spans="1:36" ht="12.75" x14ac:dyDescent="0.2">
      <c r="A251" s="59"/>
      <c r="B251" s="59"/>
      <c r="C251" s="59"/>
      <c r="D251" s="59"/>
      <c r="E251" s="59"/>
      <c r="F251" s="59"/>
      <c r="G251" s="59"/>
      <c r="H251" s="59"/>
      <c r="I251" s="59"/>
      <c r="J251" s="59"/>
      <c r="K251" s="59"/>
      <c r="L251" s="59"/>
      <c r="M251" s="59"/>
      <c r="N251" s="59"/>
      <c r="O251" s="59"/>
      <c r="P251" s="59"/>
      <c r="Q251" s="59"/>
      <c r="R251" s="59"/>
      <c r="S251" s="59"/>
      <c r="T251" s="59"/>
      <c r="U251" s="59"/>
      <c r="V251" s="59"/>
      <c r="W251" s="59"/>
      <c r="X251" s="59"/>
      <c r="Y251" s="59"/>
      <c r="Z251" s="59"/>
      <c r="AA251" s="59"/>
      <c r="AB251" s="59"/>
      <c r="AC251" s="59"/>
      <c r="AD251" s="59"/>
      <c r="AE251" s="59"/>
      <c r="AF251" s="59"/>
      <c r="AG251" s="59"/>
      <c r="AH251" s="59"/>
      <c r="AI251" s="59"/>
      <c r="AJ251" s="59"/>
    </row>
    <row r="252" spans="1:36" ht="12.75" x14ac:dyDescent="0.2">
      <c r="A252" s="59"/>
      <c r="B252" s="59"/>
      <c r="C252" s="59"/>
      <c r="D252" s="59"/>
      <c r="E252" s="59"/>
      <c r="F252" s="59"/>
      <c r="G252" s="59"/>
      <c r="H252" s="59"/>
      <c r="I252" s="59"/>
      <c r="J252" s="59"/>
      <c r="K252" s="59"/>
      <c r="L252" s="59"/>
      <c r="M252" s="59"/>
      <c r="N252" s="59"/>
      <c r="O252" s="59"/>
      <c r="P252" s="59"/>
      <c r="Q252" s="59"/>
      <c r="R252" s="59"/>
      <c r="S252" s="59"/>
      <c r="T252" s="59"/>
      <c r="U252" s="59"/>
      <c r="V252" s="59"/>
      <c r="W252" s="59"/>
      <c r="X252" s="59"/>
      <c r="Y252" s="59"/>
      <c r="Z252" s="59"/>
      <c r="AA252" s="59"/>
      <c r="AB252" s="59"/>
      <c r="AC252" s="59"/>
      <c r="AD252" s="59"/>
      <c r="AE252" s="59"/>
      <c r="AF252" s="59"/>
      <c r="AG252" s="59"/>
      <c r="AH252" s="59"/>
      <c r="AI252" s="59"/>
      <c r="AJ252" s="59"/>
    </row>
    <row r="253" spans="1:36" ht="12.75" x14ac:dyDescent="0.2">
      <c r="A253" s="59"/>
      <c r="B253" s="59"/>
      <c r="C253" s="59"/>
      <c r="D253" s="59"/>
      <c r="E253" s="59"/>
      <c r="F253" s="59"/>
      <c r="G253" s="59"/>
      <c r="H253" s="59"/>
      <c r="I253" s="59"/>
      <c r="J253" s="59"/>
      <c r="K253" s="59"/>
      <c r="L253" s="59"/>
      <c r="M253" s="59"/>
      <c r="N253" s="59"/>
      <c r="O253" s="59"/>
      <c r="P253" s="59"/>
      <c r="Q253" s="59"/>
      <c r="R253" s="59"/>
      <c r="S253" s="59"/>
      <c r="T253" s="59"/>
      <c r="U253" s="59"/>
      <c r="V253" s="59"/>
      <c r="W253" s="59"/>
      <c r="X253" s="59"/>
      <c r="Y253" s="59"/>
      <c r="Z253" s="59"/>
      <c r="AA253" s="59"/>
      <c r="AB253" s="59"/>
      <c r="AC253" s="59"/>
      <c r="AD253" s="59"/>
      <c r="AE253" s="59"/>
      <c r="AF253" s="59"/>
      <c r="AG253" s="59"/>
      <c r="AH253" s="59"/>
      <c r="AI253" s="59"/>
      <c r="AJ253" s="59"/>
    </row>
    <row r="254" spans="1:36" ht="12.75" x14ac:dyDescent="0.2">
      <c r="A254" s="59"/>
      <c r="B254" s="59"/>
      <c r="C254" s="59"/>
      <c r="D254" s="59"/>
      <c r="E254" s="59"/>
      <c r="F254" s="59"/>
      <c r="G254" s="59"/>
      <c r="H254" s="59"/>
      <c r="I254" s="59"/>
      <c r="J254" s="59"/>
      <c r="K254" s="59"/>
      <c r="L254" s="59"/>
      <c r="M254" s="59"/>
      <c r="N254" s="59"/>
      <c r="O254" s="59"/>
      <c r="P254" s="59"/>
      <c r="Q254" s="59"/>
      <c r="R254" s="59"/>
      <c r="S254" s="59"/>
      <c r="T254" s="59"/>
      <c r="U254" s="59"/>
      <c r="V254" s="59"/>
      <c r="W254" s="59"/>
      <c r="X254" s="59"/>
      <c r="Y254" s="59"/>
      <c r="Z254" s="59"/>
      <c r="AA254" s="59"/>
      <c r="AB254" s="59"/>
      <c r="AC254" s="59"/>
      <c r="AD254" s="59"/>
      <c r="AE254" s="59"/>
      <c r="AF254" s="59"/>
      <c r="AG254" s="59"/>
      <c r="AH254" s="59"/>
      <c r="AI254" s="59"/>
      <c r="AJ254" s="59"/>
    </row>
    <row r="255" spans="1:36" ht="12.75" x14ac:dyDescent="0.2">
      <c r="A255" s="59"/>
      <c r="B255" s="59"/>
      <c r="C255" s="59"/>
      <c r="D255" s="59"/>
      <c r="E255" s="59"/>
      <c r="F255" s="59"/>
      <c r="G255" s="59"/>
      <c r="H255" s="59"/>
      <c r="I255" s="59"/>
      <c r="J255" s="59"/>
      <c r="K255" s="59"/>
      <c r="L255" s="59"/>
      <c r="M255" s="59"/>
      <c r="N255" s="59"/>
      <c r="O255" s="59"/>
      <c r="P255" s="59"/>
      <c r="Q255" s="59"/>
      <c r="R255" s="59"/>
      <c r="S255" s="59"/>
      <c r="T255" s="59"/>
      <c r="U255" s="59"/>
      <c r="V255" s="59"/>
      <c r="W255" s="59"/>
      <c r="X255" s="59"/>
      <c r="Y255" s="59"/>
      <c r="Z255" s="59"/>
      <c r="AA255" s="59"/>
      <c r="AB255" s="59"/>
      <c r="AC255" s="59"/>
      <c r="AD255" s="59"/>
      <c r="AE255" s="59"/>
      <c r="AF255" s="59"/>
      <c r="AG255" s="59"/>
      <c r="AH255" s="59"/>
      <c r="AI255" s="59"/>
      <c r="AJ255" s="59"/>
    </row>
    <row r="256" spans="1:36" ht="12.75" x14ac:dyDescent="0.2">
      <c r="A256" s="59"/>
      <c r="B256" s="59"/>
      <c r="C256" s="59"/>
      <c r="D256" s="59"/>
      <c r="E256" s="59"/>
      <c r="F256" s="59"/>
      <c r="G256" s="59"/>
      <c r="H256" s="59"/>
      <c r="I256" s="59"/>
      <c r="J256" s="59"/>
      <c r="K256" s="59"/>
      <c r="L256" s="59"/>
      <c r="M256" s="59"/>
      <c r="N256" s="59"/>
      <c r="O256" s="59"/>
      <c r="P256" s="59"/>
      <c r="Q256" s="59"/>
      <c r="R256" s="59"/>
      <c r="S256" s="59"/>
      <c r="T256" s="59"/>
      <c r="U256" s="59"/>
      <c r="V256" s="59"/>
      <c r="W256" s="59"/>
      <c r="X256" s="59"/>
      <c r="Y256" s="59"/>
      <c r="Z256" s="59"/>
      <c r="AA256" s="59"/>
      <c r="AB256" s="59"/>
      <c r="AC256" s="59"/>
      <c r="AD256" s="59"/>
      <c r="AE256" s="59"/>
      <c r="AF256" s="59"/>
      <c r="AG256" s="59"/>
      <c r="AH256" s="59"/>
      <c r="AI256" s="59"/>
      <c r="AJ256" s="59"/>
    </row>
    <row r="257" spans="1:36" ht="12.75" x14ac:dyDescent="0.2">
      <c r="A257" s="59"/>
      <c r="B257" s="59"/>
      <c r="C257" s="59"/>
      <c r="D257" s="59"/>
      <c r="E257" s="59"/>
      <c r="F257" s="59"/>
      <c r="G257" s="59"/>
      <c r="H257" s="59"/>
      <c r="I257" s="59"/>
      <c r="J257" s="59"/>
      <c r="K257" s="59"/>
      <c r="L257" s="59"/>
      <c r="M257" s="59"/>
      <c r="N257" s="59"/>
      <c r="O257" s="59"/>
      <c r="P257" s="59"/>
      <c r="Q257" s="59"/>
      <c r="R257" s="59"/>
      <c r="S257" s="59"/>
      <c r="T257" s="59"/>
      <c r="U257" s="59"/>
      <c r="V257" s="59"/>
      <c r="W257" s="59"/>
      <c r="X257" s="59"/>
      <c r="Y257" s="59"/>
      <c r="Z257" s="59"/>
      <c r="AA257" s="59"/>
      <c r="AB257" s="59"/>
      <c r="AC257" s="59"/>
      <c r="AD257" s="59"/>
      <c r="AE257" s="59"/>
      <c r="AF257" s="59"/>
      <c r="AG257" s="59"/>
      <c r="AH257" s="59"/>
      <c r="AI257" s="59"/>
      <c r="AJ257" s="59"/>
    </row>
    <row r="258" spans="1:36" ht="12.75" x14ac:dyDescent="0.2">
      <c r="A258" s="59"/>
      <c r="B258" s="59"/>
      <c r="C258" s="59"/>
      <c r="D258" s="59"/>
      <c r="E258" s="59"/>
      <c r="F258" s="59"/>
      <c r="G258" s="59"/>
      <c r="H258" s="59"/>
      <c r="I258" s="59"/>
      <c r="J258" s="59"/>
      <c r="K258" s="59"/>
      <c r="L258" s="59"/>
      <c r="M258" s="59"/>
      <c r="N258" s="59"/>
      <c r="O258" s="59"/>
      <c r="P258" s="59"/>
      <c r="Q258" s="59"/>
      <c r="R258" s="59"/>
      <c r="S258" s="59"/>
      <c r="T258" s="59"/>
      <c r="U258" s="59"/>
      <c r="V258" s="59"/>
      <c r="W258" s="59"/>
      <c r="X258" s="59"/>
      <c r="Y258" s="59"/>
      <c r="Z258" s="59"/>
      <c r="AA258" s="59"/>
      <c r="AB258" s="59"/>
      <c r="AC258" s="59"/>
      <c r="AD258" s="59"/>
      <c r="AE258" s="59"/>
      <c r="AF258" s="59"/>
      <c r="AG258" s="59"/>
      <c r="AH258" s="59"/>
      <c r="AI258" s="59"/>
      <c r="AJ258" s="59"/>
    </row>
    <row r="259" spans="1:36" ht="12.75" x14ac:dyDescent="0.2">
      <c r="A259" s="59"/>
      <c r="B259" s="59"/>
      <c r="C259" s="59"/>
      <c r="D259" s="59"/>
      <c r="E259" s="59"/>
      <c r="F259" s="59"/>
      <c r="G259" s="59"/>
      <c r="H259" s="59"/>
      <c r="I259" s="59"/>
      <c r="J259" s="59"/>
      <c r="K259" s="59"/>
      <c r="L259" s="59"/>
      <c r="M259" s="59"/>
      <c r="N259" s="59"/>
      <c r="O259" s="59"/>
      <c r="P259" s="59"/>
      <c r="Q259" s="59"/>
      <c r="R259" s="59"/>
      <c r="S259" s="59"/>
      <c r="T259" s="59"/>
      <c r="U259" s="59"/>
      <c r="V259" s="59"/>
      <c r="W259" s="59"/>
      <c r="X259" s="59"/>
      <c r="Y259" s="59"/>
      <c r="Z259" s="59"/>
      <c r="AA259" s="59"/>
      <c r="AB259" s="59"/>
      <c r="AC259" s="59"/>
      <c r="AD259" s="59"/>
      <c r="AE259" s="59"/>
      <c r="AF259" s="59"/>
      <c r="AG259" s="59"/>
      <c r="AH259" s="59"/>
      <c r="AI259" s="59"/>
      <c r="AJ259" s="59"/>
    </row>
    <row r="260" spans="1:36" ht="12.75" x14ac:dyDescent="0.2">
      <c r="A260" s="59"/>
      <c r="B260" s="59"/>
      <c r="C260" s="59"/>
      <c r="D260" s="59"/>
      <c r="E260" s="59"/>
      <c r="F260" s="59"/>
      <c r="G260" s="59"/>
      <c r="H260" s="59"/>
      <c r="I260" s="59"/>
      <c r="J260" s="59"/>
      <c r="K260" s="59"/>
      <c r="L260" s="59"/>
      <c r="M260" s="59"/>
      <c r="N260" s="59"/>
      <c r="O260" s="59"/>
      <c r="P260" s="59"/>
      <c r="Q260" s="59"/>
      <c r="R260" s="59"/>
      <c r="S260" s="59"/>
      <c r="T260" s="59"/>
      <c r="U260" s="59"/>
      <c r="V260" s="59"/>
      <c r="W260" s="59"/>
      <c r="X260" s="59"/>
      <c r="Y260" s="59"/>
      <c r="Z260" s="59"/>
      <c r="AA260" s="59"/>
      <c r="AB260" s="59"/>
      <c r="AC260" s="59"/>
      <c r="AD260" s="59"/>
      <c r="AE260" s="59"/>
      <c r="AF260" s="59"/>
      <c r="AG260" s="59"/>
      <c r="AH260" s="59"/>
      <c r="AI260" s="59"/>
      <c r="AJ260" s="59"/>
    </row>
    <row r="261" spans="1:36" ht="12.75" x14ac:dyDescent="0.2">
      <c r="A261" s="59"/>
      <c r="B261" s="59"/>
      <c r="C261" s="59"/>
      <c r="D261" s="59"/>
      <c r="E261" s="59"/>
      <c r="F261" s="59"/>
      <c r="G261" s="59"/>
      <c r="H261" s="59"/>
      <c r="I261" s="59"/>
      <c r="J261" s="59"/>
      <c r="K261" s="59"/>
      <c r="L261" s="59"/>
      <c r="M261" s="59"/>
      <c r="N261" s="59"/>
      <c r="O261" s="59"/>
      <c r="P261" s="59"/>
      <c r="Q261" s="59"/>
      <c r="R261" s="59"/>
      <c r="S261" s="59"/>
      <c r="T261" s="59"/>
      <c r="U261" s="59"/>
      <c r="V261" s="59"/>
      <c r="W261" s="59"/>
      <c r="X261" s="59"/>
      <c r="Y261" s="59"/>
      <c r="Z261" s="59"/>
      <c r="AA261" s="59"/>
      <c r="AB261" s="59"/>
      <c r="AC261" s="59"/>
      <c r="AD261" s="59"/>
      <c r="AE261" s="59"/>
      <c r="AF261" s="59"/>
      <c r="AG261" s="59"/>
      <c r="AH261" s="59"/>
      <c r="AI261" s="59"/>
      <c r="AJ261" s="59"/>
    </row>
    <row r="262" spans="1:36" ht="12.75" x14ac:dyDescent="0.2">
      <c r="A262" s="59"/>
      <c r="B262" s="59"/>
      <c r="C262" s="59"/>
      <c r="D262" s="59"/>
      <c r="E262" s="59"/>
      <c r="F262" s="59"/>
      <c r="G262" s="59"/>
      <c r="H262" s="59"/>
      <c r="I262" s="59"/>
      <c r="J262" s="59"/>
      <c r="K262" s="59"/>
      <c r="L262" s="59"/>
      <c r="M262" s="59"/>
      <c r="N262" s="59"/>
      <c r="O262" s="59"/>
      <c r="P262" s="59"/>
      <c r="Q262" s="59"/>
      <c r="R262" s="59"/>
      <c r="S262" s="59"/>
      <c r="T262" s="59"/>
      <c r="U262" s="59"/>
      <c r="V262" s="59"/>
      <c r="W262" s="59"/>
      <c r="X262" s="59"/>
      <c r="Y262" s="59"/>
      <c r="Z262" s="59"/>
      <c r="AA262" s="59"/>
      <c r="AB262" s="59"/>
      <c r="AC262" s="59"/>
      <c r="AD262" s="59"/>
      <c r="AE262" s="59"/>
      <c r="AF262" s="59"/>
      <c r="AG262" s="59"/>
      <c r="AH262" s="59"/>
      <c r="AI262" s="59"/>
      <c r="AJ262" s="59"/>
    </row>
    <row r="263" spans="1:36" ht="12.75" x14ac:dyDescent="0.2">
      <c r="A263" s="59"/>
      <c r="B263" s="59"/>
      <c r="C263" s="59"/>
      <c r="D263" s="59"/>
      <c r="E263" s="59"/>
      <c r="F263" s="59"/>
      <c r="G263" s="59"/>
      <c r="H263" s="59"/>
      <c r="I263" s="59"/>
      <c r="J263" s="59"/>
      <c r="K263" s="59"/>
      <c r="L263" s="59"/>
      <c r="M263" s="59"/>
      <c r="N263" s="59"/>
      <c r="O263" s="59"/>
      <c r="P263" s="59"/>
      <c r="Q263" s="59"/>
      <c r="R263" s="59"/>
      <c r="S263" s="59"/>
      <c r="T263" s="59"/>
      <c r="U263" s="59"/>
      <c r="V263" s="59"/>
      <c r="W263" s="59"/>
      <c r="X263" s="59"/>
      <c r="Y263" s="59"/>
      <c r="Z263" s="59"/>
      <c r="AA263" s="59"/>
      <c r="AB263" s="59"/>
      <c r="AC263" s="59"/>
      <c r="AD263" s="59"/>
      <c r="AE263" s="59"/>
      <c r="AF263" s="59"/>
      <c r="AG263" s="59"/>
      <c r="AH263" s="59"/>
      <c r="AI263" s="59"/>
      <c r="AJ263" s="59"/>
    </row>
    <row r="264" spans="1:36" ht="12.75" x14ac:dyDescent="0.2">
      <c r="A264" s="59"/>
      <c r="B264" s="59"/>
      <c r="C264" s="59"/>
      <c r="D264" s="59"/>
      <c r="E264" s="59"/>
      <c r="F264" s="59"/>
      <c r="G264" s="59"/>
      <c r="H264" s="59"/>
      <c r="I264" s="59"/>
      <c r="J264" s="59"/>
      <c r="K264" s="59"/>
      <c r="L264" s="59"/>
      <c r="M264" s="59"/>
      <c r="N264" s="59"/>
      <c r="O264" s="59"/>
      <c r="P264" s="59"/>
      <c r="Q264" s="59"/>
      <c r="R264" s="59"/>
      <c r="S264" s="59"/>
      <c r="T264" s="59"/>
      <c r="U264" s="59"/>
      <c r="V264" s="59"/>
      <c r="W264" s="59"/>
      <c r="X264" s="59"/>
      <c r="Y264" s="59"/>
      <c r="Z264" s="59"/>
      <c r="AA264" s="59"/>
      <c r="AB264" s="59"/>
      <c r="AC264" s="59"/>
      <c r="AD264" s="59"/>
      <c r="AE264" s="59"/>
      <c r="AF264" s="59"/>
      <c r="AG264" s="59"/>
      <c r="AH264" s="59"/>
      <c r="AI264" s="59"/>
      <c r="AJ264" s="59"/>
    </row>
    <row r="265" spans="1:36" ht="12.75" x14ac:dyDescent="0.2">
      <c r="A265" s="59"/>
      <c r="B265" s="59"/>
      <c r="C265" s="59"/>
      <c r="D265" s="59"/>
      <c r="E265" s="59"/>
      <c r="F265" s="59"/>
      <c r="G265" s="59"/>
      <c r="H265" s="59"/>
      <c r="I265" s="59"/>
      <c r="J265" s="59"/>
      <c r="K265" s="59"/>
      <c r="L265" s="59"/>
      <c r="M265" s="59"/>
      <c r="N265" s="59"/>
      <c r="O265" s="59"/>
      <c r="P265" s="59"/>
      <c r="Q265" s="59"/>
      <c r="R265" s="59"/>
      <c r="S265" s="59"/>
      <c r="T265" s="59"/>
      <c r="U265" s="59"/>
      <c r="V265" s="59"/>
      <c r="W265" s="59"/>
      <c r="X265" s="59"/>
      <c r="Y265" s="59"/>
      <c r="Z265" s="59"/>
      <c r="AA265" s="59"/>
      <c r="AB265" s="59"/>
      <c r="AC265" s="59"/>
      <c r="AD265" s="59"/>
      <c r="AE265" s="59"/>
      <c r="AF265" s="59"/>
      <c r="AG265" s="59"/>
      <c r="AH265" s="59"/>
      <c r="AI265" s="59"/>
      <c r="AJ265" s="59"/>
    </row>
    <row r="266" spans="1:36" ht="12.75" x14ac:dyDescent="0.2">
      <c r="A266" s="59"/>
      <c r="B266" s="59"/>
      <c r="C266" s="59"/>
      <c r="D266" s="59"/>
      <c r="E266" s="59"/>
      <c r="F266" s="59"/>
      <c r="G266" s="59"/>
      <c r="H266" s="59"/>
      <c r="I266" s="59"/>
      <c r="J266" s="59"/>
      <c r="K266" s="59"/>
      <c r="L266" s="59"/>
      <c r="M266" s="59"/>
      <c r="N266" s="59"/>
      <c r="O266" s="59"/>
      <c r="P266" s="59"/>
      <c r="Q266" s="59"/>
      <c r="R266" s="59"/>
      <c r="S266" s="59"/>
      <c r="T266" s="59"/>
      <c r="U266" s="59"/>
      <c r="V266" s="59"/>
      <c r="W266" s="59"/>
      <c r="X266" s="59"/>
      <c r="Y266" s="59"/>
      <c r="Z266" s="59"/>
      <c r="AA266" s="59"/>
      <c r="AB266" s="59"/>
      <c r="AC266" s="59"/>
      <c r="AD266" s="59"/>
      <c r="AE266" s="59"/>
      <c r="AF266" s="59"/>
      <c r="AG266" s="59"/>
      <c r="AH266" s="59"/>
      <c r="AI266" s="59"/>
      <c r="AJ266" s="59"/>
    </row>
    <row r="267" spans="1:36" ht="12.75" x14ac:dyDescent="0.2">
      <c r="A267" s="59"/>
      <c r="B267" s="59"/>
      <c r="C267" s="59"/>
      <c r="D267" s="59"/>
      <c r="E267" s="59"/>
      <c r="F267" s="59"/>
      <c r="G267" s="59"/>
      <c r="H267" s="59"/>
      <c r="I267" s="59"/>
      <c r="J267" s="59"/>
      <c r="K267" s="59"/>
      <c r="L267" s="59"/>
      <c r="M267" s="59"/>
      <c r="N267" s="59"/>
      <c r="O267" s="59"/>
      <c r="P267" s="59"/>
      <c r="Q267" s="59"/>
      <c r="R267" s="59"/>
      <c r="S267" s="59"/>
      <c r="T267" s="59"/>
      <c r="U267" s="59"/>
      <c r="V267" s="59"/>
      <c r="W267" s="59"/>
      <c r="X267" s="59"/>
      <c r="Y267" s="59"/>
      <c r="Z267" s="59"/>
      <c r="AA267" s="59"/>
      <c r="AB267" s="59"/>
      <c r="AC267" s="59"/>
      <c r="AD267" s="59"/>
      <c r="AE267" s="59"/>
      <c r="AF267" s="59"/>
      <c r="AG267" s="59"/>
      <c r="AH267" s="59"/>
      <c r="AI267" s="59"/>
      <c r="AJ267" s="59"/>
    </row>
    <row r="268" spans="1:36" ht="12.75" x14ac:dyDescent="0.2">
      <c r="A268" s="59"/>
      <c r="B268" s="59"/>
      <c r="C268" s="59"/>
      <c r="D268" s="59"/>
      <c r="E268" s="59"/>
      <c r="F268" s="59"/>
      <c r="G268" s="59"/>
      <c r="H268" s="59"/>
      <c r="I268" s="59"/>
      <c r="J268" s="59"/>
      <c r="K268" s="59"/>
      <c r="L268" s="59"/>
      <c r="M268" s="59"/>
      <c r="N268" s="59"/>
      <c r="O268" s="59"/>
      <c r="P268" s="59"/>
      <c r="Q268" s="59"/>
      <c r="R268" s="59"/>
      <c r="S268" s="59"/>
      <c r="T268" s="59"/>
      <c r="U268" s="59"/>
      <c r="V268" s="59"/>
      <c r="W268" s="59"/>
      <c r="X268" s="59"/>
      <c r="Y268" s="59"/>
      <c r="Z268" s="59"/>
      <c r="AA268" s="59"/>
      <c r="AB268" s="59"/>
      <c r="AC268" s="59"/>
      <c r="AD268" s="59"/>
      <c r="AE268" s="59"/>
      <c r="AF268" s="59"/>
      <c r="AG268" s="59"/>
      <c r="AH268" s="59"/>
      <c r="AI268" s="59"/>
      <c r="AJ268" s="59"/>
    </row>
    <row r="269" spans="1:36" ht="12.75" x14ac:dyDescent="0.2">
      <c r="A269" s="59"/>
      <c r="B269" s="59"/>
      <c r="C269" s="59"/>
      <c r="D269" s="59"/>
      <c r="E269" s="59"/>
      <c r="F269" s="59"/>
      <c r="G269" s="59"/>
      <c r="H269" s="59"/>
      <c r="I269" s="59"/>
      <c r="J269" s="59"/>
      <c r="K269" s="59"/>
      <c r="L269" s="59"/>
      <c r="M269" s="59"/>
      <c r="N269" s="59"/>
      <c r="O269" s="59"/>
      <c r="P269" s="59"/>
      <c r="Q269" s="59"/>
      <c r="R269" s="59"/>
      <c r="S269" s="59"/>
      <c r="T269" s="59"/>
      <c r="U269" s="59"/>
      <c r="V269" s="59"/>
      <c r="W269" s="59"/>
      <c r="X269" s="59"/>
      <c r="Y269" s="59"/>
      <c r="Z269" s="59"/>
      <c r="AA269" s="59"/>
      <c r="AB269" s="59"/>
      <c r="AC269" s="59"/>
      <c r="AD269" s="59"/>
      <c r="AE269" s="59"/>
      <c r="AF269" s="59"/>
      <c r="AG269" s="59"/>
      <c r="AH269" s="59"/>
      <c r="AI269" s="59"/>
      <c r="AJ269" s="59"/>
    </row>
    <row r="270" spans="1:36" ht="12.75" x14ac:dyDescent="0.2">
      <c r="A270" s="59"/>
      <c r="B270" s="59"/>
      <c r="C270" s="59"/>
      <c r="D270" s="59"/>
      <c r="E270" s="59"/>
      <c r="F270" s="59"/>
      <c r="G270" s="59"/>
      <c r="H270" s="59"/>
      <c r="I270" s="59"/>
      <c r="J270" s="59"/>
      <c r="K270" s="59"/>
      <c r="L270" s="59"/>
      <c r="M270" s="59"/>
      <c r="N270" s="59"/>
      <c r="O270" s="59"/>
      <c r="P270" s="59"/>
      <c r="Q270" s="59"/>
      <c r="R270" s="59"/>
      <c r="S270" s="59"/>
      <c r="T270" s="59"/>
      <c r="U270" s="59"/>
      <c r="V270" s="59"/>
      <c r="W270" s="59"/>
      <c r="X270" s="59"/>
      <c r="Y270" s="59"/>
      <c r="Z270" s="59"/>
      <c r="AA270" s="59"/>
      <c r="AB270" s="59"/>
      <c r="AC270" s="59"/>
      <c r="AD270" s="59"/>
      <c r="AE270" s="59"/>
      <c r="AF270" s="59"/>
      <c r="AG270" s="59"/>
      <c r="AH270" s="59"/>
      <c r="AI270" s="59"/>
      <c r="AJ270" s="59"/>
    </row>
    <row r="271" spans="1:36" ht="12.75" x14ac:dyDescent="0.2">
      <c r="A271" s="59"/>
      <c r="B271" s="59"/>
      <c r="C271" s="59"/>
      <c r="D271" s="59"/>
      <c r="E271" s="59"/>
      <c r="F271" s="59"/>
      <c r="G271" s="59"/>
      <c r="H271" s="59"/>
      <c r="I271" s="59"/>
      <c r="J271" s="59"/>
      <c r="K271" s="59"/>
      <c r="L271" s="59"/>
      <c r="M271" s="59"/>
      <c r="N271" s="59"/>
      <c r="O271" s="59"/>
      <c r="P271" s="59"/>
      <c r="Q271" s="59"/>
      <c r="R271" s="59"/>
      <c r="S271" s="59"/>
      <c r="T271" s="59"/>
      <c r="U271" s="59"/>
      <c r="V271" s="59"/>
      <c r="W271" s="59"/>
      <c r="X271" s="59"/>
      <c r="Y271" s="59"/>
      <c r="Z271" s="59"/>
      <c r="AA271" s="59"/>
      <c r="AB271" s="59"/>
      <c r="AC271" s="59"/>
      <c r="AD271" s="59"/>
      <c r="AE271" s="59"/>
      <c r="AF271" s="59"/>
      <c r="AG271" s="59"/>
      <c r="AH271" s="59"/>
      <c r="AI271" s="59"/>
      <c r="AJ271" s="59"/>
    </row>
    <row r="272" spans="1:36" ht="12.75" x14ac:dyDescent="0.2">
      <c r="A272" s="59"/>
      <c r="B272" s="59"/>
      <c r="C272" s="59"/>
      <c r="D272" s="59"/>
      <c r="E272" s="59"/>
      <c r="F272" s="59"/>
      <c r="G272" s="59"/>
      <c r="H272" s="59"/>
      <c r="I272" s="59"/>
      <c r="J272" s="59"/>
      <c r="K272" s="59"/>
      <c r="L272" s="59"/>
      <c r="M272" s="59"/>
      <c r="N272" s="59"/>
      <c r="O272" s="59"/>
      <c r="P272" s="59"/>
      <c r="Q272" s="59"/>
      <c r="R272" s="59"/>
      <c r="S272" s="59"/>
      <c r="T272" s="59"/>
      <c r="U272" s="59"/>
      <c r="V272" s="59"/>
      <c r="W272" s="59"/>
      <c r="X272" s="59"/>
      <c r="Y272" s="59"/>
      <c r="Z272" s="59"/>
      <c r="AA272" s="59"/>
      <c r="AB272" s="59"/>
      <c r="AC272" s="59"/>
      <c r="AD272" s="59"/>
      <c r="AE272" s="59"/>
      <c r="AF272" s="59"/>
      <c r="AG272" s="59"/>
      <c r="AH272" s="59"/>
      <c r="AI272" s="59"/>
      <c r="AJ272" s="59"/>
    </row>
    <row r="273" spans="1:36" ht="12.75" x14ac:dyDescent="0.2">
      <c r="A273" s="59"/>
      <c r="B273" s="59"/>
      <c r="C273" s="59"/>
      <c r="D273" s="59"/>
      <c r="E273" s="59"/>
      <c r="F273" s="59"/>
      <c r="G273" s="59"/>
      <c r="H273" s="59"/>
      <c r="I273" s="59"/>
      <c r="J273" s="59"/>
      <c r="K273" s="59"/>
      <c r="L273" s="59"/>
      <c r="M273" s="59"/>
      <c r="N273" s="59"/>
      <c r="O273" s="59"/>
      <c r="P273" s="59"/>
      <c r="Q273" s="59"/>
      <c r="R273" s="59"/>
      <c r="S273" s="59"/>
      <c r="T273" s="59"/>
      <c r="U273" s="59"/>
      <c r="V273" s="59"/>
      <c r="W273" s="59"/>
      <c r="X273" s="59"/>
      <c r="Y273" s="59"/>
      <c r="Z273" s="59"/>
      <c r="AA273" s="59"/>
      <c r="AB273" s="59"/>
      <c r="AC273" s="59"/>
      <c r="AD273" s="59"/>
      <c r="AE273" s="59"/>
      <c r="AF273" s="59"/>
      <c r="AG273" s="59"/>
      <c r="AH273" s="59"/>
      <c r="AI273" s="59"/>
      <c r="AJ273" s="59"/>
    </row>
    <row r="274" spans="1:36" ht="12.75" x14ac:dyDescent="0.2">
      <c r="A274" s="59"/>
      <c r="B274" s="59"/>
      <c r="C274" s="59"/>
      <c r="D274" s="59"/>
      <c r="E274" s="59"/>
      <c r="F274" s="59"/>
      <c r="G274" s="59"/>
      <c r="H274" s="59"/>
      <c r="I274" s="59"/>
      <c r="J274" s="59"/>
      <c r="K274" s="59"/>
      <c r="L274" s="59"/>
      <c r="M274" s="59"/>
      <c r="N274" s="59"/>
      <c r="O274" s="59"/>
      <c r="P274" s="59"/>
      <c r="Q274" s="59"/>
      <c r="R274" s="59"/>
      <c r="S274" s="59"/>
      <c r="T274" s="59"/>
      <c r="U274" s="59"/>
      <c r="V274" s="59"/>
      <c r="W274" s="59"/>
      <c r="X274" s="59"/>
      <c r="Y274" s="59"/>
      <c r="Z274" s="59"/>
      <c r="AA274" s="59"/>
      <c r="AB274" s="59"/>
      <c r="AC274" s="59"/>
      <c r="AD274" s="59"/>
      <c r="AE274" s="59"/>
      <c r="AF274" s="59"/>
      <c r="AG274" s="59"/>
      <c r="AH274" s="59"/>
      <c r="AI274" s="59"/>
      <c r="AJ274" s="59"/>
    </row>
    <row r="275" spans="1:36" ht="12.75" x14ac:dyDescent="0.2">
      <c r="A275" s="59"/>
      <c r="B275" s="59"/>
      <c r="C275" s="59"/>
      <c r="D275" s="59"/>
      <c r="E275" s="59"/>
      <c r="F275" s="59"/>
      <c r="G275" s="59"/>
      <c r="H275" s="59"/>
      <c r="I275" s="59"/>
      <c r="J275" s="59"/>
      <c r="K275" s="59"/>
      <c r="L275" s="59"/>
      <c r="M275" s="59"/>
      <c r="N275" s="59"/>
      <c r="O275" s="59"/>
      <c r="P275" s="59"/>
      <c r="Q275" s="59"/>
      <c r="R275" s="59"/>
      <c r="S275" s="59"/>
      <c r="T275" s="59"/>
      <c r="U275" s="59"/>
      <c r="V275" s="59"/>
      <c r="W275" s="59"/>
      <c r="X275" s="59"/>
      <c r="Y275" s="59"/>
      <c r="Z275" s="59"/>
      <c r="AA275" s="59"/>
      <c r="AB275" s="59"/>
      <c r="AC275" s="59"/>
      <c r="AD275" s="59"/>
      <c r="AE275" s="59"/>
      <c r="AF275" s="59"/>
      <c r="AG275" s="59"/>
      <c r="AH275" s="59"/>
      <c r="AI275" s="59"/>
      <c r="AJ275" s="59"/>
    </row>
    <row r="276" spans="1:36" ht="12.75" x14ac:dyDescent="0.2">
      <c r="A276" s="59"/>
      <c r="B276" s="59"/>
      <c r="C276" s="59"/>
      <c r="D276" s="59"/>
      <c r="E276" s="59"/>
      <c r="F276" s="59"/>
      <c r="G276" s="59"/>
      <c r="H276" s="59"/>
      <c r="I276" s="59"/>
      <c r="J276" s="59"/>
      <c r="K276" s="59"/>
      <c r="L276" s="59"/>
      <c r="M276" s="59"/>
      <c r="N276" s="59"/>
      <c r="O276" s="59"/>
      <c r="P276" s="59"/>
      <c r="Q276" s="59"/>
      <c r="R276" s="59"/>
      <c r="S276" s="59"/>
      <c r="T276" s="59"/>
      <c r="U276" s="59"/>
      <c r="V276" s="59"/>
      <c r="W276" s="59"/>
      <c r="X276" s="59"/>
      <c r="Y276" s="59"/>
      <c r="Z276" s="59"/>
      <c r="AA276" s="59"/>
      <c r="AB276" s="59"/>
      <c r="AC276" s="59"/>
      <c r="AD276" s="59"/>
      <c r="AE276" s="59"/>
      <c r="AF276" s="59"/>
      <c r="AG276" s="59"/>
      <c r="AH276" s="59"/>
      <c r="AI276" s="59"/>
      <c r="AJ276" s="59"/>
    </row>
    <row r="277" spans="1:36" ht="12.75" x14ac:dyDescent="0.2">
      <c r="A277" s="59"/>
      <c r="B277" s="59"/>
      <c r="C277" s="59"/>
      <c r="D277" s="59"/>
      <c r="E277" s="59"/>
      <c r="F277" s="59"/>
      <c r="G277" s="59"/>
      <c r="H277" s="59"/>
      <c r="I277" s="59"/>
      <c r="J277" s="59"/>
      <c r="K277" s="59"/>
      <c r="L277" s="59"/>
      <c r="M277" s="59"/>
      <c r="N277" s="59"/>
      <c r="O277" s="59"/>
      <c r="P277" s="59"/>
      <c r="Q277" s="59"/>
      <c r="R277" s="59"/>
      <c r="S277" s="59"/>
      <c r="T277" s="59"/>
      <c r="U277" s="59"/>
      <c r="V277" s="59"/>
      <c r="W277" s="59"/>
      <c r="X277" s="59"/>
      <c r="Y277" s="59"/>
      <c r="Z277" s="59"/>
      <c r="AA277" s="59"/>
      <c r="AB277" s="59"/>
      <c r="AC277" s="59"/>
      <c r="AD277" s="59"/>
      <c r="AE277" s="59"/>
      <c r="AF277" s="59"/>
      <c r="AG277" s="59"/>
      <c r="AH277" s="59"/>
      <c r="AI277" s="59"/>
      <c r="AJ277" s="59"/>
    </row>
    <row r="278" spans="1:36" ht="12.75" x14ac:dyDescent="0.2">
      <c r="A278" s="59"/>
      <c r="B278" s="59"/>
      <c r="C278" s="59"/>
      <c r="D278" s="59"/>
      <c r="E278" s="59"/>
      <c r="F278" s="59"/>
      <c r="G278" s="59"/>
      <c r="H278" s="59"/>
      <c r="I278" s="59"/>
      <c r="J278" s="59"/>
      <c r="K278" s="59"/>
      <c r="L278" s="59"/>
      <c r="M278" s="59"/>
      <c r="N278" s="59"/>
      <c r="O278" s="59"/>
      <c r="P278" s="59"/>
      <c r="Q278" s="59"/>
      <c r="R278" s="59"/>
      <c r="S278" s="59"/>
      <c r="T278" s="59"/>
      <c r="U278" s="59"/>
      <c r="V278" s="59"/>
      <c r="W278" s="59"/>
      <c r="X278" s="59"/>
      <c r="Y278" s="59"/>
      <c r="Z278" s="59"/>
      <c r="AA278" s="59"/>
      <c r="AB278" s="59"/>
      <c r="AC278" s="59"/>
      <c r="AD278" s="59"/>
      <c r="AE278" s="59"/>
      <c r="AF278" s="59"/>
      <c r="AG278" s="59"/>
      <c r="AH278" s="59"/>
      <c r="AI278" s="59"/>
      <c r="AJ278" s="59"/>
    </row>
    <row r="279" spans="1:36" ht="12.75" x14ac:dyDescent="0.2">
      <c r="A279" s="59"/>
      <c r="B279" s="59"/>
      <c r="C279" s="59"/>
      <c r="D279" s="59"/>
      <c r="E279" s="59"/>
      <c r="F279" s="59"/>
      <c r="G279" s="59"/>
      <c r="H279" s="59"/>
      <c r="I279" s="59"/>
      <c r="J279" s="59"/>
      <c r="K279" s="59"/>
      <c r="L279" s="59"/>
      <c r="M279" s="59"/>
      <c r="N279" s="59"/>
      <c r="O279" s="59"/>
      <c r="P279" s="59"/>
      <c r="Q279" s="59"/>
      <c r="R279" s="59"/>
      <c r="S279" s="59"/>
      <c r="T279" s="59"/>
      <c r="U279" s="59"/>
      <c r="V279" s="59"/>
      <c r="W279" s="59"/>
      <c r="X279" s="59"/>
      <c r="Y279" s="59"/>
      <c r="Z279" s="59"/>
      <c r="AA279" s="59"/>
      <c r="AB279" s="59"/>
      <c r="AC279" s="59"/>
      <c r="AD279" s="59"/>
      <c r="AE279" s="59"/>
      <c r="AF279" s="59"/>
      <c r="AG279" s="59"/>
      <c r="AH279" s="59"/>
      <c r="AI279" s="59"/>
      <c r="AJ279" s="59"/>
    </row>
    <row r="280" spans="1:36" ht="12.75" x14ac:dyDescent="0.2">
      <c r="A280" s="59"/>
      <c r="B280" s="59"/>
      <c r="C280" s="59"/>
      <c r="D280" s="59"/>
      <c r="E280" s="59"/>
      <c r="F280" s="59"/>
      <c r="G280" s="59"/>
      <c r="H280" s="59"/>
      <c r="I280" s="59"/>
      <c r="J280" s="59"/>
      <c r="K280" s="59"/>
      <c r="L280" s="59"/>
      <c r="M280" s="59"/>
      <c r="N280" s="59"/>
      <c r="O280" s="59"/>
      <c r="P280" s="59"/>
      <c r="Q280" s="59"/>
      <c r="R280" s="59"/>
      <c r="S280" s="59"/>
      <c r="T280" s="59"/>
      <c r="U280" s="59"/>
      <c r="V280" s="59"/>
      <c r="W280" s="59"/>
      <c r="X280" s="59"/>
      <c r="Y280" s="59"/>
      <c r="Z280" s="59"/>
      <c r="AA280" s="59"/>
      <c r="AB280" s="59"/>
      <c r="AC280" s="59"/>
      <c r="AD280" s="59"/>
      <c r="AE280" s="59"/>
      <c r="AF280" s="59"/>
      <c r="AG280" s="59"/>
      <c r="AH280" s="59"/>
      <c r="AI280" s="59"/>
      <c r="AJ280" s="59"/>
    </row>
    <row r="281" spans="1:36" ht="12.75" x14ac:dyDescent="0.2">
      <c r="A281" s="59"/>
      <c r="B281" s="59"/>
      <c r="C281" s="59"/>
      <c r="D281" s="59"/>
      <c r="E281" s="59"/>
      <c r="F281" s="59"/>
      <c r="G281" s="59"/>
      <c r="H281" s="59"/>
      <c r="I281" s="59"/>
      <c r="J281" s="59"/>
      <c r="K281" s="59"/>
      <c r="L281" s="59"/>
      <c r="M281" s="59"/>
      <c r="N281" s="59"/>
      <c r="O281" s="59"/>
      <c r="P281" s="59"/>
      <c r="Q281" s="59"/>
      <c r="R281" s="59"/>
      <c r="S281" s="59"/>
      <c r="T281" s="59"/>
      <c r="U281" s="59"/>
      <c r="V281" s="59"/>
      <c r="W281" s="59"/>
      <c r="X281" s="59"/>
      <c r="Y281" s="59"/>
      <c r="Z281" s="59"/>
      <c r="AA281" s="59"/>
      <c r="AB281" s="59"/>
      <c r="AC281" s="59"/>
      <c r="AD281" s="59"/>
      <c r="AE281" s="59"/>
      <c r="AF281" s="59"/>
      <c r="AG281" s="59"/>
      <c r="AH281" s="59"/>
      <c r="AI281" s="59"/>
      <c r="AJ281" s="59"/>
    </row>
    <row r="282" spans="1:36" ht="12.75" x14ac:dyDescent="0.2">
      <c r="A282" s="59"/>
      <c r="B282" s="59"/>
      <c r="C282" s="59"/>
      <c r="D282" s="59"/>
      <c r="E282" s="59"/>
      <c r="F282" s="59"/>
      <c r="G282" s="59"/>
      <c r="H282" s="59"/>
      <c r="I282" s="59"/>
      <c r="J282" s="59"/>
      <c r="K282" s="59"/>
      <c r="L282" s="59"/>
      <c r="M282" s="59"/>
      <c r="N282" s="59"/>
      <c r="O282" s="59"/>
      <c r="P282" s="59"/>
      <c r="Q282" s="59"/>
      <c r="R282" s="59"/>
      <c r="S282" s="59"/>
      <c r="T282" s="59"/>
      <c r="U282" s="59"/>
      <c r="V282" s="59"/>
      <c r="W282" s="59"/>
      <c r="X282" s="59"/>
      <c r="Y282" s="59"/>
      <c r="Z282" s="59"/>
      <c r="AA282" s="59"/>
      <c r="AB282" s="59"/>
      <c r="AC282" s="59"/>
      <c r="AD282" s="59"/>
      <c r="AE282" s="59"/>
      <c r="AF282" s="59"/>
      <c r="AG282" s="59"/>
      <c r="AH282" s="59"/>
      <c r="AI282" s="59"/>
      <c r="AJ282" s="59"/>
    </row>
    <row r="283" spans="1:36" ht="12.75" x14ac:dyDescent="0.2">
      <c r="A283" s="59"/>
      <c r="B283" s="59"/>
      <c r="C283" s="59"/>
      <c r="D283" s="59"/>
      <c r="E283" s="59"/>
      <c r="F283" s="59"/>
      <c r="G283" s="59"/>
      <c r="H283" s="59"/>
      <c r="I283" s="59"/>
      <c r="J283" s="59"/>
      <c r="K283" s="59"/>
      <c r="L283" s="59"/>
      <c r="M283" s="59"/>
      <c r="N283" s="59"/>
      <c r="O283" s="59"/>
      <c r="P283" s="59"/>
      <c r="Q283" s="59"/>
      <c r="R283" s="59"/>
      <c r="S283" s="59"/>
      <c r="T283" s="59"/>
      <c r="U283" s="59"/>
      <c r="V283" s="59"/>
      <c r="W283" s="59"/>
      <c r="X283" s="59"/>
      <c r="Y283" s="59"/>
      <c r="Z283" s="59"/>
      <c r="AA283" s="59"/>
      <c r="AB283" s="59"/>
      <c r="AC283" s="59"/>
      <c r="AD283" s="59"/>
      <c r="AE283" s="59"/>
      <c r="AF283" s="59"/>
      <c r="AG283" s="59"/>
      <c r="AH283" s="59"/>
      <c r="AI283" s="59"/>
      <c r="AJ283" s="59"/>
    </row>
    <row r="284" spans="1:36" ht="12.75" x14ac:dyDescent="0.2">
      <c r="A284" s="59"/>
      <c r="B284" s="59"/>
      <c r="C284" s="59"/>
      <c r="D284" s="59"/>
      <c r="E284" s="59"/>
      <c r="F284" s="59"/>
      <c r="G284" s="59"/>
      <c r="H284" s="59"/>
      <c r="I284" s="59"/>
      <c r="J284" s="59"/>
      <c r="K284" s="59"/>
      <c r="L284" s="59"/>
      <c r="M284" s="59"/>
      <c r="N284" s="59"/>
      <c r="O284" s="59"/>
      <c r="P284" s="59"/>
      <c r="Q284" s="59"/>
      <c r="R284" s="59"/>
      <c r="S284" s="59"/>
      <c r="T284" s="59"/>
      <c r="U284" s="59"/>
      <c r="V284" s="59"/>
      <c r="W284" s="59"/>
      <c r="X284" s="59"/>
      <c r="Y284" s="59"/>
      <c r="Z284" s="59"/>
      <c r="AA284" s="59"/>
      <c r="AB284" s="59"/>
      <c r="AC284" s="59"/>
      <c r="AD284" s="59"/>
      <c r="AE284" s="59"/>
      <c r="AF284" s="59"/>
      <c r="AG284" s="59"/>
      <c r="AH284" s="59"/>
      <c r="AI284" s="59"/>
      <c r="AJ284" s="59"/>
    </row>
    <row r="285" spans="1:36" ht="12.75" x14ac:dyDescent="0.2">
      <c r="A285" s="59"/>
      <c r="B285" s="59"/>
      <c r="C285" s="59"/>
      <c r="D285" s="59"/>
      <c r="E285" s="59"/>
      <c r="F285" s="59"/>
      <c r="G285" s="59"/>
      <c r="H285" s="59"/>
      <c r="I285" s="59"/>
      <c r="J285" s="59"/>
      <c r="K285" s="59"/>
      <c r="L285" s="59"/>
      <c r="M285" s="59"/>
      <c r="N285" s="59"/>
      <c r="O285" s="59"/>
      <c r="P285" s="59"/>
      <c r="Q285" s="59"/>
      <c r="R285" s="59"/>
      <c r="S285" s="59"/>
      <c r="T285" s="59"/>
      <c r="U285" s="59"/>
      <c r="V285" s="59"/>
      <c r="W285" s="59"/>
      <c r="X285" s="59"/>
      <c r="Y285" s="59"/>
      <c r="Z285" s="59"/>
      <c r="AA285" s="59"/>
      <c r="AB285" s="59"/>
      <c r="AC285" s="59"/>
      <c r="AD285" s="59"/>
      <c r="AE285" s="59"/>
      <c r="AF285" s="59"/>
      <c r="AG285" s="59"/>
      <c r="AH285" s="59"/>
      <c r="AI285" s="59"/>
      <c r="AJ285" s="59"/>
    </row>
    <row r="286" spans="1:36" ht="12.75" x14ac:dyDescent="0.2">
      <c r="A286" s="59"/>
      <c r="B286" s="59"/>
      <c r="C286" s="59"/>
      <c r="D286" s="59"/>
      <c r="E286" s="59"/>
      <c r="F286" s="59"/>
      <c r="G286" s="59"/>
      <c r="H286" s="59"/>
      <c r="I286" s="59"/>
      <c r="J286" s="59"/>
      <c r="K286" s="59"/>
      <c r="L286" s="59"/>
      <c r="M286" s="59"/>
      <c r="N286" s="59"/>
      <c r="O286" s="59"/>
      <c r="P286" s="59"/>
      <c r="Q286" s="59"/>
      <c r="R286" s="59"/>
      <c r="S286" s="59"/>
      <c r="T286" s="59"/>
      <c r="U286" s="59"/>
      <c r="V286" s="59"/>
      <c r="W286" s="59"/>
      <c r="X286" s="59"/>
      <c r="Y286" s="59"/>
      <c r="Z286" s="59"/>
      <c r="AA286" s="59"/>
      <c r="AB286" s="59"/>
      <c r="AC286" s="59"/>
      <c r="AD286" s="59"/>
      <c r="AE286" s="59"/>
      <c r="AF286" s="59"/>
      <c r="AG286" s="59"/>
      <c r="AH286" s="59"/>
      <c r="AI286" s="59"/>
      <c r="AJ286" s="59"/>
    </row>
    <row r="287" spans="1:36" ht="12.75" x14ac:dyDescent="0.2">
      <c r="A287" s="59"/>
      <c r="B287" s="59"/>
      <c r="C287" s="59"/>
      <c r="D287" s="59"/>
      <c r="E287" s="59"/>
      <c r="F287" s="59"/>
      <c r="G287" s="59"/>
      <c r="H287" s="59"/>
      <c r="I287" s="59"/>
      <c r="J287" s="59"/>
      <c r="K287" s="59"/>
      <c r="L287" s="59"/>
      <c r="M287" s="59"/>
      <c r="N287" s="59"/>
      <c r="O287" s="59"/>
      <c r="P287" s="59"/>
      <c r="Q287" s="59"/>
      <c r="R287" s="59"/>
      <c r="S287" s="59"/>
      <c r="T287" s="59"/>
      <c r="U287" s="59"/>
      <c r="V287" s="59"/>
      <c r="W287" s="59"/>
      <c r="X287" s="59"/>
      <c r="Y287" s="59"/>
      <c r="Z287" s="59"/>
      <c r="AA287" s="59"/>
      <c r="AB287" s="59"/>
      <c r="AC287" s="59"/>
      <c r="AD287" s="59"/>
      <c r="AE287" s="59"/>
      <c r="AF287" s="59"/>
      <c r="AG287" s="59"/>
      <c r="AH287" s="59"/>
      <c r="AI287" s="59"/>
      <c r="AJ287" s="59"/>
    </row>
    <row r="288" spans="1:36" ht="12.75" x14ac:dyDescent="0.2">
      <c r="A288" s="59"/>
      <c r="B288" s="59"/>
      <c r="C288" s="59"/>
      <c r="D288" s="59"/>
      <c r="E288" s="59"/>
      <c r="F288" s="59"/>
      <c r="G288" s="59"/>
      <c r="H288" s="59"/>
      <c r="I288" s="59"/>
      <c r="J288" s="59"/>
      <c r="K288" s="59"/>
      <c r="L288" s="59"/>
      <c r="M288" s="59"/>
      <c r="N288" s="59"/>
      <c r="O288" s="59"/>
      <c r="P288" s="59"/>
      <c r="Q288" s="59"/>
      <c r="R288" s="59"/>
      <c r="S288" s="59"/>
      <c r="T288" s="59"/>
      <c r="U288" s="59"/>
      <c r="V288" s="59"/>
      <c r="W288" s="59"/>
      <c r="X288" s="59"/>
      <c r="Y288" s="59"/>
      <c r="Z288" s="59"/>
      <c r="AA288" s="59"/>
      <c r="AB288" s="59"/>
      <c r="AC288" s="59"/>
      <c r="AD288" s="59"/>
      <c r="AE288" s="59"/>
      <c r="AF288" s="59"/>
      <c r="AG288" s="59"/>
      <c r="AH288" s="59"/>
      <c r="AI288" s="59"/>
      <c r="AJ288" s="59"/>
    </row>
    <row r="289" spans="1:36" ht="12.75" x14ac:dyDescent="0.2">
      <c r="A289" s="59"/>
      <c r="B289" s="59"/>
      <c r="C289" s="59"/>
      <c r="D289" s="59"/>
      <c r="E289" s="59"/>
      <c r="F289" s="59"/>
      <c r="G289" s="59"/>
      <c r="H289" s="59"/>
      <c r="I289" s="59"/>
      <c r="J289" s="59"/>
      <c r="K289" s="59"/>
      <c r="L289" s="59"/>
      <c r="M289" s="59"/>
      <c r="N289" s="59"/>
      <c r="O289" s="59"/>
      <c r="P289" s="59"/>
      <c r="Q289" s="59"/>
      <c r="R289" s="59"/>
      <c r="S289" s="59"/>
      <c r="T289" s="59"/>
      <c r="U289" s="59"/>
      <c r="V289" s="59"/>
      <c r="W289" s="59"/>
      <c r="X289" s="59"/>
      <c r="Y289" s="59"/>
      <c r="Z289" s="59"/>
      <c r="AA289" s="59"/>
      <c r="AB289" s="59"/>
      <c r="AC289" s="59"/>
      <c r="AD289" s="59"/>
      <c r="AE289" s="59"/>
      <c r="AF289" s="59"/>
      <c r="AG289" s="59"/>
      <c r="AH289" s="59"/>
      <c r="AI289" s="59"/>
      <c r="AJ289" s="59"/>
    </row>
    <row r="290" spans="1:36" ht="12.75" x14ac:dyDescent="0.2">
      <c r="A290" s="59"/>
      <c r="B290" s="59"/>
      <c r="C290" s="59"/>
      <c r="D290" s="59"/>
      <c r="E290" s="59"/>
      <c r="F290" s="59"/>
      <c r="G290" s="59"/>
      <c r="H290" s="59"/>
      <c r="I290" s="59"/>
      <c r="J290" s="59"/>
      <c r="K290" s="59"/>
      <c r="L290" s="59"/>
      <c r="M290" s="59"/>
      <c r="N290" s="59"/>
      <c r="O290" s="59"/>
      <c r="P290" s="59"/>
      <c r="Q290" s="59"/>
      <c r="R290" s="59"/>
      <c r="S290" s="59"/>
      <c r="T290" s="59"/>
      <c r="U290" s="59"/>
      <c r="V290" s="59"/>
      <c r="W290" s="59"/>
      <c r="X290" s="59"/>
      <c r="Y290" s="59"/>
      <c r="Z290" s="59"/>
      <c r="AA290" s="59"/>
      <c r="AB290" s="59"/>
      <c r="AC290" s="59"/>
      <c r="AD290" s="59"/>
      <c r="AE290" s="59"/>
      <c r="AF290" s="59"/>
      <c r="AG290" s="59"/>
      <c r="AH290" s="59"/>
      <c r="AI290" s="59"/>
      <c r="AJ290" s="59"/>
    </row>
    <row r="291" spans="1:36" ht="12.75" x14ac:dyDescent="0.2">
      <c r="A291" s="59"/>
      <c r="B291" s="59"/>
      <c r="C291" s="59"/>
      <c r="D291" s="59"/>
      <c r="E291" s="59"/>
      <c r="F291" s="59"/>
      <c r="G291" s="59"/>
      <c r="H291" s="59"/>
      <c r="I291" s="59"/>
      <c r="J291" s="59"/>
      <c r="K291" s="59"/>
      <c r="L291" s="59"/>
      <c r="M291" s="59"/>
      <c r="N291" s="59"/>
      <c r="O291" s="59"/>
      <c r="P291" s="59"/>
      <c r="Q291" s="59"/>
      <c r="R291" s="59"/>
      <c r="S291" s="59"/>
      <c r="T291" s="59"/>
      <c r="U291" s="59"/>
      <c r="V291" s="59"/>
      <c r="W291" s="59"/>
      <c r="X291" s="59"/>
      <c r="Y291" s="59"/>
      <c r="Z291" s="59"/>
      <c r="AA291" s="59"/>
      <c r="AB291" s="59"/>
      <c r="AC291" s="59"/>
      <c r="AD291" s="59"/>
      <c r="AE291" s="59"/>
      <c r="AF291" s="59"/>
      <c r="AG291" s="59"/>
      <c r="AH291" s="59"/>
      <c r="AI291" s="59"/>
      <c r="AJ291" s="59"/>
    </row>
    <row r="292" spans="1:36" ht="12.75" x14ac:dyDescent="0.2">
      <c r="A292" s="59"/>
      <c r="B292" s="59"/>
      <c r="C292" s="59"/>
      <c r="D292" s="59"/>
      <c r="E292" s="59"/>
      <c r="F292" s="59"/>
      <c r="G292" s="59"/>
      <c r="H292" s="59"/>
      <c r="I292" s="59"/>
      <c r="J292" s="59"/>
      <c r="K292" s="59"/>
      <c r="L292" s="59"/>
      <c r="M292" s="59"/>
      <c r="N292" s="59"/>
      <c r="O292" s="59"/>
      <c r="P292" s="59"/>
      <c r="Q292" s="59"/>
      <c r="R292" s="59"/>
      <c r="S292" s="59"/>
      <c r="T292" s="59"/>
      <c r="U292" s="59"/>
      <c r="V292" s="59"/>
      <c r="W292" s="59"/>
      <c r="X292" s="59"/>
      <c r="Y292" s="59"/>
      <c r="Z292" s="59"/>
      <c r="AA292" s="59"/>
      <c r="AB292" s="59"/>
      <c r="AC292" s="59"/>
      <c r="AD292" s="59"/>
      <c r="AE292" s="59"/>
      <c r="AF292" s="59"/>
      <c r="AG292" s="59"/>
      <c r="AH292" s="59"/>
      <c r="AI292" s="59"/>
      <c r="AJ292" s="59"/>
    </row>
    <row r="293" spans="1:36" ht="12.75" x14ac:dyDescent="0.2">
      <c r="A293" s="59"/>
      <c r="B293" s="59"/>
      <c r="C293" s="59"/>
      <c r="D293" s="59"/>
      <c r="E293" s="59"/>
      <c r="F293" s="59"/>
      <c r="G293" s="59"/>
      <c r="H293" s="59"/>
      <c r="I293" s="59"/>
      <c r="J293" s="59"/>
      <c r="K293" s="59"/>
      <c r="L293" s="59"/>
      <c r="M293" s="59"/>
      <c r="N293" s="59"/>
      <c r="O293" s="59"/>
      <c r="P293" s="59"/>
      <c r="Q293" s="59"/>
      <c r="R293" s="59"/>
      <c r="S293" s="59"/>
      <c r="T293" s="59"/>
      <c r="U293" s="59"/>
      <c r="V293" s="59"/>
      <c r="W293" s="59"/>
      <c r="X293" s="59"/>
      <c r="Y293" s="59"/>
      <c r="Z293" s="59"/>
      <c r="AA293" s="59"/>
      <c r="AB293" s="59"/>
      <c r="AC293" s="59"/>
      <c r="AD293" s="59"/>
      <c r="AE293" s="59"/>
      <c r="AF293" s="59"/>
      <c r="AG293" s="59"/>
      <c r="AH293" s="59"/>
      <c r="AI293" s="59"/>
      <c r="AJ293" s="59"/>
    </row>
    <row r="294" spans="1:36" ht="12.75" x14ac:dyDescent="0.2">
      <c r="A294" s="59"/>
      <c r="B294" s="59"/>
      <c r="C294" s="59"/>
      <c r="D294" s="59"/>
      <c r="E294" s="59"/>
      <c r="F294" s="59"/>
      <c r="G294" s="59"/>
      <c r="H294" s="59"/>
      <c r="I294" s="59"/>
      <c r="J294" s="59"/>
      <c r="K294" s="59"/>
      <c r="L294" s="59"/>
      <c r="M294" s="59"/>
      <c r="N294" s="59"/>
      <c r="O294" s="59"/>
      <c r="P294" s="59"/>
      <c r="Q294" s="59"/>
      <c r="R294" s="59"/>
      <c r="S294" s="59"/>
      <c r="T294" s="59"/>
      <c r="U294" s="59"/>
      <c r="V294" s="59"/>
      <c r="W294" s="59"/>
      <c r="X294" s="59"/>
      <c r="Y294" s="59"/>
      <c r="Z294" s="59"/>
      <c r="AA294" s="59"/>
      <c r="AB294" s="59"/>
      <c r="AC294" s="59"/>
      <c r="AD294" s="59"/>
      <c r="AE294" s="59"/>
      <c r="AF294" s="59"/>
      <c r="AG294" s="59"/>
      <c r="AH294" s="59"/>
      <c r="AI294" s="59"/>
      <c r="AJ294" s="59"/>
    </row>
    <row r="295" spans="1:36" ht="12.75" x14ac:dyDescent="0.2">
      <c r="A295" s="59"/>
      <c r="B295" s="59"/>
      <c r="C295" s="59"/>
      <c r="D295" s="59"/>
      <c r="E295" s="59"/>
      <c r="F295" s="59"/>
      <c r="G295" s="59"/>
      <c r="H295" s="59"/>
      <c r="I295" s="59"/>
      <c r="J295" s="59"/>
      <c r="K295" s="59"/>
      <c r="L295" s="59"/>
      <c r="M295" s="59"/>
      <c r="N295" s="59"/>
      <c r="O295" s="59"/>
      <c r="P295" s="59"/>
      <c r="Q295" s="59"/>
      <c r="R295" s="59"/>
      <c r="S295" s="59"/>
      <c r="T295" s="59"/>
      <c r="U295" s="59"/>
      <c r="V295" s="59"/>
      <c r="W295" s="59"/>
      <c r="X295" s="59"/>
      <c r="Y295" s="59"/>
      <c r="Z295" s="59"/>
      <c r="AA295" s="59"/>
      <c r="AB295" s="59"/>
      <c r="AC295" s="59"/>
      <c r="AD295" s="59"/>
      <c r="AE295" s="59"/>
      <c r="AF295" s="59"/>
      <c r="AG295" s="59"/>
      <c r="AH295" s="59"/>
      <c r="AI295" s="59"/>
      <c r="AJ295" s="59"/>
    </row>
    <row r="296" spans="1:36" ht="12.75" x14ac:dyDescent="0.2">
      <c r="A296" s="59"/>
      <c r="B296" s="59"/>
      <c r="C296" s="59"/>
      <c r="D296" s="59"/>
      <c r="E296" s="59"/>
      <c r="F296" s="59"/>
      <c r="G296" s="59"/>
      <c r="H296" s="59"/>
      <c r="I296" s="59"/>
      <c r="J296" s="59"/>
      <c r="K296" s="59"/>
      <c r="L296" s="59"/>
      <c r="M296" s="59"/>
      <c r="N296" s="59"/>
      <c r="O296" s="59"/>
      <c r="P296" s="59"/>
      <c r="Q296" s="59"/>
      <c r="R296" s="59"/>
      <c r="S296" s="59"/>
      <c r="T296" s="59"/>
      <c r="U296" s="59"/>
      <c r="V296" s="59"/>
      <c r="W296" s="59"/>
      <c r="X296" s="59"/>
      <c r="Y296" s="59"/>
      <c r="Z296" s="59"/>
      <c r="AA296" s="59"/>
      <c r="AB296" s="59"/>
      <c r="AC296" s="59"/>
      <c r="AD296" s="59"/>
      <c r="AE296" s="59"/>
      <c r="AF296" s="59"/>
      <c r="AG296" s="59"/>
      <c r="AH296" s="59"/>
      <c r="AI296" s="59"/>
      <c r="AJ296" s="59"/>
    </row>
    <row r="297" spans="1:36" ht="12.75" x14ac:dyDescent="0.2">
      <c r="A297" s="59"/>
      <c r="B297" s="59"/>
      <c r="C297" s="59"/>
      <c r="D297" s="59"/>
      <c r="E297" s="59"/>
      <c r="F297" s="59"/>
      <c r="G297" s="59"/>
      <c r="H297" s="59"/>
      <c r="I297" s="59"/>
      <c r="J297" s="59"/>
      <c r="K297" s="59"/>
      <c r="L297" s="59"/>
      <c r="M297" s="59"/>
      <c r="N297" s="59"/>
      <c r="O297" s="59"/>
      <c r="P297" s="59"/>
      <c r="Q297" s="59"/>
      <c r="R297" s="59"/>
      <c r="S297" s="59"/>
      <c r="T297" s="59"/>
      <c r="U297" s="59"/>
      <c r="V297" s="59"/>
      <c r="W297" s="59"/>
      <c r="X297" s="59"/>
      <c r="Y297" s="59"/>
      <c r="Z297" s="59"/>
      <c r="AA297" s="59"/>
      <c r="AB297" s="59"/>
      <c r="AC297" s="59"/>
      <c r="AD297" s="59"/>
      <c r="AE297" s="59"/>
      <c r="AF297" s="59"/>
      <c r="AG297" s="59"/>
      <c r="AH297" s="59"/>
      <c r="AI297" s="59"/>
      <c r="AJ297" s="59"/>
    </row>
    <row r="298" spans="1:36" ht="12.75" x14ac:dyDescent="0.2">
      <c r="A298" s="59"/>
      <c r="B298" s="59"/>
      <c r="C298" s="59"/>
      <c r="D298" s="59"/>
      <c r="E298" s="59"/>
      <c r="F298" s="59"/>
      <c r="G298" s="59"/>
      <c r="H298" s="59"/>
      <c r="I298" s="59"/>
      <c r="J298" s="59"/>
      <c r="K298" s="59"/>
      <c r="L298" s="59"/>
      <c r="M298" s="59"/>
      <c r="N298" s="59"/>
      <c r="O298" s="59"/>
      <c r="P298" s="59"/>
      <c r="Q298" s="59"/>
      <c r="R298" s="59"/>
      <c r="S298" s="59"/>
      <c r="T298" s="59"/>
      <c r="U298" s="59"/>
      <c r="V298" s="59"/>
      <c r="W298" s="59"/>
      <c r="X298" s="59"/>
      <c r="Y298" s="59"/>
      <c r="Z298" s="59"/>
      <c r="AA298" s="59"/>
      <c r="AB298" s="59"/>
      <c r="AC298" s="59"/>
      <c r="AD298" s="59"/>
      <c r="AE298" s="59"/>
      <c r="AF298" s="59"/>
      <c r="AG298" s="59"/>
      <c r="AH298" s="59"/>
      <c r="AI298" s="59"/>
      <c r="AJ298" s="59"/>
    </row>
    <row r="299" spans="1:36" ht="12.75" x14ac:dyDescent="0.2">
      <c r="A299" s="59"/>
      <c r="B299" s="59"/>
      <c r="C299" s="59"/>
      <c r="D299" s="59"/>
      <c r="E299" s="59"/>
      <c r="F299" s="59"/>
      <c r="G299" s="59"/>
      <c r="H299" s="59"/>
      <c r="I299" s="59"/>
      <c r="J299" s="59"/>
      <c r="K299" s="59"/>
      <c r="L299" s="59"/>
      <c r="M299" s="59"/>
      <c r="N299" s="59"/>
      <c r="O299" s="59"/>
      <c r="P299" s="59"/>
      <c r="Q299" s="59"/>
      <c r="R299" s="59"/>
      <c r="S299" s="59"/>
      <c r="T299" s="59"/>
      <c r="U299" s="59"/>
      <c r="V299" s="59"/>
      <c r="W299" s="59"/>
      <c r="X299" s="59"/>
      <c r="Y299" s="59"/>
      <c r="Z299" s="59"/>
      <c r="AA299" s="59"/>
      <c r="AB299" s="59"/>
      <c r="AC299" s="59"/>
      <c r="AD299" s="59"/>
      <c r="AE299" s="59"/>
      <c r="AF299" s="59"/>
      <c r="AG299" s="59"/>
      <c r="AH299" s="59"/>
      <c r="AI299" s="59"/>
      <c r="AJ299" s="59"/>
    </row>
    <row r="300" spans="1:36" ht="12.75" x14ac:dyDescent="0.2">
      <c r="A300" s="59"/>
      <c r="B300" s="59"/>
      <c r="C300" s="59"/>
      <c r="D300" s="59"/>
      <c r="E300" s="59"/>
      <c r="F300" s="59"/>
      <c r="G300" s="59"/>
      <c r="H300" s="59"/>
      <c r="I300" s="59"/>
      <c r="J300" s="59"/>
      <c r="K300" s="59"/>
      <c r="L300" s="59"/>
      <c r="M300" s="59"/>
      <c r="N300" s="59"/>
      <c r="O300" s="59"/>
      <c r="P300" s="59"/>
      <c r="Q300" s="59"/>
      <c r="R300" s="59"/>
      <c r="S300" s="59"/>
      <c r="T300" s="59"/>
      <c r="U300" s="59"/>
      <c r="V300" s="59"/>
      <c r="W300" s="59"/>
      <c r="X300" s="59"/>
      <c r="Y300" s="59"/>
      <c r="Z300" s="59"/>
      <c r="AA300" s="59"/>
      <c r="AB300" s="59"/>
      <c r="AC300" s="59"/>
      <c r="AD300" s="59"/>
      <c r="AE300" s="59"/>
      <c r="AF300" s="59"/>
      <c r="AG300" s="59"/>
      <c r="AH300" s="59"/>
      <c r="AI300" s="59"/>
      <c r="AJ300" s="59"/>
    </row>
    <row r="301" spans="1:36" ht="12.75" x14ac:dyDescent="0.2">
      <c r="A301" s="59"/>
      <c r="B301" s="59"/>
      <c r="C301" s="59"/>
      <c r="D301" s="59"/>
      <c r="E301" s="59"/>
      <c r="F301" s="59"/>
      <c r="G301" s="59"/>
      <c r="H301" s="59"/>
      <c r="I301" s="59"/>
      <c r="J301" s="59"/>
      <c r="K301" s="59"/>
      <c r="L301" s="59"/>
      <c r="M301" s="59"/>
      <c r="N301" s="59"/>
      <c r="O301" s="59"/>
      <c r="P301" s="59"/>
      <c r="Q301" s="59"/>
      <c r="R301" s="59"/>
      <c r="S301" s="59"/>
      <c r="T301" s="59"/>
      <c r="U301" s="59"/>
      <c r="V301" s="59"/>
      <c r="W301" s="59"/>
      <c r="X301" s="59"/>
      <c r="Y301" s="59"/>
      <c r="Z301" s="59"/>
      <c r="AA301" s="59"/>
      <c r="AB301" s="59"/>
      <c r="AC301" s="59"/>
      <c r="AD301" s="59"/>
      <c r="AE301" s="59"/>
      <c r="AF301" s="59"/>
      <c r="AG301" s="59"/>
      <c r="AH301" s="59"/>
      <c r="AI301" s="59"/>
      <c r="AJ301" s="59"/>
    </row>
    <row r="302" spans="1:36" ht="12.75" x14ac:dyDescent="0.2">
      <c r="A302" s="59"/>
      <c r="B302" s="59"/>
      <c r="C302" s="59"/>
      <c r="D302" s="59"/>
      <c r="E302" s="59"/>
      <c r="F302" s="59"/>
      <c r="G302" s="59"/>
      <c r="H302" s="59"/>
      <c r="I302" s="59"/>
      <c r="J302" s="59"/>
      <c r="K302" s="59"/>
      <c r="L302" s="59"/>
      <c r="M302" s="59"/>
      <c r="N302" s="59"/>
      <c r="O302" s="59"/>
      <c r="P302" s="59"/>
      <c r="Q302" s="59"/>
      <c r="R302" s="59"/>
      <c r="S302" s="59"/>
      <c r="T302" s="59"/>
      <c r="U302" s="59"/>
      <c r="V302" s="59"/>
      <c r="W302" s="59"/>
      <c r="X302" s="59"/>
      <c r="Y302" s="59"/>
      <c r="Z302" s="59"/>
      <c r="AA302" s="59"/>
      <c r="AB302" s="59"/>
      <c r="AC302" s="59"/>
      <c r="AD302" s="59"/>
      <c r="AE302" s="59"/>
      <c r="AF302" s="59"/>
      <c r="AG302" s="59"/>
      <c r="AH302" s="59"/>
      <c r="AI302" s="59"/>
      <c r="AJ302" s="59"/>
    </row>
    <row r="303" spans="1:36" ht="12.75" x14ac:dyDescent="0.2">
      <c r="A303" s="59"/>
      <c r="B303" s="59"/>
      <c r="C303" s="59"/>
      <c r="D303" s="59"/>
      <c r="E303" s="59"/>
      <c r="F303" s="59"/>
      <c r="G303" s="59"/>
      <c r="H303" s="59"/>
      <c r="I303" s="59"/>
      <c r="J303" s="59"/>
      <c r="K303" s="59"/>
      <c r="L303" s="59"/>
      <c r="M303" s="59"/>
      <c r="N303" s="59"/>
      <c r="O303" s="59"/>
      <c r="P303" s="59"/>
      <c r="Q303" s="59"/>
      <c r="R303" s="59"/>
      <c r="S303" s="59"/>
      <c r="T303" s="59"/>
      <c r="U303" s="59"/>
      <c r="V303" s="59"/>
      <c r="W303" s="59"/>
      <c r="X303" s="59"/>
      <c r="Y303" s="59"/>
      <c r="Z303" s="59"/>
      <c r="AA303" s="59"/>
      <c r="AB303" s="59"/>
      <c r="AC303" s="59"/>
      <c r="AD303" s="59"/>
      <c r="AE303" s="59"/>
      <c r="AF303" s="59"/>
      <c r="AG303" s="59"/>
      <c r="AH303" s="59"/>
      <c r="AI303" s="59"/>
      <c r="AJ303" s="59"/>
    </row>
    <row r="304" spans="1:36" ht="12.75" x14ac:dyDescent="0.2">
      <c r="A304" s="59"/>
      <c r="B304" s="59"/>
      <c r="C304" s="59"/>
      <c r="D304" s="59"/>
      <c r="E304" s="59"/>
      <c r="F304" s="59"/>
      <c r="G304" s="59"/>
      <c r="H304" s="59"/>
      <c r="I304" s="59"/>
      <c r="J304" s="59"/>
      <c r="K304" s="59"/>
      <c r="L304" s="59"/>
      <c r="M304" s="59"/>
      <c r="N304" s="59"/>
      <c r="O304" s="59"/>
      <c r="P304" s="59"/>
      <c r="Q304" s="59"/>
      <c r="R304" s="59"/>
      <c r="S304" s="59"/>
      <c r="T304" s="59"/>
      <c r="U304" s="59"/>
      <c r="V304" s="59"/>
      <c r="W304" s="59"/>
      <c r="X304" s="59"/>
      <c r="Y304" s="59"/>
      <c r="Z304" s="59"/>
      <c r="AA304" s="59"/>
      <c r="AB304" s="59"/>
      <c r="AC304" s="59"/>
      <c r="AD304" s="59"/>
      <c r="AE304" s="59"/>
      <c r="AF304" s="59"/>
      <c r="AG304" s="59"/>
      <c r="AH304" s="59"/>
      <c r="AI304" s="59"/>
      <c r="AJ304" s="59"/>
    </row>
    <row r="305" spans="1:36" ht="12.75" x14ac:dyDescent="0.2">
      <c r="A305" s="59"/>
      <c r="B305" s="59"/>
      <c r="C305" s="59"/>
      <c r="D305" s="59"/>
      <c r="E305" s="59"/>
      <c r="F305" s="59"/>
      <c r="G305" s="59"/>
      <c r="H305" s="59"/>
      <c r="I305" s="59"/>
      <c r="J305" s="59"/>
      <c r="K305" s="59"/>
      <c r="L305" s="59"/>
      <c r="M305" s="59"/>
      <c r="N305" s="59"/>
      <c r="O305" s="59"/>
      <c r="P305" s="59"/>
      <c r="Q305" s="59"/>
      <c r="R305" s="59"/>
      <c r="S305" s="59"/>
      <c r="T305" s="59"/>
      <c r="U305" s="59"/>
      <c r="V305" s="59"/>
      <c r="W305" s="59"/>
      <c r="X305" s="59"/>
      <c r="Y305" s="59"/>
      <c r="Z305" s="59"/>
      <c r="AA305" s="59"/>
      <c r="AB305" s="59"/>
      <c r="AC305" s="59"/>
      <c r="AD305" s="59"/>
      <c r="AE305" s="59"/>
      <c r="AF305" s="59"/>
      <c r="AG305" s="59"/>
      <c r="AH305" s="59"/>
      <c r="AI305" s="59"/>
      <c r="AJ305" s="59"/>
    </row>
    <row r="306" spans="1:36" ht="12.75" x14ac:dyDescent="0.2">
      <c r="A306" s="59"/>
      <c r="B306" s="59"/>
      <c r="C306" s="59"/>
      <c r="D306" s="59"/>
      <c r="E306" s="59"/>
      <c r="F306" s="59"/>
      <c r="G306" s="59"/>
      <c r="H306" s="59"/>
      <c r="I306" s="59"/>
      <c r="J306" s="59"/>
      <c r="K306" s="59"/>
      <c r="L306" s="59"/>
      <c r="M306" s="59"/>
      <c r="N306" s="59"/>
      <c r="O306" s="59"/>
      <c r="P306" s="59"/>
      <c r="Q306" s="59"/>
      <c r="R306" s="59"/>
      <c r="S306" s="59"/>
      <c r="T306" s="59"/>
      <c r="U306" s="59"/>
      <c r="V306" s="59"/>
      <c r="W306" s="59"/>
      <c r="X306" s="59"/>
      <c r="Y306" s="59"/>
      <c r="Z306" s="59"/>
      <c r="AA306" s="59"/>
      <c r="AB306" s="59"/>
      <c r="AC306" s="59"/>
      <c r="AD306" s="59"/>
      <c r="AE306" s="59"/>
      <c r="AF306" s="59"/>
      <c r="AG306" s="59"/>
      <c r="AH306" s="59"/>
      <c r="AI306" s="59"/>
      <c r="AJ306" s="59"/>
    </row>
    <row r="307" spans="1:36" ht="12.75" x14ac:dyDescent="0.2">
      <c r="A307" s="59"/>
      <c r="B307" s="59"/>
      <c r="C307" s="59"/>
      <c r="D307" s="59"/>
      <c r="E307" s="59"/>
      <c r="F307" s="59"/>
      <c r="G307" s="59"/>
      <c r="H307" s="59"/>
      <c r="I307" s="59"/>
      <c r="J307" s="59"/>
      <c r="K307" s="59"/>
      <c r="L307" s="59"/>
      <c r="M307" s="59"/>
      <c r="N307" s="59"/>
      <c r="O307" s="59"/>
      <c r="P307" s="59"/>
      <c r="Q307" s="59"/>
      <c r="R307" s="59"/>
      <c r="S307" s="59"/>
      <c r="T307" s="59"/>
      <c r="U307" s="59"/>
      <c r="V307" s="59"/>
      <c r="W307" s="59"/>
      <c r="X307" s="59"/>
      <c r="Y307" s="59"/>
      <c r="Z307" s="59"/>
      <c r="AA307" s="59"/>
      <c r="AB307" s="59"/>
      <c r="AC307" s="59"/>
      <c r="AD307" s="59"/>
      <c r="AE307" s="59"/>
      <c r="AF307" s="59"/>
      <c r="AG307" s="59"/>
      <c r="AH307" s="59"/>
      <c r="AI307" s="59"/>
      <c r="AJ307" s="59"/>
    </row>
    <row r="308" spans="1:36" ht="12.75" x14ac:dyDescent="0.2">
      <c r="A308" s="59"/>
      <c r="B308" s="59"/>
      <c r="C308" s="59"/>
      <c r="D308" s="59"/>
      <c r="E308" s="59"/>
      <c r="F308" s="59"/>
      <c r="G308" s="59"/>
      <c r="H308" s="59"/>
      <c r="I308" s="59"/>
      <c r="J308" s="59"/>
      <c r="K308" s="59"/>
      <c r="L308" s="59"/>
      <c r="M308" s="59"/>
      <c r="N308" s="59"/>
      <c r="O308" s="59"/>
      <c r="P308" s="59"/>
      <c r="Q308" s="59"/>
      <c r="R308" s="59"/>
      <c r="S308" s="59"/>
      <c r="T308" s="59"/>
      <c r="U308" s="59"/>
      <c r="V308" s="59"/>
      <c r="W308" s="59"/>
      <c r="X308" s="59"/>
      <c r="Y308" s="59"/>
      <c r="Z308" s="59"/>
      <c r="AA308" s="59"/>
      <c r="AB308" s="59"/>
      <c r="AC308" s="59"/>
      <c r="AD308" s="59"/>
      <c r="AE308" s="59"/>
      <c r="AF308" s="59"/>
      <c r="AG308" s="59"/>
      <c r="AH308" s="59"/>
      <c r="AI308" s="59"/>
      <c r="AJ308" s="59"/>
    </row>
    <row r="309" spans="1:36" ht="12.75" x14ac:dyDescent="0.2">
      <c r="A309" s="59"/>
      <c r="B309" s="59"/>
      <c r="C309" s="59"/>
      <c r="D309" s="59"/>
      <c r="E309" s="59"/>
      <c r="F309" s="59"/>
      <c r="G309" s="59"/>
      <c r="H309" s="59"/>
      <c r="I309" s="59"/>
      <c r="J309" s="59"/>
      <c r="K309" s="59"/>
      <c r="L309" s="59"/>
      <c r="M309" s="59"/>
      <c r="N309" s="59"/>
      <c r="O309" s="59"/>
      <c r="P309" s="59"/>
      <c r="Q309" s="59"/>
      <c r="R309" s="59"/>
      <c r="S309" s="59"/>
      <c r="T309" s="59"/>
      <c r="U309" s="59"/>
      <c r="V309" s="59"/>
      <c r="W309" s="59"/>
      <c r="X309" s="59"/>
      <c r="Y309" s="59"/>
      <c r="Z309" s="59"/>
      <c r="AA309" s="59"/>
      <c r="AB309" s="59"/>
      <c r="AC309" s="59"/>
      <c r="AD309" s="59"/>
      <c r="AE309" s="59"/>
      <c r="AF309" s="59"/>
      <c r="AG309" s="59"/>
      <c r="AH309" s="59"/>
      <c r="AI309" s="59"/>
      <c r="AJ309" s="59"/>
    </row>
    <row r="310" spans="1:36" ht="12.75" x14ac:dyDescent="0.2">
      <c r="A310" s="59"/>
      <c r="B310" s="59"/>
      <c r="C310" s="59"/>
      <c r="D310" s="59"/>
      <c r="E310" s="59"/>
      <c r="F310" s="59"/>
      <c r="G310" s="59"/>
      <c r="H310" s="59"/>
      <c r="I310" s="59"/>
      <c r="J310" s="59"/>
      <c r="K310" s="59"/>
      <c r="L310" s="59"/>
      <c r="M310" s="59"/>
      <c r="N310" s="59"/>
      <c r="O310" s="59"/>
      <c r="P310" s="59"/>
      <c r="Q310" s="59"/>
      <c r="R310" s="59"/>
      <c r="S310" s="59"/>
      <c r="T310" s="59"/>
      <c r="U310" s="59"/>
      <c r="V310" s="59"/>
      <c r="W310" s="59"/>
      <c r="X310" s="59"/>
      <c r="Y310" s="59"/>
      <c r="Z310" s="59"/>
      <c r="AA310" s="59"/>
      <c r="AB310" s="59"/>
      <c r="AC310" s="59"/>
      <c r="AD310" s="59"/>
      <c r="AE310" s="59"/>
      <c r="AF310" s="59"/>
      <c r="AG310" s="59"/>
      <c r="AH310" s="59"/>
      <c r="AI310" s="59"/>
      <c r="AJ310" s="59"/>
    </row>
    <row r="311" spans="1:36" ht="12.75" x14ac:dyDescent="0.2">
      <c r="A311" s="59"/>
      <c r="B311" s="59"/>
      <c r="C311" s="59"/>
      <c r="D311" s="59"/>
      <c r="E311" s="59"/>
      <c r="F311" s="59"/>
      <c r="G311" s="59"/>
      <c r="H311" s="59"/>
      <c r="I311" s="59"/>
      <c r="J311" s="59"/>
      <c r="K311" s="59"/>
      <c r="L311" s="59"/>
      <c r="M311" s="59"/>
      <c r="N311" s="59"/>
      <c r="O311" s="59"/>
      <c r="P311" s="59"/>
      <c r="Q311" s="59"/>
      <c r="R311" s="59"/>
      <c r="S311" s="59"/>
      <c r="T311" s="59"/>
      <c r="U311" s="59"/>
      <c r="V311" s="59"/>
      <c r="W311" s="59"/>
      <c r="X311" s="59"/>
      <c r="Y311" s="59"/>
      <c r="Z311" s="59"/>
      <c r="AA311" s="59"/>
      <c r="AB311" s="59"/>
      <c r="AC311" s="59"/>
      <c r="AD311" s="59"/>
      <c r="AE311" s="59"/>
      <c r="AF311" s="59"/>
      <c r="AG311" s="59"/>
      <c r="AH311" s="59"/>
      <c r="AI311" s="59"/>
      <c r="AJ311" s="59"/>
    </row>
    <row r="312" spans="1:36" ht="12.75" x14ac:dyDescent="0.2">
      <c r="A312" s="59"/>
      <c r="B312" s="59"/>
      <c r="C312" s="59"/>
      <c r="D312" s="59"/>
      <c r="E312" s="59"/>
      <c r="F312" s="59"/>
      <c r="G312" s="59"/>
      <c r="H312" s="59"/>
      <c r="I312" s="59"/>
      <c r="J312" s="59"/>
      <c r="K312" s="59"/>
      <c r="L312" s="59"/>
      <c r="M312" s="59"/>
      <c r="N312" s="59"/>
      <c r="O312" s="59"/>
      <c r="P312" s="59"/>
      <c r="Q312" s="59"/>
      <c r="R312" s="59"/>
      <c r="S312" s="59"/>
      <c r="T312" s="59"/>
      <c r="U312" s="59"/>
      <c r="V312" s="59"/>
      <c r="W312" s="59"/>
      <c r="X312" s="59"/>
      <c r="Y312" s="59"/>
      <c r="Z312" s="59"/>
      <c r="AA312" s="59"/>
      <c r="AB312" s="59"/>
      <c r="AC312" s="59"/>
      <c r="AD312" s="59"/>
      <c r="AE312" s="59"/>
      <c r="AF312" s="59"/>
      <c r="AG312" s="59"/>
      <c r="AH312" s="59"/>
      <c r="AI312" s="59"/>
      <c r="AJ312" s="59"/>
    </row>
    <row r="313" spans="1:36" ht="12.75" x14ac:dyDescent="0.2">
      <c r="A313" s="59"/>
      <c r="B313" s="59"/>
      <c r="C313" s="59"/>
      <c r="D313" s="59"/>
      <c r="E313" s="59"/>
      <c r="F313" s="59"/>
      <c r="G313" s="59"/>
      <c r="H313" s="59"/>
      <c r="I313" s="59"/>
      <c r="J313" s="59"/>
      <c r="K313" s="59"/>
      <c r="L313" s="59"/>
      <c r="M313" s="59"/>
      <c r="N313" s="59"/>
      <c r="O313" s="59"/>
      <c r="P313" s="59"/>
      <c r="Q313" s="59"/>
      <c r="R313" s="59"/>
      <c r="S313" s="59"/>
      <c r="T313" s="59"/>
      <c r="U313" s="59"/>
      <c r="V313" s="59"/>
      <c r="W313" s="59"/>
      <c r="X313" s="59"/>
      <c r="Y313" s="59"/>
      <c r="Z313" s="59"/>
      <c r="AA313" s="59"/>
      <c r="AB313" s="59"/>
      <c r="AC313" s="59"/>
      <c r="AD313" s="59"/>
      <c r="AE313" s="59"/>
      <c r="AF313" s="59"/>
      <c r="AG313" s="59"/>
      <c r="AH313" s="59"/>
      <c r="AI313" s="59"/>
      <c r="AJ313" s="59"/>
    </row>
    <row r="314" spans="1:36" ht="12.75" x14ac:dyDescent="0.2">
      <c r="A314" s="59"/>
      <c r="B314" s="59"/>
      <c r="C314" s="59"/>
      <c r="D314" s="59"/>
      <c r="E314" s="59"/>
      <c r="F314" s="59"/>
      <c r="G314" s="59"/>
      <c r="H314" s="59"/>
      <c r="I314" s="59"/>
      <c r="J314" s="59"/>
      <c r="K314" s="59"/>
      <c r="L314" s="59"/>
      <c r="M314" s="59"/>
      <c r="N314" s="59"/>
      <c r="O314" s="59"/>
      <c r="P314" s="59"/>
      <c r="Q314" s="59"/>
      <c r="R314" s="59"/>
      <c r="S314" s="59"/>
      <c r="T314" s="59"/>
      <c r="U314" s="59"/>
      <c r="V314" s="59"/>
      <c r="W314" s="59"/>
      <c r="X314" s="59"/>
      <c r="Y314" s="59"/>
      <c r="Z314" s="59"/>
      <c r="AA314" s="59"/>
      <c r="AB314" s="59"/>
      <c r="AC314" s="59"/>
      <c r="AD314" s="59"/>
      <c r="AE314" s="59"/>
      <c r="AF314" s="59"/>
      <c r="AG314" s="59"/>
      <c r="AH314" s="59"/>
      <c r="AI314" s="59"/>
      <c r="AJ314" s="59"/>
    </row>
    <row r="315" spans="1:36" ht="12.75" x14ac:dyDescent="0.2">
      <c r="A315" s="59"/>
      <c r="B315" s="59"/>
      <c r="C315" s="59"/>
      <c r="D315" s="59"/>
      <c r="E315" s="59"/>
      <c r="F315" s="59"/>
      <c r="G315" s="59"/>
      <c r="H315" s="59"/>
      <c r="I315" s="59"/>
      <c r="J315" s="59"/>
      <c r="K315" s="59"/>
      <c r="L315" s="59"/>
      <c r="M315" s="59"/>
      <c r="N315" s="59"/>
      <c r="O315" s="59"/>
      <c r="P315" s="59"/>
      <c r="Q315" s="59"/>
      <c r="R315" s="59"/>
      <c r="S315" s="59"/>
      <c r="T315" s="59"/>
      <c r="U315" s="59"/>
      <c r="V315" s="59"/>
      <c r="W315" s="59"/>
      <c r="X315" s="59"/>
      <c r="Y315" s="59"/>
      <c r="Z315" s="59"/>
      <c r="AA315" s="59"/>
      <c r="AB315" s="59"/>
      <c r="AC315" s="59"/>
      <c r="AD315" s="59"/>
      <c r="AE315" s="59"/>
      <c r="AF315" s="59"/>
      <c r="AG315" s="59"/>
      <c r="AH315" s="59"/>
      <c r="AI315" s="59"/>
      <c r="AJ315" s="59"/>
    </row>
    <row r="316" spans="1:36" ht="12.75" x14ac:dyDescent="0.2">
      <c r="A316" s="59"/>
      <c r="B316" s="59"/>
      <c r="C316" s="59"/>
      <c r="D316" s="59"/>
      <c r="E316" s="59"/>
      <c r="F316" s="59"/>
      <c r="G316" s="59"/>
      <c r="H316" s="59"/>
      <c r="I316" s="59"/>
      <c r="J316" s="59"/>
      <c r="K316" s="59"/>
      <c r="L316" s="59"/>
      <c r="M316" s="59"/>
      <c r="N316" s="59"/>
      <c r="O316" s="59"/>
      <c r="P316" s="59"/>
      <c r="Q316" s="59"/>
      <c r="R316" s="59"/>
      <c r="S316" s="59"/>
      <c r="T316" s="59"/>
      <c r="U316" s="59"/>
      <c r="V316" s="59"/>
      <c r="W316" s="59"/>
      <c r="X316" s="59"/>
      <c r="Y316" s="59"/>
      <c r="Z316" s="59"/>
      <c r="AA316" s="59"/>
      <c r="AB316" s="59"/>
      <c r="AC316" s="59"/>
      <c r="AD316" s="59"/>
      <c r="AE316" s="59"/>
      <c r="AF316" s="59"/>
      <c r="AG316" s="59"/>
      <c r="AH316" s="59"/>
      <c r="AI316" s="59"/>
      <c r="AJ316" s="59"/>
    </row>
    <row r="317" spans="1:36" ht="12.75" x14ac:dyDescent="0.2">
      <c r="A317" s="59"/>
      <c r="B317" s="59"/>
      <c r="C317" s="59"/>
      <c r="D317" s="59"/>
      <c r="E317" s="59"/>
      <c r="F317" s="59"/>
      <c r="G317" s="59"/>
      <c r="H317" s="59"/>
      <c r="I317" s="59"/>
      <c r="J317" s="59"/>
      <c r="K317" s="59"/>
      <c r="L317" s="59"/>
      <c r="M317" s="59"/>
      <c r="N317" s="59"/>
      <c r="O317" s="59"/>
      <c r="P317" s="59"/>
      <c r="Q317" s="59"/>
      <c r="R317" s="59"/>
      <c r="S317" s="59"/>
      <c r="T317" s="59"/>
      <c r="U317" s="59"/>
      <c r="V317" s="59"/>
      <c r="W317" s="59"/>
      <c r="X317" s="59"/>
      <c r="Y317" s="59"/>
      <c r="Z317" s="59"/>
      <c r="AA317" s="59"/>
      <c r="AB317" s="59"/>
      <c r="AC317" s="59"/>
      <c r="AD317" s="59"/>
      <c r="AE317" s="59"/>
      <c r="AF317" s="59"/>
      <c r="AG317" s="59"/>
      <c r="AH317" s="59"/>
      <c r="AI317" s="59"/>
      <c r="AJ317" s="59"/>
    </row>
    <row r="318" spans="1:36" ht="12.75" x14ac:dyDescent="0.2">
      <c r="A318" s="59"/>
      <c r="B318" s="59"/>
      <c r="C318" s="59"/>
      <c r="D318" s="59"/>
      <c r="E318" s="59"/>
      <c r="F318" s="59"/>
      <c r="G318" s="59"/>
      <c r="H318" s="59"/>
      <c r="I318" s="59"/>
      <c r="J318" s="59"/>
      <c r="K318" s="59"/>
      <c r="L318" s="59"/>
      <c r="M318" s="59"/>
      <c r="N318" s="59"/>
      <c r="O318" s="59"/>
      <c r="P318" s="59"/>
      <c r="Q318" s="59"/>
      <c r="R318" s="59"/>
      <c r="S318" s="59"/>
      <c r="T318" s="59"/>
      <c r="U318" s="59"/>
      <c r="V318" s="59"/>
      <c r="W318" s="59"/>
      <c r="X318" s="59"/>
      <c r="Y318" s="59"/>
      <c r="Z318" s="59"/>
      <c r="AA318" s="59"/>
      <c r="AB318" s="59"/>
      <c r="AC318" s="59"/>
      <c r="AD318" s="59"/>
      <c r="AE318" s="59"/>
      <c r="AF318" s="59"/>
      <c r="AG318" s="59"/>
      <c r="AH318" s="59"/>
      <c r="AI318" s="59"/>
      <c r="AJ318" s="59"/>
    </row>
    <row r="319" spans="1:36" ht="12.75" x14ac:dyDescent="0.2">
      <c r="A319" s="59"/>
      <c r="B319" s="59"/>
      <c r="C319" s="59"/>
      <c r="D319" s="59"/>
      <c r="E319" s="59"/>
      <c r="F319" s="59"/>
      <c r="G319" s="59"/>
      <c r="H319" s="59"/>
      <c r="I319" s="59"/>
      <c r="J319" s="59"/>
      <c r="K319" s="59"/>
      <c r="L319" s="59"/>
      <c r="M319" s="59"/>
      <c r="N319" s="59"/>
      <c r="O319" s="59"/>
      <c r="P319" s="59"/>
      <c r="Q319" s="59"/>
      <c r="R319" s="59"/>
      <c r="S319" s="59"/>
      <c r="T319" s="59"/>
      <c r="U319" s="59"/>
      <c r="V319" s="59"/>
      <c r="W319" s="59"/>
      <c r="X319" s="59"/>
      <c r="Y319" s="59"/>
      <c r="Z319" s="59"/>
      <c r="AA319" s="59"/>
      <c r="AB319" s="59"/>
      <c r="AC319" s="59"/>
      <c r="AD319" s="59"/>
      <c r="AE319" s="59"/>
      <c r="AF319" s="59"/>
      <c r="AG319" s="59"/>
      <c r="AH319" s="59"/>
      <c r="AI319" s="59"/>
      <c r="AJ319" s="59"/>
    </row>
    <row r="320" spans="1:36" ht="12.75" x14ac:dyDescent="0.2">
      <c r="A320" s="59"/>
      <c r="B320" s="59"/>
      <c r="C320" s="59"/>
      <c r="D320" s="59"/>
      <c r="E320" s="59"/>
      <c r="F320" s="59"/>
      <c r="G320" s="59"/>
      <c r="H320" s="59"/>
      <c r="I320" s="59"/>
      <c r="J320" s="59"/>
      <c r="K320" s="59"/>
      <c r="L320" s="59"/>
      <c r="M320" s="59"/>
      <c r="N320" s="59"/>
      <c r="O320" s="59"/>
      <c r="P320" s="59"/>
      <c r="Q320" s="59"/>
      <c r="R320" s="59"/>
      <c r="S320" s="59"/>
      <c r="T320" s="59"/>
      <c r="U320" s="59"/>
      <c r="V320" s="59"/>
      <c r="W320" s="59"/>
      <c r="X320" s="59"/>
      <c r="Y320" s="59"/>
      <c r="Z320" s="59"/>
      <c r="AA320" s="59"/>
      <c r="AB320" s="59"/>
      <c r="AC320" s="59"/>
      <c r="AD320" s="59"/>
      <c r="AE320" s="59"/>
      <c r="AF320" s="59"/>
      <c r="AG320" s="59"/>
      <c r="AH320" s="59"/>
      <c r="AI320" s="59"/>
      <c r="AJ320" s="59"/>
    </row>
    <row r="321" spans="1:36" ht="12.75" x14ac:dyDescent="0.2">
      <c r="A321" s="59"/>
      <c r="B321" s="59"/>
      <c r="C321" s="59"/>
      <c r="D321" s="59"/>
      <c r="E321" s="59"/>
      <c r="F321" s="59"/>
      <c r="G321" s="59"/>
      <c r="H321" s="59"/>
      <c r="I321" s="59"/>
      <c r="J321" s="59"/>
      <c r="K321" s="59"/>
      <c r="L321" s="59"/>
      <c r="M321" s="59"/>
      <c r="N321" s="59"/>
      <c r="O321" s="59"/>
      <c r="P321" s="59"/>
      <c r="Q321" s="59"/>
      <c r="R321" s="59"/>
      <c r="S321" s="59"/>
      <c r="T321" s="59"/>
      <c r="U321" s="59"/>
      <c r="V321" s="59"/>
      <c r="W321" s="59"/>
      <c r="X321" s="59"/>
      <c r="Y321" s="59"/>
      <c r="Z321" s="59"/>
      <c r="AA321" s="59"/>
      <c r="AB321" s="59"/>
      <c r="AC321" s="59"/>
      <c r="AD321" s="59"/>
      <c r="AE321" s="59"/>
      <c r="AF321" s="59"/>
      <c r="AG321" s="59"/>
      <c r="AH321" s="59"/>
      <c r="AI321" s="59"/>
      <c r="AJ321" s="59"/>
    </row>
    <row r="322" spans="1:36" ht="12.75" x14ac:dyDescent="0.2">
      <c r="A322" s="59"/>
      <c r="B322" s="59"/>
      <c r="C322" s="59"/>
      <c r="D322" s="59"/>
      <c r="E322" s="59"/>
      <c r="F322" s="59"/>
      <c r="G322" s="59"/>
      <c r="H322" s="59"/>
      <c r="I322" s="59"/>
      <c r="J322" s="59"/>
      <c r="K322" s="59"/>
      <c r="L322" s="59"/>
      <c r="M322" s="59"/>
      <c r="N322" s="59"/>
      <c r="O322" s="59"/>
      <c r="P322" s="59"/>
      <c r="Q322" s="59"/>
      <c r="R322" s="59"/>
      <c r="S322" s="59"/>
      <c r="T322" s="59"/>
      <c r="U322" s="59"/>
      <c r="V322" s="59"/>
      <c r="W322" s="59"/>
      <c r="X322" s="59"/>
      <c r="Y322" s="59"/>
      <c r="Z322" s="59"/>
      <c r="AA322" s="59"/>
      <c r="AB322" s="59"/>
      <c r="AC322" s="59"/>
      <c r="AD322" s="59"/>
      <c r="AE322" s="59"/>
      <c r="AF322" s="59"/>
      <c r="AG322" s="59"/>
      <c r="AH322" s="59"/>
      <c r="AI322" s="59"/>
      <c r="AJ322" s="59"/>
    </row>
    <row r="323" spans="1:36" ht="12.75" x14ac:dyDescent="0.2">
      <c r="A323" s="59"/>
      <c r="B323" s="59"/>
      <c r="C323" s="59"/>
      <c r="D323" s="59"/>
      <c r="E323" s="59"/>
      <c r="F323" s="59"/>
      <c r="G323" s="59"/>
      <c r="H323" s="59"/>
      <c r="I323" s="59"/>
      <c r="J323" s="59"/>
      <c r="K323" s="59"/>
      <c r="L323" s="59"/>
      <c r="M323" s="59"/>
      <c r="N323" s="59"/>
      <c r="O323" s="59"/>
      <c r="P323" s="59"/>
      <c r="Q323" s="59"/>
      <c r="R323" s="59"/>
      <c r="S323" s="59"/>
      <c r="T323" s="59"/>
      <c r="U323" s="59"/>
      <c r="V323" s="59"/>
      <c r="W323" s="59"/>
      <c r="X323" s="59"/>
      <c r="Y323" s="59"/>
      <c r="Z323" s="59"/>
      <c r="AA323" s="59"/>
      <c r="AB323" s="59"/>
      <c r="AC323" s="59"/>
      <c r="AD323" s="59"/>
      <c r="AE323" s="59"/>
      <c r="AF323" s="59"/>
      <c r="AG323" s="59"/>
      <c r="AH323" s="59"/>
      <c r="AI323" s="59"/>
      <c r="AJ323" s="59"/>
    </row>
    <row r="324" spans="1:36" ht="12.75" x14ac:dyDescent="0.2">
      <c r="A324" s="59"/>
      <c r="B324" s="59"/>
      <c r="C324" s="59"/>
      <c r="D324" s="59"/>
      <c r="E324" s="59"/>
      <c r="F324" s="59"/>
      <c r="G324" s="59"/>
      <c r="H324" s="59"/>
      <c r="I324" s="59"/>
      <c r="J324" s="59"/>
      <c r="K324" s="59"/>
      <c r="L324" s="59"/>
      <c r="M324" s="59"/>
      <c r="N324" s="59"/>
      <c r="O324" s="59"/>
      <c r="P324" s="59"/>
      <c r="Q324" s="59"/>
      <c r="R324" s="59"/>
      <c r="S324" s="59"/>
      <c r="T324" s="59"/>
      <c r="U324" s="59"/>
      <c r="V324" s="59"/>
      <c r="W324" s="59"/>
      <c r="X324" s="59"/>
      <c r="Y324" s="59"/>
      <c r="Z324" s="59"/>
      <c r="AA324" s="59"/>
      <c r="AB324" s="59"/>
      <c r="AC324" s="59"/>
      <c r="AD324" s="59"/>
      <c r="AE324" s="59"/>
      <c r="AF324" s="59"/>
      <c r="AG324" s="59"/>
      <c r="AH324" s="59"/>
      <c r="AI324" s="59"/>
      <c r="AJ324" s="59"/>
    </row>
    <row r="325" spans="1:36" ht="12.75" x14ac:dyDescent="0.2">
      <c r="A325" s="59"/>
      <c r="B325" s="59"/>
      <c r="C325" s="59"/>
      <c r="D325" s="59"/>
      <c r="E325" s="59"/>
      <c r="F325" s="59"/>
      <c r="G325" s="59"/>
      <c r="H325" s="59"/>
      <c r="I325" s="59"/>
      <c r="J325" s="59"/>
      <c r="K325" s="59"/>
      <c r="L325" s="59"/>
      <c r="M325" s="59"/>
      <c r="N325" s="59"/>
      <c r="O325" s="59"/>
      <c r="P325" s="59"/>
      <c r="Q325" s="59"/>
      <c r="R325" s="59"/>
      <c r="S325" s="59"/>
      <c r="T325" s="59"/>
      <c r="U325" s="59"/>
      <c r="V325" s="59"/>
      <c r="W325" s="59"/>
      <c r="X325" s="59"/>
      <c r="Y325" s="59"/>
      <c r="Z325" s="59"/>
      <c r="AA325" s="59"/>
      <c r="AB325" s="59"/>
      <c r="AC325" s="59"/>
      <c r="AD325" s="59"/>
      <c r="AE325" s="59"/>
      <c r="AF325" s="59"/>
      <c r="AG325" s="59"/>
      <c r="AH325" s="59"/>
      <c r="AI325" s="59"/>
      <c r="AJ325" s="59"/>
    </row>
    <row r="326" spans="1:36" ht="12.75" x14ac:dyDescent="0.2">
      <c r="A326" s="59"/>
      <c r="B326" s="59"/>
      <c r="C326" s="59"/>
      <c r="D326" s="59"/>
      <c r="E326" s="59"/>
      <c r="F326" s="59"/>
      <c r="G326" s="59"/>
      <c r="H326" s="59"/>
      <c r="I326" s="59"/>
      <c r="J326" s="59"/>
      <c r="K326" s="59"/>
      <c r="L326" s="59"/>
      <c r="M326" s="59"/>
      <c r="N326" s="59"/>
      <c r="O326" s="59"/>
      <c r="P326" s="59"/>
      <c r="Q326" s="59"/>
      <c r="R326" s="59"/>
      <c r="S326" s="59"/>
      <c r="T326" s="59"/>
      <c r="U326" s="59"/>
      <c r="V326" s="59"/>
      <c r="W326" s="59"/>
      <c r="X326" s="59"/>
      <c r="Y326" s="59"/>
      <c r="Z326" s="59"/>
      <c r="AA326" s="59"/>
      <c r="AB326" s="59"/>
      <c r="AC326" s="59"/>
      <c r="AD326" s="59"/>
      <c r="AE326" s="59"/>
      <c r="AF326" s="59"/>
      <c r="AG326" s="59"/>
      <c r="AH326" s="59"/>
      <c r="AI326" s="59"/>
      <c r="AJ326" s="59"/>
    </row>
    <row r="327" spans="1:36" ht="12.75" x14ac:dyDescent="0.2">
      <c r="A327" s="59"/>
      <c r="B327" s="59"/>
      <c r="C327" s="59"/>
      <c r="D327" s="59"/>
      <c r="E327" s="59"/>
      <c r="F327" s="59"/>
      <c r="G327" s="59"/>
      <c r="H327" s="59"/>
      <c r="I327" s="59"/>
      <c r="J327" s="59"/>
      <c r="K327" s="59"/>
      <c r="L327" s="59"/>
      <c r="M327" s="59"/>
      <c r="N327" s="59"/>
      <c r="O327" s="59"/>
      <c r="P327" s="59"/>
      <c r="Q327" s="59"/>
      <c r="R327" s="59"/>
      <c r="S327" s="59"/>
      <c r="T327" s="59"/>
      <c r="U327" s="59"/>
      <c r="V327" s="59"/>
      <c r="W327" s="59"/>
      <c r="X327" s="59"/>
      <c r="Y327" s="59"/>
      <c r="Z327" s="59"/>
      <c r="AA327" s="59"/>
      <c r="AB327" s="59"/>
      <c r="AC327" s="59"/>
      <c r="AD327" s="59"/>
      <c r="AE327" s="59"/>
      <c r="AF327" s="59"/>
      <c r="AG327" s="59"/>
      <c r="AH327" s="59"/>
      <c r="AI327" s="59"/>
      <c r="AJ327" s="59"/>
    </row>
    <row r="328" spans="1:36" ht="12.75" x14ac:dyDescent="0.2">
      <c r="A328" s="59"/>
      <c r="B328" s="59"/>
      <c r="C328" s="59"/>
      <c r="D328" s="59"/>
      <c r="E328" s="59"/>
      <c r="F328" s="59"/>
      <c r="G328" s="59"/>
      <c r="H328" s="59"/>
      <c r="I328" s="59"/>
      <c r="J328" s="59"/>
      <c r="K328" s="59"/>
      <c r="L328" s="59"/>
      <c r="M328" s="59"/>
      <c r="N328" s="59"/>
      <c r="O328" s="59"/>
      <c r="P328" s="59"/>
      <c r="Q328" s="59"/>
      <c r="R328" s="59"/>
      <c r="S328" s="59"/>
      <c r="T328" s="59"/>
      <c r="U328" s="59"/>
      <c r="V328" s="59"/>
      <c r="W328" s="59"/>
      <c r="X328" s="59"/>
      <c r="Y328" s="59"/>
      <c r="Z328" s="59"/>
      <c r="AA328" s="59"/>
      <c r="AB328" s="59"/>
      <c r="AC328" s="59"/>
      <c r="AD328" s="59"/>
      <c r="AE328" s="59"/>
      <c r="AF328" s="59"/>
      <c r="AG328" s="59"/>
      <c r="AH328" s="59"/>
      <c r="AI328" s="59"/>
      <c r="AJ328" s="59"/>
    </row>
    <row r="329" spans="1:36" ht="12.75" x14ac:dyDescent="0.2">
      <c r="A329" s="59"/>
      <c r="B329" s="59"/>
      <c r="C329" s="59"/>
      <c r="D329" s="59"/>
      <c r="E329" s="59"/>
      <c r="F329" s="59"/>
      <c r="G329" s="59"/>
      <c r="H329" s="59"/>
      <c r="I329" s="59"/>
      <c r="J329" s="59"/>
      <c r="K329" s="59"/>
      <c r="L329" s="59"/>
      <c r="M329" s="59"/>
      <c r="N329" s="59"/>
      <c r="O329" s="59"/>
      <c r="P329" s="59"/>
      <c r="Q329" s="59"/>
      <c r="R329" s="59"/>
      <c r="S329" s="59"/>
      <c r="T329" s="59"/>
      <c r="U329" s="59"/>
      <c r="V329" s="59"/>
      <c r="W329" s="59"/>
      <c r="X329" s="59"/>
      <c r="Y329" s="59"/>
      <c r="Z329" s="59"/>
      <c r="AA329" s="59"/>
      <c r="AB329" s="59"/>
      <c r="AC329" s="59"/>
      <c r="AD329" s="59"/>
      <c r="AE329" s="59"/>
      <c r="AF329" s="59"/>
      <c r="AG329" s="59"/>
      <c r="AH329" s="59"/>
      <c r="AI329" s="59"/>
      <c r="AJ329" s="59"/>
    </row>
    <row r="330" spans="1:36" ht="12.75" x14ac:dyDescent="0.2">
      <c r="A330" s="59"/>
      <c r="B330" s="59"/>
      <c r="C330" s="59"/>
      <c r="D330" s="59"/>
      <c r="E330" s="59"/>
      <c r="F330" s="59"/>
      <c r="G330" s="59"/>
      <c r="H330" s="59"/>
      <c r="I330" s="59"/>
      <c r="J330" s="59"/>
      <c r="K330" s="59"/>
      <c r="L330" s="59"/>
      <c r="M330" s="59"/>
      <c r="N330" s="59"/>
      <c r="O330" s="59"/>
      <c r="P330" s="59"/>
      <c r="Q330" s="59"/>
      <c r="R330" s="59"/>
      <c r="S330" s="59"/>
      <c r="T330" s="59"/>
      <c r="U330" s="59"/>
      <c r="V330" s="59"/>
      <c r="W330" s="59"/>
      <c r="X330" s="59"/>
      <c r="Y330" s="59"/>
      <c r="Z330" s="59"/>
      <c r="AA330" s="59"/>
      <c r="AB330" s="59"/>
      <c r="AC330" s="59"/>
      <c r="AD330" s="59"/>
      <c r="AE330" s="59"/>
      <c r="AF330" s="59"/>
      <c r="AG330" s="59"/>
      <c r="AH330" s="59"/>
      <c r="AI330" s="59"/>
      <c r="AJ330" s="59"/>
    </row>
    <row r="331" spans="1:36" ht="12.75" x14ac:dyDescent="0.2">
      <c r="A331" s="59"/>
      <c r="B331" s="59"/>
      <c r="C331" s="59"/>
      <c r="D331" s="59"/>
      <c r="E331" s="59"/>
      <c r="F331" s="59"/>
      <c r="G331" s="59"/>
      <c r="H331" s="59"/>
      <c r="I331" s="59"/>
      <c r="J331" s="59"/>
      <c r="K331" s="59"/>
      <c r="L331" s="59"/>
      <c r="M331" s="59"/>
      <c r="N331" s="59"/>
      <c r="O331" s="59"/>
      <c r="P331" s="59"/>
      <c r="Q331" s="59"/>
      <c r="R331" s="59"/>
      <c r="S331" s="59"/>
      <c r="T331" s="59"/>
      <c r="U331" s="59"/>
      <c r="V331" s="59"/>
      <c r="W331" s="59"/>
      <c r="X331" s="59"/>
      <c r="Y331" s="59"/>
      <c r="Z331" s="59"/>
      <c r="AA331" s="59"/>
      <c r="AB331" s="59"/>
      <c r="AC331" s="59"/>
      <c r="AD331" s="59"/>
      <c r="AE331" s="59"/>
      <c r="AF331" s="59"/>
      <c r="AG331" s="59"/>
      <c r="AH331" s="59"/>
      <c r="AI331" s="59"/>
      <c r="AJ331" s="59"/>
    </row>
    <row r="332" spans="1:36" ht="12.75" x14ac:dyDescent="0.2">
      <c r="A332" s="59"/>
      <c r="B332" s="59"/>
      <c r="C332" s="59"/>
      <c r="D332" s="59"/>
      <c r="E332" s="59"/>
      <c r="F332" s="59"/>
      <c r="G332" s="59"/>
      <c r="H332" s="59"/>
      <c r="I332" s="59"/>
      <c r="J332" s="59"/>
      <c r="K332" s="59"/>
      <c r="L332" s="59"/>
      <c r="M332" s="59"/>
      <c r="N332" s="59"/>
      <c r="O332" s="59"/>
      <c r="P332" s="59"/>
      <c r="Q332" s="59"/>
      <c r="R332" s="59"/>
      <c r="S332" s="59"/>
      <c r="T332" s="59"/>
      <c r="U332" s="59"/>
      <c r="V332" s="59"/>
      <c r="W332" s="59"/>
      <c r="X332" s="59"/>
      <c r="Y332" s="59"/>
      <c r="Z332" s="59"/>
      <c r="AA332" s="59"/>
      <c r="AB332" s="59"/>
      <c r="AC332" s="59"/>
      <c r="AD332" s="59"/>
      <c r="AE332" s="59"/>
      <c r="AF332" s="59"/>
      <c r="AG332" s="59"/>
      <c r="AH332" s="59"/>
      <c r="AI332" s="59"/>
      <c r="AJ332" s="59"/>
    </row>
    <row r="333" spans="1:36" ht="12.75" x14ac:dyDescent="0.2">
      <c r="A333" s="59"/>
      <c r="B333" s="59"/>
      <c r="C333" s="59"/>
      <c r="D333" s="59"/>
      <c r="E333" s="59"/>
      <c r="F333" s="59"/>
      <c r="G333" s="59"/>
      <c r="H333" s="59"/>
      <c r="I333" s="59"/>
      <c r="J333" s="59"/>
      <c r="K333" s="59"/>
      <c r="L333" s="59"/>
      <c r="M333" s="59"/>
      <c r="N333" s="59"/>
      <c r="O333" s="59"/>
      <c r="P333" s="59"/>
      <c r="Q333" s="59"/>
      <c r="R333" s="59"/>
      <c r="S333" s="59"/>
      <c r="T333" s="59"/>
      <c r="U333" s="59"/>
      <c r="V333" s="59"/>
      <c r="W333" s="59"/>
      <c r="X333" s="59"/>
      <c r="Y333" s="59"/>
      <c r="Z333" s="59"/>
      <c r="AA333" s="59"/>
      <c r="AB333" s="59"/>
      <c r="AC333" s="59"/>
      <c r="AD333" s="59"/>
      <c r="AE333" s="59"/>
      <c r="AF333" s="59"/>
      <c r="AG333" s="59"/>
      <c r="AH333" s="59"/>
      <c r="AI333" s="59"/>
      <c r="AJ333" s="59"/>
    </row>
    <row r="334" spans="1:36" ht="12.75" x14ac:dyDescent="0.2">
      <c r="A334" s="59"/>
      <c r="B334" s="59"/>
      <c r="C334" s="59"/>
      <c r="D334" s="59"/>
      <c r="E334" s="59"/>
      <c r="F334" s="59"/>
      <c r="G334" s="59"/>
      <c r="H334" s="59"/>
      <c r="I334" s="59"/>
      <c r="J334" s="59"/>
      <c r="K334" s="59"/>
      <c r="L334" s="59"/>
      <c r="M334" s="59"/>
      <c r="N334" s="59"/>
      <c r="O334" s="59"/>
      <c r="P334" s="59"/>
      <c r="Q334" s="59"/>
      <c r="R334" s="59"/>
      <c r="S334" s="59"/>
      <c r="T334" s="59"/>
      <c r="U334" s="59"/>
      <c r="V334" s="59"/>
      <c r="W334" s="59"/>
      <c r="X334" s="59"/>
      <c r="Y334" s="59"/>
      <c r="Z334" s="59"/>
      <c r="AA334" s="59"/>
      <c r="AB334" s="59"/>
      <c r="AC334" s="59"/>
      <c r="AD334" s="59"/>
      <c r="AE334" s="59"/>
      <c r="AF334" s="59"/>
      <c r="AG334" s="59"/>
      <c r="AH334" s="59"/>
      <c r="AI334" s="59"/>
      <c r="AJ334" s="59"/>
    </row>
    <row r="335" spans="1:36" ht="12.75" x14ac:dyDescent="0.2">
      <c r="A335" s="59"/>
      <c r="B335" s="59"/>
      <c r="C335" s="59"/>
      <c r="D335" s="59"/>
      <c r="E335" s="59"/>
      <c r="F335" s="59"/>
      <c r="G335" s="59"/>
      <c r="H335" s="59"/>
      <c r="I335" s="59"/>
      <c r="J335" s="59"/>
      <c r="K335" s="59"/>
      <c r="L335" s="59"/>
      <c r="M335" s="59"/>
      <c r="N335" s="59"/>
      <c r="O335" s="59"/>
      <c r="P335" s="59"/>
      <c r="Q335" s="59"/>
      <c r="R335" s="59"/>
      <c r="S335" s="59"/>
      <c r="T335" s="59"/>
      <c r="U335" s="59"/>
      <c r="V335" s="59"/>
      <c r="W335" s="59"/>
      <c r="X335" s="59"/>
      <c r="Y335" s="59"/>
      <c r="Z335" s="59"/>
      <c r="AA335" s="59"/>
      <c r="AB335" s="59"/>
      <c r="AC335" s="59"/>
      <c r="AD335" s="59"/>
      <c r="AE335" s="59"/>
      <c r="AF335" s="59"/>
      <c r="AG335" s="59"/>
      <c r="AH335" s="59"/>
      <c r="AI335" s="59"/>
      <c r="AJ335" s="59"/>
    </row>
    <row r="336" spans="1:36" ht="12.75" x14ac:dyDescent="0.2">
      <c r="A336" s="59"/>
      <c r="B336" s="59"/>
      <c r="C336" s="59"/>
      <c r="D336" s="59"/>
      <c r="E336" s="59"/>
      <c r="F336" s="59"/>
      <c r="G336" s="59"/>
      <c r="H336" s="59"/>
      <c r="I336" s="59"/>
      <c r="J336" s="59"/>
      <c r="K336" s="59"/>
      <c r="L336" s="59"/>
      <c r="M336" s="59"/>
      <c r="N336" s="59"/>
      <c r="O336" s="59"/>
      <c r="P336" s="59"/>
      <c r="Q336" s="59"/>
      <c r="R336" s="59"/>
      <c r="S336" s="59"/>
      <c r="T336" s="59"/>
      <c r="U336" s="59"/>
      <c r="V336" s="59"/>
      <c r="W336" s="59"/>
      <c r="X336" s="59"/>
      <c r="Y336" s="59"/>
      <c r="Z336" s="59"/>
      <c r="AA336" s="59"/>
      <c r="AB336" s="59"/>
      <c r="AC336" s="59"/>
      <c r="AD336" s="59"/>
      <c r="AE336" s="59"/>
      <c r="AF336" s="59"/>
      <c r="AG336" s="59"/>
      <c r="AH336" s="59"/>
      <c r="AI336" s="59"/>
      <c r="AJ336" s="59"/>
    </row>
    <row r="337" spans="1:36" ht="12.75" x14ac:dyDescent="0.2">
      <c r="A337" s="59"/>
      <c r="B337" s="59"/>
      <c r="C337" s="59"/>
      <c r="D337" s="59"/>
      <c r="E337" s="59"/>
      <c r="F337" s="59"/>
      <c r="G337" s="59"/>
      <c r="H337" s="59"/>
      <c r="I337" s="59"/>
      <c r="J337" s="59"/>
      <c r="K337" s="59"/>
      <c r="L337" s="59"/>
      <c r="M337" s="59"/>
      <c r="N337" s="59"/>
      <c r="O337" s="59"/>
      <c r="P337" s="59"/>
      <c r="Q337" s="59"/>
      <c r="R337" s="59"/>
      <c r="S337" s="59"/>
      <c r="T337" s="59"/>
      <c r="U337" s="59"/>
      <c r="V337" s="59"/>
      <c r="W337" s="59"/>
      <c r="X337" s="59"/>
      <c r="Y337" s="59"/>
      <c r="Z337" s="59"/>
      <c r="AA337" s="59"/>
      <c r="AB337" s="59"/>
      <c r="AC337" s="59"/>
      <c r="AD337" s="59"/>
      <c r="AE337" s="59"/>
      <c r="AF337" s="59"/>
      <c r="AG337" s="59"/>
      <c r="AH337" s="59"/>
      <c r="AI337" s="59"/>
      <c r="AJ337" s="59"/>
    </row>
    <row r="338" spans="1:36" ht="12.75" x14ac:dyDescent="0.2">
      <c r="A338" s="59"/>
      <c r="B338" s="59"/>
      <c r="C338" s="59"/>
      <c r="D338" s="59"/>
      <c r="E338" s="59"/>
      <c r="F338" s="59"/>
      <c r="G338" s="59"/>
      <c r="H338" s="59"/>
      <c r="I338" s="59"/>
      <c r="J338" s="59"/>
      <c r="K338" s="59"/>
      <c r="L338" s="59"/>
      <c r="M338" s="59"/>
      <c r="N338" s="59"/>
      <c r="O338" s="59"/>
      <c r="P338" s="59"/>
      <c r="Q338" s="59"/>
      <c r="R338" s="59"/>
      <c r="S338" s="59"/>
      <c r="T338" s="59"/>
      <c r="U338" s="59"/>
      <c r="V338" s="59"/>
      <c r="W338" s="59"/>
      <c r="X338" s="59"/>
      <c r="Y338" s="59"/>
      <c r="Z338" s="59"/>
      <c r="AA338" s="59"/>
      <c r="AB338" s="59"/>
      <c r="AC338" s="59"/>
      <c r="AD338" s="59"/>
      <c r="AE338" s="59"/>
      <c r="AF338" s="59"/>
      <c r="AG338" s="59"/>
      <c r="AH338" s="59"/>
      <c r="AI338" s="59"/>
      <c r="AJ338" s="59"/>
    </row>
    <row r="339" spans="1:36" ht="12.75" x14ac:dyDescent="0.2">
      <c r="A339" s="59"/>
      <c r="B339" s="59"/>
      <c r="C339" s="59"/>
      <c r="D339" s="59"/>
      <c r="E339" s="59"/>
      <c r="F339" s="59"/>
      <c r="G339" s="59"/>
      <c r="H339" s="59"/>
      <c r="I339" s="59"/>
      <c r="J339" s="59"/>
      <c r="K339" s="59"/>
      <c r="L339" s="59"/>
      <c r="M339" s="59"/>
      <c r="N339" s="59"/>
      <c r="O339" s="59"/>
      <c r="P339" s="59"/>
      <c r="Q339" s="59"/>
      <c r="R339" s="59"/>
      <c r="S339" s="59"/>
      <c r="T339" s="59"/>
      <c r="U339" s="59"/>
      <c r="V339" s="59"/>
      <c r="W339" s="59"/>
      <c r="X339" s="59"/>
      <c r="Y339" s="59"/>
      <c r="Z339" s="59"/>
      <c r="AA339" s="59"/>
      <c r="AB339" s="59"/>
      <c r="AC339" s="59"/>
      <c r="AD339" s="59"/>
      <c r="AE339" s="59"/>
      <c r="AF339" s="59"/>
      <c r="AG339" s="59"/>
      <c r="AH339" s="59"/>
      <c r="AI339" s="59"/>
      <c r="AJ339" s="59"/>
    </row>
    <row r="340" spans="1:36" ht="12.75" x14ac:dyDescent="0.2">
      <c r="A340" s="59"/>
      <c r="B340" s="59"/>
      <c r="C340" s="59"/>
      <c r="D340" s="59"/>
      <c r="E340" s="59"/>
      <c r="F340" s="59"/>
      <c r="G340" s="59"/>
      <c r="H340" s="59"/>
      <c r="I340" s="59"/>
      <c r="J340" s="59"/>
      <c r="K340" s="59"/>
      <c r="L340" s="59"/>
      <c r="M340" s="59"/>
      <c r="N340" s="59"/>
      <c r="O340" s="59"/>
      <c r="P340" s="59"/>
      <c r="Q340" s="59"/>
      <c r="R340" s="59"/>
      <c r="S340" s="59"/>
      <c r="T340" s="59"/>
      <c r="U340" s="59"/>
      <c r="V340" s="59"/>
      <c r="W340" s="59"/>
      <c r="X340" s="59"/>
      <c r="Y340" s="59"/>
      <c r="Z340" s="59"/>
      <c r="AA340" s="59"/>
      <c r="AB340" s="59"/>
      <c r="AC340" s="59"/>
      <c r="AD340" s="59"/>
      <c r="AE340" s="59"/>
      <c r="AF340" s="59"/>
      <c r="AG340" s="59"/>
      <c r="AH340" s="59"/>
      <c r="AI340" s="59"/>
      <c r="AJ340" s="59"/>
    </row>
    <row r="341" spans="1:36" ht="12.75" x14ac:dyDescent="0.2">
      <c r="A341" s="59"/>
      <c r="B341" s="59"/>
      <c r="C341" s="59"/>
      <c r="D341" s="59"/>
      <c r="E341" s="59"/>
      <c r="F341" s="59"/>
      <c r="G341" s="59"/>
      <c r="H341" s="59"/>
      <c r="I341" s="59"/>
      <c r="J341" s="59"/>
      <c r="K341" s="59"/>
      <c r="L341" s="59"/>
      <c r="M341" s="59"/>
      <c r="N341" s="59"/>
      <c r="O341" s="59"/>
      <c r="P341" s="59"/>
      <c r="Q341" s="59"/>
      <c r="R341" s="59"/>
      <c r="S341" s="59"/>
      <c r="T341" s="59"/>
      <c r="U341" s="59"/>
      <c r="V341" s="59"/>
      <c r="W341" s="59"/>
      <c r="X341" s="59"/>
      <c r="Y341" s="59"/>
      <c r="Z341" s="59"/>
      <c r="AA341" s="59"/>
      <c r="AB341" s="59"/>
      <c r="AC341" s="59"/>
      <c r="AD341" s="59"/>
      <c r="AE341" s="59"/>
      <c r="AF341" s="59"/>
      <c r="AG341" s="59"/>
      <c r="AH341" s="59"/>
      <c r="AI341" s="59"/>
      <c r="AJ341" s="59"/>
    </row>
    <row r="342" spans="1:36" ht="12.75" x14ac:dyDescent="0.2">
      <c r="A342" s="59"/>
      <c r="B342" s="59"/>
      <c r="C342" s="59"/>
      <c r="D342" s="59"/>
      <c r="E342" s="59"/>
      <c r="F342" s="59"/>
      <c r="G342" s="59"/>
      <c r="H342" s="59"/>
      <c r="I342" s="59"/>
      <c r="J342" s="59"/>
      <c r="K342" s="59"/>
      <c r="L342" s="59"/>
      <c r="M342" s="59"/>
      <c r="N342" s="59"/>
      <c r="O342" s="59"/>
      <c r="P342" s="59"/>
      <c r="Q342" s="59"/>
      <c r="R342" s="59"/>
      <c r="S342" s="59"/>
      <c r="T342" s="59"/>
      <c r="U342" s="59"/>
      <c r="V342" s="59"/>
      <c r="W342" s="59"/>
      <c r="X342" s="59"/>
      <c r="Y342" s="59"/>
      <c r="Z342" s="59"/>
      <c r="AA342" s="59"/>
      <c r="AB342" s="59"/>
      <c r="AC342" s="59"/>
      <c r="AD342" s="59"/>
      <c r="AE342" s="59"/>
      <c r="AF342" s="59"/>
      <c r="AG342" s="59"/>
      <c r="AH342" s="59"/>
      <c r="AI342" s="59"/>
      <c r="AJ342" s="59"/>
    </row>
    <row r="343" spans="1:36" ht="12.75" x14ac:dyDescent="0.2">
      <c r="A343" s="59"/>
      <c r="B343" s="59"/>
      <c r="C343" s="59"/>
      <c r="D343" s="59"/>
      <c r="E343" s="59"/>
      <c r="F343" s="59"/>
      <c r="G343" s="59"/>
      <c r="H343" s="59"/>
      <c r="I343" s="59"/>
      <c r="J343" s="59"/>
      <c r="K343" s="59"/>
      <c r="L343" s="59"/>
      <c r="M343" s="59"/>
      <c r="N343" s="59"/>
      <c r="O343" s="59"/>
      <c r="P343" s="59"/>
      <c r="Q343" s="59"/>
      <c r="R343" s="59"/>
      <c r="S343" s="59"/>
      <c r="T343" s="59"/>
      <c r="U343" s="59"/>
      <c r="V343" s="59"/>
      <c r="W343" s="59"/>
      <c r="X343" s="59"/>
      <c r="Y343" s="59"/>
      <c r="Z343" s="59"/>
      <c r="AA343" s="59"/>
      <c r="AB343" s="59"/>
      <c r="AC343" s="59"/>
      <c r="AD343" s="59"/>
      <c r="AE343" s="59"/>
      <c r="AF343" s="59"/>
      <c r="AG343" s="59"/>
      <c r="AH343" s="59"/>
      <c r="AI343" s="59"/>
      <c r="AJ343" s="59"/>
    </row>
    <row r="344" spans="1:36" ht="12.75" x14ac:dyDescent="0.2">
      <c r="A344" s="59"/>
      <c r="B344" s="59"/>
      <c r="C344" s="59"/>
      <c r="D344" s="59"/>
      <c r="E344" s="59"/>
      <c r="F344" s="59"/>
      <c r="G344" s="59"/>
      <c r="H344" s="59"/>
      <c r="I344" s="59"/>
      <c r="J344" s="59"/>
      <c r="K344" s="59"/>
      <c r="L344" s="59"/>
      <c r="M344" s="59"/>
      <c r="N344" s="59"/>
      <c r="O344" s="59"/>
      <c r="P344" s="59"/>
      <c r="Q344" s="59"/>
      <c r="R344" s="59"/>
      <c r="S344" s="59"/>
      <c r="T344" s="59"/>
      <c r="U344" s="59"/>
      <c r="V344" s="59"/>
      <c r="W344" s="59"/>
      <c r="X344" s="59"/>
      <c r="Y344" s="59"/>
      <c r="Z344" s="59"/>
      <c r="AA344" s="59"/>
      <c r="AB344" s="59"/>
      <c r="AC344" s="59"/>
      <c r="AD344" s="59"/>
      <c r="AE344" s="59"/>
      <c r="AF344" s="59"/>
      <c r="AG344" s="59"/>
      <c r="AH344" s="59"/>
      <c r="AI344" s="59"/>
      <c r="AJ344" s="59"/>
    </row>
    <row r="345" spans="1:36" ht="12.75" x14ac:dyDescent="0.2">
      <c r="A345" s="59"/>
      <c r="B345" s="59"/>
      <c r="C345" s="59"/>
      <c r="D345" s="59"/>
      <c r="E345" s="59"/>
      <c r="F345" s="59"/>
      <c r="G345" s="59"/>
      <c r="H345" s="59"/>
      <c r="I345" s="59"/>
      <c r="J345" s="59"/>
      <c r="K345" s="59"/>
      <c r="L345" s="59"/>
      <c r="M345" s="59"/>
      <c r="N345" s="59"/>
      <c r="O345" s="59"/>
      <c r="P345" s="59"/>
      <c r="Q345" s="59"/>
      <c r="R345" s="59"/>
      <c r="S345" s="59"/>
      <c r="T345" s="59"/>
      <c r="U345" s="59"/>
      <c r="V345" s="59"/>
      <c r="W345" s="59"/>
      <c r="X345" s="59"/>
      <c r="Y345" s="59"/>
      <c r="Z345" s="59"/>
      <c r="AA345" s="59"/>
      <c r="AB345" s="59"/>
      <c r="AC345" s="59"/>
      <c r="AD345" s="59"/>
      <c r="AE345" s="59"/>
      <c r="AF345" s="59"/>
      <c r="AG345" s="59"/>
      <c r="AH345" s="59"/>
      <c r="AI345" s="59"/>
      <c r="AJ345" s="59"/>
    </row>
    <row r="346" spans="1:36" ht="12.75" x14ac:dyDescent="0.2">
      <c r="A346" s="59"/>
      <c r="B346" s="59"/>
      <c r="C346" s="59"/>
      <c r="D346" s="59"/>
      <c r="E346" s="59"/>
      <c r="F346" s="59"/>
      <c r="G346" s="59"/>
      <c r="H346" s="59"/>
      <c r="I346" s="59"/>
      <c r="J346" s="59"/>
      <c r="K346" s="59"/>
      <c r="L346" s="59"/>
      <c r="M346" s="59"/>
      <c r="N346" s="59"/>
      <c r="O346" s="59"/>
      <c r="P346" s="59"/>
      <c r="Q346" s="59"/>
      <c r="R346" s="59"/>
      <c r="S346" s="59"/>
      <c r="T346" s="59"/>
      <c r="U346" s="59"/>
      <c r="V346" s="59"/>
      <c r="W346" s="59"/>
      <c r="X346" s="59"/>
      <c r="Y346" s="59"/>
      <c r="Z346" s="59"/>
      <c r="AA346" s="59"/>
      <c r="AB346" s="59"/>
      <c r="AC346" s="59"/>
      <c r="AD346" s="59"/>
      <c r="AE346" s="59"/>
      <c r="AF346" s="59"/>
      <c r="AG346" s="59"/>
      <c r="AH346" s="59"/>
      <c r="AI346" s="59"/>
      <c r="AJ346" s="59"/>
    </row>
    <row r="347" spans="1:36" ht="12.75" x14ac:dyDescent="0.2">
      <c r="A347" s="59"/>
      <c r="B347" s="59"/>
      <c r="C347" s="59"/>
      <c r="D347" s="59"/>
      <c r="E347" s="59"/>
      <c r="F347" s="59"/>
      <c r="G347" s="59"/>
      <c r="H347" s="59"/>
      <c r="I347" s="59"/>
      <c r="J347" s="59"/>
      <c r="K347" s="59"/>
      <c r="L347" s="59"/>
      <c r="M347" s="59"/>
      <c r="N347" s="59"/>
      <c r="O347" s="59"/>
      <c r="P347" s="59"/>
      <c r="Q347" s="59"/>
      <c r="R347" s="59"/>
      <c r="S347" s="59"/>
      <c r="T347" s="59"/>
      <c r="U347" s="59"/>
      <c r="V347" s="59"/>
      <c r="W347" s="59"/>
      <c r="X347" s="59"/>
      <c r="Y347" s="59"/>
      <c r="Z347" s="59"/>
      <c r="AA347" s="59"/>
      <c r="AB347" s="59"/>
      <c r="AC347" s="59"/>
      <c r="AD347" s="59"/>
      <c r="AE347" s="59"/>
      <c r="AF347" s="59"/>
      <c r="AG347" s="59"/>
      <c r="AH347" s="59"/>
      <c r="AI347" s="59"/>
      <c r="AJ347" s="59"/>
    </row>
    <row r="348" spans="1:36" ht="12.75" x14ac:dyDescent="0.2">
      <c r="A348" s="59"/>
      <c r="B348" s="59"/>
      <c r="C348" s="59"/>
      <c r="D348" s="59"/>
      <c r="E348" s="59"/>
      <c r="F348" s="59"/>
      <c r="G348" s="59"/>
      <c r="H348" s="59"/>
      <c r="I348" s="59"/>
      <c r="J348" s="59"/>
      <c r="K348" s="59"/>
      <c r="L348" s="59"/>
      <c r="M348" s="59"/>
      <c r="N348" s="59"/>
      <c r="O348" s="59"/>
      <c r="P348" s="59"/>
      <c r="Q348" s="59"/>
      <c r="R348" s="59"/>
      <c r="S348" s="59"/>
      <c r="T348" s="59"/>
      <c r="U348" s="59"/>
      <c r="V348" s="59"/>
      <c r="W348" s="59"/>
      <c r="X348" s="59"/>
      <c r="Y348" s="59"/>
      <c r="Z348" s="59"/>
      <c r="AA348" s="59"/>
      <c r="AB348" s="59"/>
      <c r="AC348" s="59"/>
      <c r="AD348" s="59"/>
      <c r="AE348" s="59"/>
      <c r="AF348" s="59"/>
      <c r="AG348" s="59"/>
      <c r="AH348" s="59"/>
      <c r="AI348" s="59"/>
      <c r="AJ348" s="59"/>
    </row>
    <row r="349" spans="1:36" ht="12.75" x14ac:dyDescent="0.2">
      <c r="A349" s="59"/>
      <c r="B349" s="59"/>
      <c r="C349" s="59"/>
      <c r="D349" s="59"/>
      <c r="E349" s="59"/>
      <c r="F349" s="59"/>
      <c r="G349" s="59"/>
      <c r="H349" s="59"/>
      <c r="I349" s="59"/>
      <c r="J349" s="59"/>
      <c r="K349" s="59"/>
      <c r="L349" s="59"/>
      <c r="M349" s="59"/>
      <c r="N349" s="59"/>
      <c r="O349" s="59"/>
      <c r="P349" s="59"/>
      <c r="Q349" s="59"/>
      <c r="R349" s="59"/>
      <c r="S349" s="59"/>
      <c r="T349" s="59"/>
      <c r="U349" s="59"/>
      <c r="V349" s="59"/>
      <c r="W349" s="59"/>
      <c r="X349" s="59"/>
      <c r="Y349" s="59"/>
      <c r="Z349" s="59"/>
      <c r="AA349" s="59"/>
      <c r="AB349" s="59"/>
      <c r="AC349" s="59"/>
      <c r="AD349" s="59"/>
      <c r="AE349" s="59"/>
      <c r="AF349" s="59"/>
      <c r="AG349" s="59"/>
      <c r="AH349" s="59"/>
      <c r="AI349" s="59"/>
      <c r="AJ349" s="59"/>
    </row>
    <row r="350" spans="1:36" ht="12.75" x14ac:dyDescent="0.2">
      <c r="A350" s="59"/>
      <c r="B350" s="59"/>
      <c r="C350" s="59"/>
      <c r="D350" s="59"/>
      <c r="E350" s="59"/>
      <c r="F350" s="59"/>
      <c r="G350" s="59"/>
      <c r="H350" s="59"/>
      <c r="I350" s="59"/>
      <c r="J350" s="59"/>
      <c r="K350" s="59"/>
      <c r="L350" s="59"/>
      <c r="M350" s="59"/>
      <c r="N350" s="59"/>
      <c r="O350" s="59"/>
      <c r="P350" s="59"/>
      <c r="Q350" s="59"/>
      <c r="R350" s="59"/>
      <c r="S350" s="59"/>
      <c r="T350" s="59"/>
      <c r="U350" s="59"/>
      <c r="V350" s="59"/>
      <c r="W350" s="59"/>
      <c r="X350" s="59"/>
      <c r="Y350" s="59"/>
      <c r="Z350" s="59"/>
      <c r="AA350" s="59"/>
      <c r="AB350" s="59"/>
      <c r="AC350" s="59"/>
      <c r="AD350" s="59"/>
      <c r="AE350" s="59"/>
      <c r="AF350" s="59"/>
      <c r="AG350" s="59"/>
      <c r="AH350" s="59"/>
      <c r="AI350" s="59"/>
      <c r="AJ350" s="59"/>
    </row>
    <row r="351" spans="1:36" ht="12.75" x14ac:dyDescent="0.2">
      <c r="A351" s="59"/>
      <c r="B351" s="59"/>
      <c r="C351" s="59"/>
      <c r="D351" s="59"/>
      <c r="E351" s="59"/>
      <c r="F351" s="59"/>
      <c r="G351" s="59"/>
      <c r="H351" s="59"/>
      <c r="I351" s="59"/>
      <c r="J351" s="59"/>
      <c r="K351" s="59"/>
      <c r="L351" s="59"/>
      <c r="M351" s="59"/>
      <c r="N351" s="59"/>
      <c r="O351" s="59"/>
      <c r="P351" s="59"/>
      <c r="Q351" s="59"/>
      <c r="R351" s="59"/>
      <c r="S351" s="59"/>
      <c r="T351" s="59"/>
      <c r="U351" s="59"/>
      <c r="V351" s="59"/>
      <c r="W351" s="59"/>
      <c r="X351" s="59"/>
      <c r="Y351" s="59"/>
      <c r="Z351" s="59"/>
      <c r="AA351" s="59"/>
      <c r="AB351" s="59"/>
      <c r="AC351" s="59"/>
      <c r="AD351" s="59"/>
      <c r="AE351" s="59"/>
      <c r="AF351" s="59"/>
      <c r="AG351" s="59"/>
      <c r="AH351" s="59"/>
      <c r="AI351" s="59"/>
      <c r="AJ351" s="59"/>
    </row>
    <row r="352" spans="1:36" ht="12.75" x14ac:dyDescent="0.2">
      <c r="A352" s="59"/>
      <c r="B352" s="59"/>
      <c r="C352" s="59"/>
      <c r="D352" s="59"/>
      <c r="E352" s="59"/>
      <c r="F352" s="59"/>
      <c r="G352" s="59"/>
      <c r="H352" s="59"/>
      <c r="I352" s="59"/>
      <c r="J352" s="59"/>
      <c r="K352" s="59"/>
      <c r="L352" s="59"/>
      <c r="M352" s="59"/>
      <c r="N352" s="59"/>
      <c r="O352" s="59"/>
      <c r="P352" s="59"/>
      <c r="Q352" s="59"/>
      <c r="R352" s="59"/>
      <c r="S352" s="59"/>
      <c r="T352" s="59"/>
      <c r="U352" s="59"/>
      <c r="V352" s="59"/>
      <c r="W352" s="59"/>
      <c r="X352" s="59"/>
      <c r="Y352" s="59"/>
      <c r="Z352" s="59"/>
      <c r="AA352" s="59"/>
      <c r="AB352" s="59"/>
      <c r="AC352" s="59"/>
      <c r="AD352" s="59"/>
      <c r="AE352" s="59"/>
      <c r="AF352" s="59"/>
      <c r="AG352" s="59"/>
      <c r="AH352" s="59"/>
      <c r="AI352" s="59"/>
      <c r="AJ352" s="59"/>
    </row>
    <row r="353" spans="1:36" ht="12.75" x14ac:dyDescent="0.2">
      <c r="A353" s="59"/>
      <c r="B353" s="59"/>
      <c r="C353" s="59"/>
      <c r="D353" s="59"/>
      <c r="E353" s="59"/>
      <c r="F353" s="59"/>
      <c r="G353" s="59"/>
      <c r="H353" s="59"/>
      <c r="I353" s="59"/>
      <c r="J353" s="59"/>
      <c r="K353" s="59"/>
      <c r="L353" s="59"/>
      <c r="M353" s="59"/>
      <c r="N353" s="59"/>
      <c r="O353" s="59"/>
      <c r="P353" s="59"/>
      <c r="Q353" s="59"/>
      <c r="R353" s="59"/>
      <c r="S353" s="59"/>
      <c r="T353" s="59"/>
      <c r="U353" s="59"/>
      <c r="V353" s="59"/>
      <c r="W353" s="59"/>
      <c r="X353" s="59"/>
      <c r="Y353" s="59"/>
      <c r="Z353" s="59"/>
      <c r="AA353" s="59"/>
      <c r="AB353" s="59"/>
      <c r="AC353" s="59"/>
      <c r="AD353" s="59"/>
      <c r="AE353" s="59"/>
      <c r="AF353" s="59"/>
      <c r="AG353" s="59"/>
      <c r="AH353" s="59"/>
      <c r="AI353" s="59"/>
      <c r="AJ353" s="59"/>
    </row>
    <row r="354" spans="1:36" ht="12.75" x14ac:dyDescent="0.2">
      <c r="A354" s="59"/>
      <c r="B354" s="59"/>
      <c r="C354" s="59"/>
      <c r="D354" s="59"/>
      <c r="E354" s="59"/>
      <c r="F354" s="59"/>
      <c r="G354" s="59"/>
      <c r="H354" s="59"/>
      <c r="I354" s="59"/>
      <c r="J354" s="59"/>
      <c r="K354" s="59"/>
      <c r="L354" s="59"/>
      <c r="M354" s="59"/>
      <c r="N354" s="59"/>
      <c r="O354" s="59"/>
      <c r="P354" s="59"/>
      <c r="Q354" s="59"/>
      <c r="R354" s="59"/>
      <c r="S354" s="59"/>
      <c r="T354" s="59"/>
      <c r="U354" s="59"/>
      <c r="V354" s="59"/>
      <c r="W354" s="59"/>
      <c r="X354" s="59"/>
      <c r="Y354" s="59"/>
      <c r="Z354" s="59"/>
      <c r="AA354" s="59"/>
      <c r="AB354" s="59"/>
      <c r="AC354" s="59"/>
      <c r="AD354" s="59"/>
      <c r="AE354" s="59"/>
      <c r="AF354" s="59"/>
      <c r="AG354" s="59"/>
      <c r="AH354" s="59"/>
      <c r="AI354" s="59"/>
      <c r="AJ354" s="59"/>
    </row>
    <row r="355" spans="1:36" ht="12.75" x14ac:dyDescent="0.2">
      <c r="A355" s="59"/>
      <c r="B355" s="59"/>
      <c r="C355" s="59"/>
      <c r="D355" s="59"/>
      <c r="E355" s="59"/>
      <c r="F355" s="59"/>
      <c r="G355" s="59"/>
      <c r="H355" s="59"/>
      <c r="I355" s="59"/>
      <c r="J355" s="59"/>
      <c r="K355" s="59"/>
      <c r="L355" s="59"/>
      <c r="M355" s="59"/>
      <c r="N355" s="59"/>
      <c r="O355" s="59"/>
      <c r="P355" s="59"/>
      <c r="Q355" s="59"/>
      <c r="R355" s="59"/>
      <c r="S355" s="59"/>
      <c r="T355" s="59"/>
      <c r="U355" s="59"/>
      <c r="V355" s="59"/>
      <c r="W355" s="59"/>
      <c r="X355" s="59"/>
      <c r="Y355" s="59"/>
      <c r="Z355" s="59"/>
      <c r="AA355" s="59"/>
      <c r="AB355" s="59"/>
      <c r="AC355" s="59"/>
      <c r="AD355" s="59"/>
      <c r="AE355" s="59"/>
      <c r="AF355" s="59"/>
      <c r="AG355" s="59"/>
      <c r="AH355" s="59"/>
      <c r="AI355" s="59"/>
      <c r="AJ355" s="59"/>
    </row>
    <row r="356" spans="1:36" ht="12.75" x14ac:dyDescent="0.2">
      <c r="A356" s="59"/>
      <c r="B356" s="59"/>
      <c r="C356" s="59"/>
      <c r="D356" s="59"/>
      <c r="E356" s="59"/>
      <c r="F356" s="59"/>
      <c r="G356" s="59"/>
      <c r="H356" s="59"/>
      <c r="I356" s="59"/>
      <c r="J356" s="59"/>
      <c r="K356" s="59"/>
      <c r="L356" s="59"/>
      <c r="M356" s="59"/>
      <c r="N356" s="59"/>
      <c r="O356" s="59"/>
      <c r="P356" s="59"/>
      <c r="Q356" s="59"/>
      <c r="R356" s="59"/>
      <c r="S356" s="59"/>
      <c r="T356" s="59"/>
      <c r="U356" s="59"/>
      <c r="V356" s="59"/>
      <c r="W356" s="59"/>
      <c r="X356" s="59"/>
      <c r="Y356" s="59"/>
      <c r="Z356" s="59"/>
      <c r="AA356" s="59"/>
      <c r="AB356" s="59"/>
      <c r="AC356" s="59"/>
      <c r="AD356" s="59"/>
      <c r="AE356" s="59"/>
      <c r="AF356" s="59"/>
      <c r="AG356" s="59"/>
      <c r="AH356" s="59"/>
      <c r="AI356" s="59"/>
      <c r="AJ356" s="59"/>
    </row>
    <row r="357" spans="1:36" ht="12.75" x14ac:dyDescent="0.2">
      <c r="A357" s="59"/>
      <c r="B357" s="59"/>
      <c r="C357" s="59"/>
      <c r="D357" s="59"/>
      <c r="E357" s="59"/>
      <c r="F357" s="59"/>
      <c r="G357" s="59"/>
      <c r="H357" s="59"/>
      <c r="I357" s="59"/>
      <c r="J357" s="59"/>
      <c r="K357" s="59"/>
      <c r="L357" s="59"/>
      <c r="M357" s="59"/>
      <c r="N357" s="59"/>
      <c r="O357" s="59"/>
      <c r="P357" s="59"/>
      <c r="Q357" s="59"/>
      <c r="R357" s="59"/>
      <c r="S357" s="59"/>
      <c r="T357" s="59"/>
      <c r="U357" s="59"/>
      <c r="V357" s="59"/>
      <c r="W357" s="59"/>
      <c r="X357" s="59"/>
      <c r="Y357" s="59"/>
      <c r="Z357" s="59"/>
      <c r="AA357" s="59"/>
      <c r="AB357" s="59"/>
      <c r="AC357" s="59"/>
      <c r="AD357" s="59"/>
      <c r="AE357" s="59"/>
      <c r="AF357" s="59"/>
      <c r="AG357" s="59"/>
      <c r="AH357" s="59"/>
      <c r="AI357" s="59"/>
      <c r="AJ357" s="59"/>
    </row>
    <row r="358" spans="1:36" ht="12.75" x14ac:dyDescent="0.2">
      <c r="A358" s="59"/>
      <c r="B358" s="59"/>
      <c r="C358" s="59"/>
      <c r="D358" s="59"/>
      <c r="E358" s="59"/>
      <c r="F358" s="59"/>
      <c r="G358" s="59"/>
      <c r="H358" s="59"/>
      <c r="I358" s="59"/>
      <c r="J358" s="59"/>
      <c r="K358" s="59"/>
      <c r="L358" s="59"/>
      <c r="M358" s="59"/>
      <c r="N358" s="59"/>
      <c r="O358" s="59"/>
      <c r="P358" s="59"/>
      <c r="Q358" s="59"/>
      <c r="R358" s="59"/>
      <c r="S358" s="59"/>
      <c r="T358" s="59"/>
      <c r="U358" s="59"/>
      <c r="V358" s="59"/>
      <c r="W358" s="59"/>
      <c r="X358" s="59"/>
      <c r="Y358" s="59"/>
      <c r="Z358" s="59"/>
      <c r="AA358" s="59"/>
      <c r="AB358" s="59"/>
      <c r="AC358" s="59"/>
      <c r="AD358" s="59"/>
      <c r="AE358" s="59"/>
      <c r="AF358" s="59"/>
      <c r="AG358" s="59"/>
      <c r="AH358" s="59"/>
      <c r="AI358" s="59"/>
      <c r="AJ358" s="59"/>
    </row>
    <row r="359" spans="1:36" ht="12.75" x14ac:dyDescent="0.2">
      <c r="A359" s="59"/>
      <c r="B359" s="59"/>
      <c r="C359" s="59"/>
      <c r="D359" s="59"/>
      <c r="E359" s="59"/>
      <c r="F359" s="59"/>
      <c r="G359" s="59"/>
      <c r="H359" s="59"/>
      <c r="I359" s="59"/>
      <c r="J359" s="59"/>
      <c r="K359" s="59"/>
      <c r="L359" s="59"/>
      <c r="M359" s="59"/>
      <c r="N359" s="59"/>
      <c r="O359" s="59"/>
      <c r="P359" s="59"/>
      <c r="Q359" s="59"/>
      <c r="R359" s="59"/>
      <c r="S359" s="59"/>
      <c r="T359" s="59"/>
      <c r="U359" s="59"/>
      <c r="V359" s="59"/>
      <c r="W359" s="59"/>
      <c r="X359" s="59"/>
      <c r="Y359" s="59"/>
      <c r="Z359" s="59"/>
      <c r="AA359" s="59"/>
      <c r="AB359" s="59"/>
      <c r="AC359" s="59"/>
      <c r="AD359" s="59"/>
      <c r="AE359" s="59"/>
      <c r="AF359" s="59"/>
      <c r="AG359" s="59"/>
      <c r="AH359" s="59"/>
      <c r="AI359" s="59"/>
      <c r="AJ359" s="59"/>
    </row>
    <row r="360" spans="1:36" ht="12.75" x14ac:dyDescent="0.2">
      <c r="A360" s="59"/>
      <c r="B360" s="59"/>
      <c r="C360" s="59"/>
      <c r="D360" s="59"/>
      <c r="E360" s="59"/>
      <c r="F360" s="59"/>
      <c r="G360" s="59"/>
      <c r="H360" s="59"/>
      <c r="I360" s="59"/>
      <c r="J360" s="59"/>
      <c r="K360" s="59"/>
      <c r="L360" s="59"/>
      <c r="M360" s="59"/>
      <c r="N360" s="59"/>
      <c r="O360" s="59"/>
      <c r="P360" s="59"/>
      <c r="Q360" s="59"/>
      <c r="R360" s="59"/>
      <c r="S360" s="59"/>
      <c r="T360" s="59"/>
      <c r="U360" s="59"/>
      <c r="V360" s="59"/>
      <c r="W360" s="59"/>
      <c r="X360" s="59"/>
      <c r="Y360" s="59"/>
      <c r="Z360" s="59"/>
      <c r="AA360" s="59"/>
      <c r="AB360" s="59"/>
      <c r="AC360" s="59"/>
      <c r="AD360" s="59"/>
      <c r="AE360" s="59"/>
      <c r="AF360" s="59"/>
      <c r="AG360" s="59"/>
      <c r="AH360" s="59"/>
      <c r="AI360" s="59"/>
      <c r="AJ360" s="59"/>
    </row>
    <row r="361" spans="1:36" ht="12.75" x14ac:dyDescent="0.2">
      <c r="A361" s="59"/>
      <c r="B361" s="59"/>
      <c r="C361" s="59"/>
      <c r="D361" s="59"/>
      <c r="E361" s="59"/>
      <c r="F361" s="59"/>
      <c r="G361" s="59"/>
      <c r="H361" s="59"/>
      <c r="I361" s="59"/>
      <c r="J361" s="59"/>
      <c r="K361" s="59"/>
      <c r="L361" s="59"/>
      <c r="M361" s="59"/>
      <c r="N361" s="59"/>
      <c r="O361" s="59"/>
      <c r="P361" s="59"/>
      <c r="Q361" s="59"/>
      <c r="R361" s="59"/>
      <c r="S361" s="59"/>
      <c r="T361" s="59"/>
      <c r="U361" s="59"/>
      <c r="V361" s="59"/>
      <c r="W361" s="59"/>
      <c r="X361" s="59"/>
      <c r="Y361" s="59"/>
      <c r="Z361" s="59"/>
      <c r="AA361" s="59"/>
      <c r="AB361" s="59"/>
      <c r="AC361" s="59"/>
      <c r="AD361" s="59"/>
      <c r="AE361" s="59"/>
      <c r="AF361" s="59"/>
      <c r="AG361" s="59"/>
      <c r="AH361" s="59"/>
      <c r="AI361" s="59"/>
      <c r="AJ361" s="59"/>
    </row>
    <row r="362" spans="1:36" ht="12.75" x14ac:dyDescent="0.2">
      <c r="A362" s="59"/>
      <c r="B362" s="59"/>
      <c r="C362" s="59"/>
      <c r="D362" s="59"/>
      <c r="E362" s="59"/>
      <c r="F362" s="59"/>
      <c r="G362" s="59"/>
      <c r="H362" s="59"/>
      <c r="I362" s="59"/>
      <c r="J362" s="59"/>
      <c r="K362" s="59"/>
      <c r="L362" s="59"/>
      <c r="M362" s="59"/>
      <c r="N362" s="59"/>
      <c r="O362" s="59"/>
      <c r="P362" s="59"/>
      <c r="Q362" s="59"/>
      <c r="R362" s="59"/>
      <c r="S362" s="59"/>
      <c r="T362" s="59"/>
      <c r="U362" s="59"/>
      <c r="V362" s="59"/>
      <c r="W362" s="59"/>
      <c r="X362" s="59"/>
      <c r="Y362" s="59"/>
      <c r="Z362" s="59"/>
      <c r="AA362" s="59"/>
      <c r="AB362" s="59"/>
      <c r="AC362" s="59"/>
      <c r="AD362" s="59"/>
      <c r="AE362" s="59"/>
      <c r="AF362" s="59"/>
      <c r="AG362" s="59"/>
      <c r="AH362" s="59"/>
      <c r="AI362" s="59"/>
      <c r="AJ362" s="59"/>
    </row>
    <row r="363" spans="1:36" ht="12.75" x14ac:dyDescent="0.2">
      <c r="A363" s="59"/>
      <c r="B363" s="59"/>
      <c r="C363" s="59"/>
      <c r="D363" s="59"/>
      <c r="E363" s="59"/>
      <c r="F363" s="59"/>
      <c r="G363" s="59"/>
      <c r="H363" s="59"/>
      <c r="I363" s="59"/>
      <c r="J363" s="59"/>
      <c r="K363" s="59"/>
      <c r="L363" s="59"/>
      <c r="M363" s="59"/>
      <c r="N363" s="59"/>
      <c r="O363" s="59"/>
      <c r="P363" s="59"/>
      <c r="Q363" s="59"/>
      <c r="R363" s="59"/>
      <c r="S363" s="59"/>
      <c r="T363" s="59"/>
      <c r="U363" s="59"/>
      <c r="V363" s="59"/>
      <c r="W363" s="59"/>
      <c r="X363" s="59"/>
      <c r="Y363" s="59"/>
      <c r="Z363" s="59"/>
      <c r="AA363" s="59"/>
      <c r="AB363" s="59"/>
      <c r="AC363" s="59"/>
      <c r="AD363" s="59"/>
      <c r="AE363" s="59"/>
      <c r="AF363" s="59"/>
      <c r="AG363" s="59"/>
      <c r="AH363" s="59"/>
      <c r="AI363" s="59"/>
      <c r="AJ363" s="59"/>
    </row>
    <row r="364" spans="1:36" ht="12.75" x14ac:dyDescent="0.2">
      <c r="A364" s="59"/>
      <c r="B364" s="59"/>
      <c r="C364" s="59"/>
      <c r="D364" s="59"/>
      <c r="E364" s="59"/>
      <c r="F364" s="59"/>
      <c r="G364" s="59"/>
      <c r="H364" s="59"/>
      <c r="I364" s="59"/>
      <c r="J364" s="59"/>
      <c r="K364" s="59"/>
      <c r="L364" s="59"/>
      <c r="M364" s="59"/>
      <c r="N364" s="59"/>
      <c r="O364" s="59"/>
      <c r="P364" s="59"/>
      <c r="Q364" s="59"/>
      <c r="R364" s="59"/>
      <c r="S364" s="59"/>
      <c r="T364" s="59"/>
      <c r="U364" s="59"/>
      <c r="V364" s="59"/>
      <c r="W364" s="59"/>
      <c r="X364" s="59"/>
      <c r="Y364" s="59"/>
      <c r="Z364" s="59"/>
      <c r="AA364" s="59"/>
      <c r="AB364" s="59"/>
      <c r="AC364" s="59"/>
      <c r="AD364" s="59"/>
      <c r="AE364" s="59"/>
      <c r="AF364" s="59"/>
      <c r="AG364" s="59"/>
      <c r="AH364" s="59"/>
      <c r="AI364" s="59"/>
      <c r="AJ364" s="59"/>
    </row>
    <row r="365" spans="1:36" ht="12.75" x14ac:dyDescent="0.2">
      <c r="A365" s="59"/>
      <c r="B365" s="59"/>
      <c r="C365" s="59"/>
      <c r="D365" s="59"/>
      <c r="E365" s="59"/>
      <c r="F365" s="59"/>
      <c r="G365" s="59"/>
      <c r="H365" s="59"/>
      <c r="I365" s="59"/>
      <c r="J365" s="59"/>
      <c r="K365" s="59"/>
      <c r="L365" s="59"/>
      <c r="M365" s="59"/>
      <c r="N365" s="59"/>
      <c r="O365" s="59"/>
      <c r="P365" s="59"/>
      <c r="Q365" s="59"/>
      <c r="R365" s="59"/>
      <c r="S365" s="59"/>
      <c r="T365" s="59"/>
      <c r="U365" s="59"/>
      <c r="V365" s="59"/>
      <c r="W365" s="59"/>
      <c r="X365" s="59"/>
      <c r="Y365" s="59"/>
      <c r="Z365" s="59"/>
      <c r="AA365" s="59"/>
      <c r="AB365" s="59"/>
      <c r="AC365" s="59"/>
      <c r="AD365" s="59"/>
      <c r="AE365" s="59"/>
      <c r="AF365" s="59"/>
      <c r="AG365" s="59"/>
      <c r="AH365" s="59"/>
      <c r="AI365" s="59"/>
      <c r="AJ365" s="59"/>
    </row>
    <row r="366" spans="1:36" ht="12.75" x14ac:dyDescent="0.2">
      <c r="A366" s="59"/>
      <c r="B366" s="59"/>
      <c r="C366" s="59"/>
      <c r="D366" s="59"/>
      <c r="E366" s="59"/>
      <c r="F366" s="59"/>
      <c r="G366" s="59"/>
      <c r="H366" s="59"/>
      <c r="I366" s="59"/>
      <c r="J366" s="59"/>
      <c r="K366" s="59"/>
      <c r="L366" s="59"/>
      <c r="M366" s="59"/>
      <c r="N366" s="59"/>
      <c r="O366" s="59"/>
      <c r="P366" s="59"/>
      <c r="Q366" s="59"/>
      <c r="R366" s="59"/>
      <c r="S366" s="59"/>
      <c r="T366" s="59"/>
      <c r="U366" s="59"/>
      <c r="V366" s="59"/>
      <c r="W366" s="59"/>
      <c r="X366" s="59"/>
      <c r="Y366" s="59"/>
      <c r="Z366" s="59"/>
      <c r="AA366" s="59"/>
      <c r="AB366" s="59"/>
      <c r="AC366" s="59"/>
      <c r="AD366" s="59"/>
      <c r="AE366" s="59"/>
      <c r="AF366" s="59"/>
      <c r="AG366" s="59"/>
      <c r="AH366" s="59"/>
      <c r="AI366" s="59"/>
      <c r="AJ366" s="59"/>
    </row>
    <row r="367" spans="1:36" ht="12.75" x14ac:dyDescent="0.2">
      <c r="A367" s="59"/>
      <c r="B367" s="59"/>
      <c r="C367" s="59"/>
      <c r="D367" s="59"/>
      <c r="E367" s="59"/>
      <c r="F367" s="59"/>
      <c r="G367" s="59"/>
      <c r="H367" s="59"/>
      <c r="I367" s="59"/>
      <c r="J367" s="59"/>
      <c r="K367" s="59"/>
      <c r="L367" s="59"/>
      <c r="M367" s="59"/>
      <c r="N367" s="59"/>
      <c r="O367" s="59"/>
      <c r="P367" s="59"/>
      <c r="Q367" s="59"/>
      <c r="R367" s="59"/>
      <c r="S367" s="59"/>
      <c r="T367" s="59"/>
      <c r="U367" s="59"/>
      <c r="V367" s="59"/>
      <c r="W367" s="59"/>
      <c r="X367" s="59"/>
      <c r="Y367" s="59"/>
      <c r="Z367" s="59"/>
      <c r="AA367" s="59"/>
      <c r="AB367" s="59"/>
      <c r="AC367" s="59"/>
      <c r="AD367" s="59"/>
      <c r="AE367" s="59"/>
      <c r="AF367" s="59"/>
      <c r="AG367" s="59"/>
      <c r="AH367" s="59"/>
      <c r="AI367" s="59"/>
      <c r="AJ367" s="59"/>
    </row>
    <row r="368" spans="1:36" ht="12.75" x14ac:dyDescent="0.2">
      <c r="A368" s="59"/>
      <c r="B368" s="59"/>
      <c r="C368" s="59"/>
      <c r="D368" s="59"/>
      <c r="E368" s="59"/>
      <c r="F368" s="59"/>
      <c r="G368" s="59"/>
      <c r="H368" s="59"/>
      <c r="I368" s="59"/>
      <c r="J368" s="59"/>
      <c r="K368" s="59"/>
      <c r="L368" s="59"/>
      <c r="M368" s="59"/>
      <c r="N368" s="59"/>
      <c r="O368" s="59"/>
      <c r="P368" s="59"/>
      <c r="Q368" s="59"/>
      <c r="R368" s="59"/>
      <c r="S368" s="59"/>
      <c r="T368" s="59"/>
      <c r="U368" s="59"/>
      <c r="V368" s="59"/>
      <c r="W368" s="59"/>
      <c r="X368" s="59"/>
      <c r="Y368" s="59"/>
      <c r="Z368" s="59"/>
      <c r="AA368" s="59"/>
      <c r="AB368" s="59"/>
      <c r="AC368" s="59"/>
      <c r="AD368" s="59"/>
      <c r="AE368" s="59"/>
      <c r="AF368" s="59"/>
      <c r="AG368" s="59"/>
      <c r="AH368" s="59"/>
      <c r="AI368" s="59"/>
      <c r="AJ368" s="59"/>
    </row>
    <row r="369" spans="1:36" ht="12.75" x14ac:dyDescent="0.2">
      <c r="A369" s="59"/>
      <c r="B369" s="59"/>
      <c r="C369" s="59"/>
      <c r="D369" s="59"/>
      <c r="E369" s="59"/>
      <c r="F369" s="59"/>
      <c r="G369" s="59"/>
      <c r="H369" s="59"/>
      <c r="I369" s="59"/>
      <c r="J369" s="59"/>
      <c r="K369" s="59"/>
      <c r="L369" s="59"/>
      <c r="M369" s="59"/>
      <c r="N369" s="59"/>
      <c r="O369" s="59"/>
      <c r="P369" s="59"/>
      <c r="Q369" s="59"/>
      <c r="R369" s="59"/>
      <c r="S369" s="59"/>
      <c r="T369" s="59"/>
      <c r="U369" s="59"/>
      <c r="V369" s="59"/>
      <c r="W369" s="59"/>
      <c r="X369" s="59"/>
      <c r="Y369" s="59"/>
      <c r="Z369" s="59"/>
      <c r="AA369" s="59"/>
      <c r="AB369" s="59"/>
      <c r="AC369" s="59"/>
      <c r="AD369" s="59"/>
      <c r="AE369" s="59"/>
      <c r="AF369" s="59"/>
      <c r="AG369" s="59"/>
      <c r="AH369" s="59"/>
      <c r="AI369" s="59"/>
      <c r="AJ369" s="59"/>
    </row>
    <row r="370" spans="1:36" ht="12.75" x14ac:dyDescent="0.2">
      <c r="A370" s="59"/>
      <c r="B370" s="59"/>
      <c r="C370" s="59"/>
      <c r="D370" s="59"/>
      <c r="E370" s="59"/>
      <c r="F370" s="59"/>
      <c r="G370" s="59"/>
      <c r="H370" s="59"/>
      <c r="I370" s="59"/>
      <c r="J370" s="59"/>
      <c r="K370" s="59"/>
      <c r="L370" s="59"/>
      <c r="M370" s="59"/>
      <c r="N370" s="59"/>
      <c r="O370" s="59"/>
      <c r="P370" s="59"/>
      <c r="Q370" s="59"/>
      <c r="R370" s="59"/>
      <c r="S370" s="59"/>
      <c r="T370" s="59"/>
      <c r="U370" s="59"/>
      <c r="V370" s="59"/>
      <c r="W370" s="59"/>
      <c r="X370" s="59"/>
      <c r="Y370" s="59"/>
      <c r="Z370" s="59"/>
      <c r="AA370" s="59"/>
      <c r="AB370" s="59"/>
      <c r="AC370" s="59"/>
      <c r="AD370" s="59"/>
      <c r="AE370" s="59"/>
      <c r="AF370" s="59"/>
      <c r="AG370" s="59"/>
      <c r="AH370" s="59"/>
      <c r="AI370" s="59"/>
      <c r="AJ370" s="59"/>
    </row>
    <row r="371" spans="1:36" ht="12.75" x14ac:dyDescent="0.2">
      <c r="A371" s="59"/>
      <c r="B371" s="59"/>
      <c r="C371" s="59"/>
      <c r="D371" s="59"/>
      <c r="E371" s="59"/>
      <c r="F371" s="59"/>
      <c r="G371" s="59"/>
      <c r="H371" s="59"/>
      <c r="I371" s="59"/>
      <c r="J371" s="59"/>
      <c r="K371" s="59"/>
      <c r="L371" s="59"/>
      <c r="M371" s="59"/>
      <c r="N371" s="59"/>
      <c r="O371" s="59"/>
      <c r="P371" s="59"/>
      <c r="Q371" s="59"/>
      <c r="R371" s="59"/>
      <c r="S371" s="59"/>
      <c r="T371" s="59"/>
      <c r="U371" s="59"/>
      <c r="V371" s="59"/>
      <c r="W371" s="59"/>
      <c r="X371" s="59"/>
      <c r="Y371" s="59"/>
      <c r="Z371" s="59"/>
      <c r="AA371" s="59"/>
      <c r="AB371" s="59"/>
      <c r="AC371" s="59"/>
      <c r="AD371" s="59"/>
      <c r="AE371" s="59"/>
      <c r="AF371" s="59"/>
      <c r="AG371" s="59"/>
      <c r="AH371" s="59"/>
      <c r="AI371" s="59"/>
      <c r="AJ371" s="59"/>
    </row>
    <row r="372" spans="1:36" ht="12.75" x14ac:dyDescent="0.2">
      <c r="A372" s="59"/>
      <c r="B372" s="59"/>
      <c r="C372" s="59"/>
      <c r="D372" s="59"/>
      <c r="E372" s="59"/>
      <c r="F372" s="59"/>
      <c r="G372" s="59"/>
      <c r="H372" s="59"/>
      <c r="I372" s="59"/>
      <c r="J372" s="59"/>
      <c r="K372" s="59"/>
      <c r="L372" s="59"/>
      <c r="M372" s="59"/>
      <c r="N372" s="59"/>
      <c r="O372" s="59"/>
      <c r="P372" s="59"/>
      <c r="Q372" s="59"/>
      <c r="R372" s="59"/>
      <c r="S372" s="59"/>
      <c r="T372" s="59"/>
      <c r="U372" s="59"/>
      <c r="V372" s="59"/>
      <c r="W372" s="59"/>
      <c r="X372" s="59"/>
      <c r="Y372" s="59"/>
      <c r="Z372" s="59"/>
      <c r="AA372" s="59"/>
      <c r="AB372" s="59"/>
      <c r="AC372" s="59"/>
      <c r="AD372" s="59"/>
      <c r="AE372" s="59"/>
      <c r="AF372" s="59"/>
      <c r="AG372" s="59"/>
      <c r="AH372" s="59"/>
      <c r="AI372" s="59"/>
      <c r="AJ372" s="59"/>
    </row>
    <row r="373" spans="1:36" ht="12.75" x14ac:dyDescent="0.2">
      <c r="A373" s="59"/>
      <c r="B373" s="59"/>
      <c r="C373" s="59"/>
      <c r="D373" s="59"/>
      <c r="E373" s="59"/>
      <c r="F373" s="59"/>
      <c r="G373" s="59"/>
      <c r="H373" s="59"/>
      <c r="I373" s="59"/>
      <c r="J373" s="59"/>
      <c r="K373" s="59"/>
      <c r="L373" s="59"/>
      <c r="M373" s="59"/>
      <c r="N373" s="59"/>
      <c r="O373" s="59"/>
      <c r="P373" s="59"/>
      <c r="Q373" s="59"/>
      <c r="R373" s="59"/>
      <c r="S373" s="59"/>
      <c r="T373" s="59"/>
      <c r="U373" s="59"/>
      <c r="V373" s="59"/>
      <c r="W373" s="59"/>
      <c r="X373" s="59"/>
      <c r="Y373" s="59"/>
      <c r="Z373" s="59"/>
      <c r="AA373" s="59"/>
      <c r="AB373" s="59"/>
      <c r="AC373" s="59"/>
      <c r="AD373" s="59"/>
      <c r="AE373" s="59"/>
      <c r="AF373" s="59"/>
      <c r="AG373" s="59"/>
      <c r="AH373" s="59"/>
      <c r="AI373" s="59"/>
      <c r="AJ373" s="59"/>
    </row>
    <row r="374" spans="1:36" ht="12.75" x14ac:dyDescent="0.2">
      <c r="A374" s="59"/>
      <c r="B374" s="59"/>
      <c r="C374" s="59"/>
      <c r="D374" s="59"/>
      <c r="E374" s="59"/>
      <c r="F374" s="59"/>
      <c r="G374" s="59"/>
      <c r="H374" s="59"/>
      <c r="I374" s="59"/>
      <c r="J374" s="59"/>
      <c r="K374" s="59"/>
      <c r="L374" s="59"/>
      <c r="M374" s="59"/>
      <c r="N374" s="59"/>
      <c r="O374" s="59"/>
      <c r="P374" s="59"/>
      <c r="Q374" s="59"/>
      <c r="R374" s="59"/>
      <c r="S374" s="59"/>
      <c r="T374" s="59"/>
      <c r="U374" s="59"/>
      <c r="V374" s="59"/>
      <c r="W374" s="59"/>
      <c r="X374" s="59"/>
      <c r="Y374" s="59"/>
      <c r="Z374" s="59"/>
      <c r="AA374" s="59"/>
      <c r="AB374" s="59"/>
      <c r="AC374" s="59"/>
      <c r="AD374" s="59"/>
      <c r="AE374" s="59"/>
      <c r="AF374" s="59"/>
      <c r="AG374" s="59"/>
      <c r="AH374" s="59"/>
      <c r="AI374" s="59"/>
      <c r="AJ374" s="59"/>
    </row>
    <row r="375" spans="1:36" ht="12.75" x14ac:dyDescent="0.2">
      <c r="A375" s="59"/>
      <c r="B375" s="59"/>
      <c r="C375" s="59"/>
      <c r="D375" s="59"/>
      <c r="E375" s="59"/>
      <c r="F375" s="59"/>
      <c r="G375" s="59"/>
      <c r="H375" s="59"/>
      <c r="I375" s="59"/>
      <c r="J375" s="59"/>
      <c r="K375" s="59"/>
      <c r="L375" s="59"/>
      <c r="M375" s="59"/>
      <c r="N375" s="59"/>
      <c r="O375" s="59"/>
      <c r="P375" s="59"/>
      <c r="Q375" s="59"/>
      <c r="R375" s="59"/>
      <c r="S375" s="59"/>
      <c r="T375" s="59"/>
      <c r="U375" s="59"/>
      <c r="V375" s="59"/>
      <c r="W375" s="59"/>
      <c r="X375" s="59"/>
      <c r="Y375" s="59"/>
      <c r="Z375" s="59"/>
      <c r="AA375" s="59"/>
      <c r="AB375" s="59"/>
      <c r="AC375" s="59"/>
      <c r="AD375" s="59"/>
      <c r="AE375" s="59"/>
      <c r="AF375" s="59"/>
      <c r="AG375" s="59"/>
      <c r="AH375" s="59"/>
      <c r="AI375" s="59"/>
      <c r="AJ375" s="59"/>
    </row>
    <row r="376" spans="1:36" ht="12.75" x14ac:dyDescent="0.2">
      <c r="A376" s="59"/>
      <c r="B376" s="59"/>
      <c r="C376" s="59"/>
      <c r="D376" s="59"/>
      <c r="E376" s="59"/>
      <c r="F376" s="59"/>
      <c r="G376" s="59"/>
      <c r="H376" s="59"/>
      <c r="I376" s="59"/>
      <c r="J376" s="59"/>
      <c r="K376" s="59"/>
      <c r="L376" s="59"/>
      <c r="M376" s="59"/>
      <c r="N376" s="59"/>
      <c r="O376" s="59"/>
      <c r="P376" s="59"/>
      <c r="Q376" s="59"/>
      <c r="R376" s="59"/>
      <c r="S376" s="59"/>
      <c r="T376" s="59"/>
      <c r="U376" s="59"/>
      <c r="V376" s="59"/>
      <c r="W376" s="59"/>
      <c r="X376" s="59"/>
      <c r="Y376" s="59"/>
      <c r="Z376" s="59"/>
      <c r="AA376" s="59"/>
      <c r="AB376" s="59"/>
      <c r="AC376" s="59"/>
      <c r="AD376" s="59"/>
      <c r="AE376" s="59"/>
      <c r="AF376" s="59"/>
      <c r="AG376" s="59"/>
      <c r="AH376" s="59"/>
      <c r="AI376" s="59"/>
      <c r="AJ376" s="59"/>
    </row>
    <row r="377" spans="1:36" ht="12.75" x14ac:dyDescent="0.2">
      <c r="A377" s="59"/>
      <c r="B377" s="59"/>
      <c r="C377" s="59"/>
      <c r="D377" s="59"/>
      <c r="E377" s="59"/>
      <c r="F377" s="59"/>
      <c r="G377" s="59"/>
      <c r="H377" s="59"/>
      <c r="I377" s="59"/>
      <c r="J377" s="59"/>
      <c r="K377" s="59"/>
      <c r="L377" s="59"/>
      <c r="M377" s="59"/>
      <c r="N377" s="59"/>
      <c r="O377" s="59"/>
      <c r="P377" s="59"/>
      <c r="Q377" s="59"/>
      <c r="R377" s="59"/>
      <c r="S377" s="59"/>
      <c r="T377" s="59"/>
      <c r="U377" s="59"/>
      <c r="V377" s="59"/>
      <c r="W377" s="59"/>
      <c r="X377" s="59"/>
      <c r="Y377" s="59"/>
      <c r="Z377" s="59"/>
      <c r="AA377" s="59"/>
      <c r="AB377" s="59"/>
      <c r="AC377" s="59"/>
      <c r="AD377" s="59"/>
      <c r="AE377" s="59"/>
      <c r="AF377" s="59"/>
      <c r="AG377" s="59"/>
      <c r="AH377" s="59"/>
      <c r="AI377" s="59"/>
      <c r="AJ377" s="59"/>
    </row>
    <row r="378" spans="1:36" ht="12.75" x14ac:dyDescent="0.2">
      <c r="A378" s="59"/>
      <c r="B378" s="59"/>
      <c r="C378" s="59"/>
      <c r="D378" s="59"/>
      <c r="E378" s="59"/>
      <c r="F378" s="59"/>
      <c r="G378" s="59"/>
      <c r="H378" s="59"/>
      <c r="I378" s="59"/>
      <c r="J378" s="59"/>
      <c r="K378" s="59"/>
      <c r="L378" s="59"/>
      <c r="M378" s="59"/>
      <c r="N378" s="59"/>
      <c r="O378" s="59"/>
      <c r="P378" s="59"/>
      <c r="Q378" s="59"/>
      <c r="R378" s="59"/>
      <c r="S378" s="59"/>
      <c r="T378" s="59"/>
      <c r="U378" s="59"/>
      <c r="V378" s="59"/>
      <c r="W378" s="59"/>
      <c r="X378" s="59"/>
      <c r="Y378" s="59"/>
      <c r="Z378" s="59"/>
      <c r="AA378" s="59"/>
      <c r="AB378" s="59"/>
      <c r="AC378" s="59"/>
      <c r="AD378" s="59"/>
      <c r="AE378" s="59"/>
      <c r="AF378" s="59"/>
      <c r="AG378" s="59"/>
      <c r="AH378" s="59"/>
      <c r="AI378" s="59"/>
      <c r="AJ378" s="59"/>
    </row>
    <row r="379" spans="1:36" ht="12.75" x14ac:dyDescent="0.2">
      <c r="A379" s="59"/>
      <c r="B379" s="59"/>
      <c r="C379" s="59"/>
      <c r="D379" s="59"/>
      <c r="E379" s="59"/>
      <c r="F379" s="59"/>
      <c r="G379" s="59"/>
      <c r="H379" s="59"/>
      <c r="I379" s="59"/>
      <c r="J379" s="59"/>
      <c r="K379" s="59"/>
      <c r="L379" s="59"/>
      <c r="M379" s="59"/>
      <c r="N379" s="59"/>
      <c r="O379" s="59"/>
      <c r="P379" s="59"/>
      <c r="Q379" s="59"/>
      <c r="R379" s="59"/>
      <c r="S379" s="59"/>
      <c r="T379" s="59"/>
      <c r="U379" s="59"/>
      <c r="V379" s="59"/>
      <c r="W379" s="59"/>
      <c r="X379" s="59"/>
      <c r="Y379" s="59"/>
      <c r="Z379" s="59"/>
      <c r="AA379" s="59"/>
      <c r="AB379" s="59"/>
      <c r="AC379" s="59"/>
      <c r="AD379" s="59"/>
      <c r="AE379" s="59"/>
      <c r="AF379" s="59"/>
      <c r="AG379" s="59"/>
      <c r="AH379" s="59"/>
      <c r="AI379" s="59"/>
      <c r="AJ379" s="59"/>
    </row>
    <row r="380" spans="1:36" ht="12.75" x14ac:dyDescent="0.2">
      <c r="A380" s="59"/>
      <c r="B380" s="59"/>
      <c r="C380" s="59"/>
      <c r="D380" s="59"/>
      <c r="E380" s="59"/>
      <c r="F380" s="59"/>
      <c r="G380" s="59"/>
      <c r="H380" s="59"/>
      <c r="I380" s="59"/>
      <c r="J380" s="59"/>
      <c r="K380" s="59"/>
      <c r="L380" s="59"/>
      <c r="M380" s="59"/>
      <c r="N380" s="59"/>
      <c r="O380" s="59"/>
      <c r="P380" s="59"/>
      <c r="Q380" s="59"/>
      <c r="R380" s="59"/>
      <c r="S380" s="59"/>
      <c r="T380" s="59"/>
      <c r="U380" s="59"/>
      <c r="V380" s="59"/>
      <c r="W380" s="59"/>
      <c r="X380" s="59"/>
      <c r="Y380" s="59"/>
      <c r="Z380" s="59"/>
      <c r="AA380" s="59"/>
      <c r="AB380" s="59"/>
      <c r="AC380" s="59"/>
      <c r="AD380" s="59"/>
      <c r="AE380" s="59"/>
      <c r="AF380" s="59"/>
      <c r="AG380" s="59"/>
      <c r="AH380" s="59"/>
      <c r="AI380" s="59"/>
      <c r="AJ380" s="59"/>
    </row>
    <row r="381" spans="1:36" ht="12.75" x14ac:dyDescent="0.2">
      <c r="A381" s="59"/>
      <c r="B381" s="59"/>
      <c r="C381" s="59"/>
      <c r="D381" s="59"/>
      <c r="E381" s="59"/>
      <c r="F381" s="59"/>
      <c r="G381" s="59"/>
      <c r="H381" s="59"/>
      <c r="I381" s="59"/>
      <c r="J381" s="59"/>
      <c r="K381" s="59"/>
      <c r="L381" s="59"/>
      <c r="M381" s="59"/>
      <c r="N381" s="59"/>
      <c r="O381" s="59"/>
      <c r="P381" s="59"/>
      <c r="Q381" s="59"/>
      <c r="R381" s="59"/>
      <c r="S381" s="59"/>
      <c r="T381" s="59"/>
      <c r="U381" s="59"/>
      <c r="V381" s="59"/>
      <c r="W381" s="59"/>
      <c r="X381" s="59"/>
      <c r="Y381" s="59"/>
      <c r="Z381" s="59"/>
      <c r="AA381" s="59"/>
      <c r="AB381" s="59"/>
      <c r="AC381" s="59"/>
      <c r="AD381" s="59"/>
      <c r="AE381" s="59"/>
      <c r="AF381" s="59"/>
      <c r="AG381" s="59"/>
      <c r="AH381" s="59"/>
      <c r="AI381" s="59"/>
      <c r="AJ381" s="59"/>
    </row>
    <row r="382" spans="1:36" ht="12.75" x14ac:dyDescent="0.2">
      <c r="A382" s="59"/>
      <c r="B382" s="59"/>
      <c r="C382" s="59"/>
      <c r="D382" s="59"/>
      <c r="E382" s="59"/>
      <c r="F382" s="59"/>
      <c r="G382" s="59"/>
      <c r="H382" s="59"/>
      <c r="I382" s="59"/>
      <c r="J382" s="59"/>
      <c r="K382" s="59"/>
      <c r="L382" s="59"/>
      <c r="M382" s="59"/>
      <c r="N382" s="59"/>
      <c r="O382" s="59"/>
      <c r="P382" s="59"/>
      <c r="Q382" s="59"/>
      <c r="R382" s="59"/>
      <c r="S382" s="59"/>
      <c r="T382" s="59"/>
      <c r="U382" s="59"/>
      <c r="V382" s="59"/>
      <c r="W382" s="59"/>
      <c r="X382" s="59"/>
      <c r="Y382" s="59"/>
      <c r="Z382" s="59"/>
      <c r="AA382" s="59"/>
      <c r="AB382" s="59"/>
      <c r="AC382" s="59"/>
      <c r="AD382" s="59"/>
      <c r="AE382" s="59"/>
      <c r="AF382" s="59"/>
      <c r="AG382" s="59"/>
      <c r="AH382" s="59"/>
      <c r="AI382" s="59"/>
      <c r="AJ382" s="59"/>
    </row>
    <row r="383" spans="1:36" ht="12.75" x14ac:dyDescent="0.2">
      <c r="A383" s="59"/>
      <c r="B383" s="59"/>
      <c r="C383" s="59"/>
      <c r="D383" s="59"/>
      <c r="E383" s="59"/>
      <c r="F383" s="59"/>
      <c r="G383" s="59"/>
      <c r="H383" s="59"/>
      <c r="I383" s="59"/>
      <c r="J383" s="59"/>
      <c r="K383" s="59"/>
      <c r="L383" s="59"/>
      <c r="M383" s="59"/>
      <c r="N383" s="59"/>
      <c r="O383" s="59"/>
      <c r="P383" s="59"/>
      <c r="Q383" s="59"/>
      <c r="R383" s="59"/>
      <c r="S383" s="59"/>
      <c r="T383" s="59"/>
      <c r="U383" s="59"/>
      <c r="V383" s="59"/>
      <c r="W383" s="59"/>
      <c r="X383" s="59"/>
      <c r="Y383" s="59"/>
      <c r="Z383" s="59"/>
      <c r="AA383" s="59"/>
      <c r="AB383" s="59"/>
      <c r="AC383" s="59"/>
      <c r="AD383" s="59"/>
      <c r="AE383" s="59"/>
      <c r="AF383" s="59"/>
      <c r="AG383" s="59"/>
      <c r="AH383" s="59"/>
      <c r="AI383" s="59"/>
      <c r="AJ383" s="59"/>
    </row>
    <row r="384" spans="1:36" ht="12.75" x14ac:dyDescent="0.2">
      <c r="A384" s="59"/>
      <c r="B384" s="59"/>
      <c r="C384" s="59"/>
      <c r="D384" s="59"/>
      <c r="E384" s="59"/>
      <c r="F384" s="59"/>
      <c r="G384" s="59"/>
      <c r="H384" s="59"/>
      <c r="I384" s="59"/>
      <c r="J384" s="59"/>
      <c r="K384" s="59"/>
      <c r="L384" s="59"/>
      <c r="M384" s="59"/>
      <c r="N384" s="59"/>
      <c r="O384" s="59"/>
      <c r="P384" s="59"/>
      <c r="Q384" s="59"/>
      <c r="R384" s="59"/>
      <c r="S384" s="59"/>
      <c r="T384" s="59"/>
      <c r="U384" s="59"/>
      <c r="V384" s="59"/>
      <c r="W384" s="59"/>
      <c r="X384" s="59"/>
      <c r="Y384" s="59"/>
      <c r="Z384" s="59"/>
      <c r="AA384" s="59"/>
      <c r="AB384" s="59"/>
      <c r="AC384" s="59"/>
      <c r="AD384" s="59"/>
      <c r="AE384" s="59"/>
      <c r="AF384" s="59"/>
      <c r="AG384" s="59"/>
      <c r="AH384" s="59"/>
      <c r="AI384" s="59"/>
      <c r="AJ384" s="59"/>
    </row>
    <row r="385" spans="1:36" ht="12.75" x14ac:dyDescent="0.2">
      <c r="A385" s="59"/>
      <c r="B385" s="59"/>
      <c r="C385" s="59"/>
      <c r="D385" s="59"/>
      <c r="E385" s="59"/>
      <c r="F385" s="59"/>
      <c r="G385" s="59"/>
      <c r="H385" s="59"/>
      <c r="I385" s="59"/>
      <c r="J385" s="59"/>
      <c r="K385" s="59"/>
      <c r="L385" s="59"/>
      <c r="M385" s="59"/>
      <c r="N385" s="59"/>
      <c r="O385" s="59"/>
      <c r="P385" s="59"/>
      <c r="Q385" s="59"/>
      <c r="R385" s="59"/>
      <c r="S385" s="59"/>
      <c r="T385" s="59"/>
      <c r="U385" s="59"/>
      <c r="V385" s="59"/>
      <c r="W385" s="59"/>
      <c r="X385" s="59"/>
      <c r="Y385" s="59"/>
      <c r="Z385" s="59"/>
      <c r="AA385" s="59"/>
      <c r="AB385" s="59"/>
      <c r="AC385" s="59"/>
      <c r="AD385" s="59"/>
      <c r="AE385" s="59"/>
      <c r="AF385" s="59"/>
      <c r="AG385" s="59"/>
      <c r="AH385" s="59"/>
      <c r="AI385" s="59"/>
      <c r="AJ385" s="59"/>
    </row>
    <row r="386" spans="1:36" ht="12.75" x14ac:dyDescent="0.2">
      <c r="A386" s="59"/>
      <c r="B386" s="59"/>
      <c r="C386" s="59"/>
      <c r="D386" s="59"/>
      <c r="E386" s="59"/>
      <c r="F386" s="59"/>
      <c r="G386" s="59"/>
      <c r="H386" s="59"/>
      <c r="I386" s="59"/>
      <c r="J386" s="59"/>
      <c r="K386" s="59"/>
      <c r="L386" s="59"/>
      <c r="M386" s="59"/>
      <c r="N386" s="59"/>
      <c r="O386" s="59"/>
      <c r="P386" s="59"/>
      <c r="Q386" s="59"/>
      <c r="R386" s="59"/>
      <c r="S386" s="59"/>
      <c r="T386" s="59"/>
      <c r="U386" s="59"/>
      <c r="V386" s="59"/>
      <c r="W386" s="59"/>
      <c r="X386" s="59"/>
      <c r="Y386" s="59"/>
      <c r="Z386" s="59"/>
      <c r="AA386" s="59"/>
      <c r="AB386" s="59"/>
      <c r="AC386" s="59"/>
      <c r="AD386" s="59"/>
      <c r="AE386" s="59"/>
      <c r="AF386" s="59"/>
      <c r="AG386" s="59"/>
      <c r="AH386" s="59"/>
      <c r="AI386" s="59"/>
      <c r="AJ386" s="59"/>
    </row>
    <row r="387" spans="1:36" ht="12.75" x14ac:dyDescent="0.2">
      <c r="A387" s="59"/>
      <c r="B387" s="59"/>
      <c r="C387" s="59"/>
      <c r="D387" s="59"/>
      <c r="E387" s="59"/>
      <c r="F387" s="59"/>
      <c r="G387" s="59"/>
      <c r="H387" s="59"/>
      <c r="I387" s="59"/>
      <c r="J387" s="59"/>
      <c r="K387" s="59"/>
      <c r="L387" s="59"/>
      <c r="M387" s="59"/>
      <c r="N387" s="59"/>
      <c r="O387" s="59"/>
      <c r="P387" s="59"/>
      <c r="Q387" s="59"/>
      <c r="R387" s="59"/>
      <c r="S387" s="59"/>
      <c r="T387" s="59"/>
      <c r="U387" s="59"/>
      <c r="V387" s="59"/>
      <c r="W387" s="59"/>
      <c r="X387" s="59"/>
      <c r="Y387" s="59"/>
      <c r="Z387" s="59"/>
      <c r="AA387" s="59"/>
      <c r="AB387" s="59"/>
      <c r="AC387" s="59"/>
      <c r="AD387" s="59"/>
      <c r="AE387" s="59"/>
      <c r="AF387" s="59"/>
      <c r="AG387" s="59"/>
      <c r="AH387" s="59"/>
      <c r="AI387" s="59"/>
      <c r="AJ387" s="59"/>
    </row>
    <row r="388" spans="1:36" ht="12.75" x14ac:dyDescent="0.2">
      <c r="A388" s="59"/>
      <c r="B388" s="59"/>
      <c r="C388" s="59"/>
      <c r="D388" s="59"/>
      <c r="E388" s="59"/>
      <c r="F388" s="59"/>
      <c r="G388" s="59"/>
      <c r="H388" s="59"/>
      <c r="I388" s="59"/>
      <c r="J388" s="59"/>
      <c r="K388" s="59"/>
      <c r="L388" s="59"/>
      <c r="M388" s="59"/>
      <c r="N388" s="59"/>
      <c r="O388" s="59"/>
      <c r="P388" s="59"/>
      <c r="Q388" s="59"/>
      <c r="R388" s="59"/>
      <c r="S388" s="59"/>
      <c r="T388" s="59"/>
      <c r="U388" s="59"/>
      <c r="V388" s="59"/>
      <c r="W388" s="59"/>
      <c r="X388" s="59"/>
      <c r="Y388" s="59"/>
      <c r="Z388" s="59"/>
      <c r="AA388" s="59"/>
      <c r="AB388" s="59"/>
      <c r="AC388" s="59"/>
      <c r="AD388" s="59"/>
      <c r="AE388" s="59"/>
      <c r="AF388" s="59"/>
      <c r="AG388" s="59"/>
      <c r="AH388" s="59"/>
      <c r="AI388" s="59"/>
      <c r="AJ388" s="59"/>
    </row>
    <row r="389" spans="1:36" ht="12.75" x14ac:dyDescent="0.2">
      <c r="A389" s="59"/>
      <c r="B389" s="59"/>
      <c r="C389" s="59"/>
      <c r="D389" s="59"/>
      <c r="E389" s="59"/>
      <c r="F389" s="59"/>
      <c r="G389" s="59"/>
      <c r="H389" s="59"/>
      <c r="I389" s="59"/>
      <c r="J389" s="59"/>
      <c r="K389" s="59"/>
      <c r="L389" s="59"/>
      <c r="M389" s="59"/>
      <c r="N389" s="59"/>
      <c r="O389" s="59"/>
      <c r="P389" s="59"/>
      <c r="Q389" s="59"/>
      <c r="R389" s="59"/>
      <c r="S389" s="59"/>
      <c r="T389" s="59"/>
      <c r="U389" s="59"/>
      <c r="V389" s="59"/>
      <c r="W389" s="59"/>
      <c r="X389" s="59"/>
      <c r="Y389" s="59"/>
      <c r="Z389" s="59"/>
      <c r="AA389" s="59"/>
      <c r="AB389" s="59"/>
      <c r="AC389" s="59"/>
      <c r="AD389" s="59"/>
      <c r="AE389" s="59"/>
      <c r="AF389" s="59"/>
      <c r="AG389" s="59"/>
      <c r="AH389" s="59"/>
      <c r="AI389" s="59"/>
      <c r="AJ389" s="59"/>
    </row>
    <row r="390" spans="1:36" ht="12.75" x14ac:dyDescent="0.2">
      <c r="A390" s="59"/>
      <c r="B390" s="59"/>
      <c r="C390" s="59"/>
      <c r="D390" s="59"/>
      <c r="E390" s="59"/>
      <c r="F390" s="59"/>
      <c r="G390" s="59"/>
      <c r="H390" s="59"/>
      <c r="I390" s="59"/>
      <c r="J390" s="59"/>
      <c r="K390" s="59"/>
      <c r="L390" s="59"/>
      <c r="M390" s="59"/>
      <c r="N390" s="59"/>
      <c r="O390" s="59"/>
      <c r="P390" s="59"/>
      <c r="Q390" s="59"/>
      <c r="R390" s="59"/>
      <c r="S390" s="59"/>
      <c r="T390" s="59"/>
      <c r="U390" s="59"/>
      <c r="V390" s="59"/>
      <c r="W390" s="59"/>
      <c r="X390" s="59"/>
      <c r="Y390" s="59"/>
      <c r="Z390" s="59"/>
      <c r="AA390" s="59"/>
      <c r="AB390" s="59"/>
      <c r="AC390" s="59"/>
      <c r="AD390" s="59"/>
      <c r="AE390" s="59"/>
      <c r="AF390" s="59"/>
      <c r="AG390" s="59"/>
      <c r="AH390" s="59"/>
      <c r="AI390" s="59"/>
      <c r="AJ390" s="59"/>
    </row>
    <row r="391" spans="1:36" ht="12.75" x14ac:dyDescent="0.2">
      <c r="A391" s="59"/>
      <c r="B391" s="59"/>
      <c r="C391" s="59"/>
      <c r="D391" s="59"/>
      <c r="E391" s="59"/>
      <c r="F391" s="59"/>
      <c r="G391" s="59"/>
      <c r="H391" s="59"/>
      <c r="I391" s="59"/>
      <c r="J391" s="59"/>
      <c r="K391" s="59"/>
      <c r="L391" s="59"/>
      <c r="M391" s="59"/>
      <c r="N391" s="59"/>
      <c r="O391" s="59"/>
      <c r="P391" s="59"/>
      <c r="Q391" s="59"/>
      <c r="R391" s="59"/>
      <c r="S391" s="59"/>
      <c r="T391" s="59"/>
      <c r="U391" s="59"/>
      <c r="V391" s="59"/>
      <c r="W391" s="59"/>
      <c r="X391" s="59"/>
      <c r="Y391" s="59"/>
      <c r="Z391" s="59"/>
      <c r="AA391" s="59"/>
      <c r="AB391" s="59"/>
      <c r="AC391" s="59"/>
      <c r="AD391" s="59"/>
      <c r="AE391" s="59"/>
      <c r="AF391" s="59"/>
      <c r="AG391" s="59"/>
      <c r="AH391" s="59"/>
      <c r="AI391" s="59"/>
      <c r="AJ391" s="59"/>
    </row>
    <row r="392" spans="1:36" ht="12.75" x14ac:dyDescent="0.2">
      <c r="A392" s="59"/>
      <c r="B392" s="59"/>
      <c r="C392" s="59"/>
      <c r="D392" s="59"/>
      <c r="E392" s="59"/>
      <c r="F392" s="59"/>
      <c r="G392" s="59"/>
      <c r="H392" s="59"/>
      <c r="I392" s="59"/>
      <c r="J392" s="59"/>
      <c r="K392" s="59"/>
      <c r="L392" s="59"/>
      <c r="M392" s="59"/>
      <c r="N392" s="59"/>
      <c r="O392" s="59"/>
      <c r="P392" s="59"/>
      <c r="Q392" s="59"/>
      <c r="R392" s="59"/>
      <c r="S392" s="59"/>
      <c r="T392" s="59"/>
      <c r="U392" s="59"/>
      <c r="V392" s="59"/>
      <c r="W392" s="59"/>
      <c r="X392" s="59"/>
      <c r="Y392" s="59"/>
      <c r="Z392" s="59"/>
      <c r="AA392" s="59"/>
      <c r="AB392" s="59"/>
      <c r="AC392" s="59"/>
      <c r="AD392" s="59"/>
      <c r="AE392" s="59"/>
      <c r="AF392" s="59"/>
      <c r="AG392" s="59"/>
      <c r="AH392" s="59"/>
      <c r="AI392" s="59"/>
      <c r="AJ392" s="59"/>
    </row>
    <row r="393" spans="1:36" ht="12.75" x14ac:dyDescent="0.2">
      <c r="A393" s="59"/>
      <c r="B393" s="59"/>
      <c r="C393" s="59"/>
      <c r="D393" s="59"/>
      <c r="E393" s="59"/>
      <c r="F393" s="59"/>
      <c r="G393" s="59"/>
      <c r="H393" s="59"/>
      <c r="I393" s="59"/>
      <c r="J393" s="59"/>
      <c r="K393" s="59"/>
      <c r="L393" s="59"/>
      <c r="M393" s="59"/>
      <c r="N393" s="59"/>
      <c r="O393" s="59"/>
      <c r="P393" s="59"/>
      <c r="Q393" s="59"/>
      <c r="R393" s="59"/>
      <c r="S393" s="59"/>
      <c r="T393" s="59"/>
      <c r="U393" s="59"/>
      <c r="V393" s="59"/>
      <c r="W393" s="59"/>
      <c r="X393" s="59"/>
      <c r="Y393" s="59"/>
      <c r="Z393" s="59"/>
      <c r="AA393" s="59"/>
      <c r="AB393" s="59"/>
      <c r="AC393" s="59"/>
      <c r="AD393" s="59"/>
      <c r="AE393" s="59"/>
      <c r="AF393" s="59"/>
      <c r="AG393" s="59"/>
      <c r="AH393" s="59"/>
      <c r="AI393" s="59"/>
      <c r="AJ393" s="59"/>
    </row>
    <row r="394" spans="1:36" ht="12.75" x14ac:dyDescent="0.2">
      <c r="A394" s="59"/>
      <c r="B394" s="59"/>
      <c r="C394" s="59"/>
      <c r="D394" s="59"/>
      <c r="E394" s="59"/>
      <c r="F394" s="59"/>
      <c r="G394" s="59"/>
      <c r="H394" s="59"/>
      <c r="I394" s="59"/>
      <c r="J394" s="59"/>
      <c r="K394" s="59"/>
      <c r="L394" s="59"/>
      <c r="M394" s="59"/>
      <c r="N394" s="59"/>
      <c r="O394" s="59"/>
      <c r="P394" s="59"/>
      <c r="Q394" s="59"/>
      <c r="R394" s="59"/>
      <c r="S394" s="59"/>
      <c r="T394" s="59"/>
      <c r="U394" s="59"/>
      <c r="V394" s="59"/>
      <c r="W394" s="59"/>
      <c r="X394" s="59"/>
      <c r="Y394" s="59"/>
      <c r="Z394" s="59"/>
      <c r="AA394" s="59"/>
      <c r="AB394" s="59"/>
      <c r="AC394" s="59"/>
      <c r="AD394" s="59"/>
      <c r="AE394" s="59"/>
      <c r="AF394" s="59"/>
      <c r="AG394" s="59"/>
      <c r="AH394" s="59"/>
      <c r="AI394" s="59"/>
      <c r="AJ394" s="59"/>
    </row>
    <row r="395" spans="1:36" ht="12.75" x14ac:dyDescent="0.2">
      <c r="A395" s="59"/>
      <c r="B395" s="59"/>
      <c r="C395" s="59"/>
      <c r="D395" s="59"/>
      <c r="E395" s="59"/>
      <c r="F395" s="59"/>
      <c r="G395" s="59"/>
      <c r="H395" s="59"/>
      <c r="I395" s="59"/>
      <c r="J395" s="59"/>
      <c r="K395" s="59"/>
      <c r="L395" s="59"/>
      <c r="M395" s="59"/>
      <c r="N395" s="59"/>
      <c r="O395" s="59"/>
      <c r="P395" s="59"/>
      <c r="Q395" s="59"/>
      <c r="R395" s="59"/>
      <c r="S395" s="59"/>
      <c r="T395" s="59"/>
      <c r="U395" s="59"/>
      <c r="V395" s="59"/>
      <c r="W395" s="59"/>
      <c r="X395" s="59"/>
      <c r="Y395" s="59"/>
      <c r="Z395" s="59"/>
      <c r="AA395" s="59"/>
      <c r="AB395" s="59"/>
      <c r="AC395" s="59"/>
      <c r="AD395" s="59"/>
      <c r="AE395" s="59"/>
      <c r="AF395" s="59"/>
      <c r="AG395" s="59"/>
      <c r="AH395" s="59"/>
      <c r="AI395" s="59"/>
      <c r="AJ395" s="59"/>
    </row>
    <row r="396" spans="1:36" ht="12.75" x14ac:dyDescent="0.2">
      <c r="A396" s="59"/>
      <c r="B396" s="59"/>
      <c r="C396" s="59"/>
      <c r="D396" s="59"/>
      <c r="E396" s="59"/>
      <c r="F396" s="59"/>
      <c r="G396" s="59"/>
      <c r="H396" s="59"/>
      <c r="I396" s="59"/>
      <c r="J396" s="59"/>
      <c r="K396" s="59"/>
      <c r="L396" s="59"/>
      <c r="M396" s="59"/>
      <c r="N396" s="59"/>
      <c r="O396" s="59"/>
      <c r="P396" s="59"/>
      <c r="Q396" s="59"/>
      <c r="R396" s="59"/>
      <c r="S396" s="59"/>
      <c r="T396" s="59"/>
      <c r="U396" s="59"/>
      <c r="V396" s="59"/>
      <c r="W396" s="59"/>
      <c r="X396" s="59"/>
      <c r="Y396" s="59"/>
      <c r="Z396" s="59"/>
      <c r="AA396" s="59"/>
      <c r="AB396" s="59"/>
      <c r="AC396" s="59"/>
      <c r="AD396" s="59"/>
      <c r="AE396" s="59"/>
      <c r="AF396" s="59"/>
      <c r="AG396" s="59"/>
      <c r="AH396" s="59"/>
      <c r="AI396" s="59"/>
      <c r="AJ396" s="59"/>
    </row>
    <row r="397" spans="1:36" ht="12.75" x14ac:dyDescent="0.2">
      <c r="A397" s="59"/>
      <c r="B397" s="59"/>
      <c r="C397" s="59"/>
      <c r="D397" s="59"/>
      <c r="E397" s="59"/>
      <c r="F397" s="59"/>
      <c r="G397" s="59"/>
      <c r="H397" s="59"/>
      <c r="I397" s="59"/>
      <c r="J397" s="59"/>
      <c r="K397" s="59"/>
      <c r="L397" s="59"/>
      <c r="M397" s="59"/>
      <c r="N397" s="59"/>
      <c r="O397" s="59"/>
      <c r="P397" s="59"/>
      <c r="Q397" s="59"/>
      <c r="R397" s="59"/>
      <c r="S397" s="59"/>
      <c r="T397" s="59"/>
      <c r="U397" s="59"/>
      <c r="V397" s="59"/>
      <c r="W397" s="59"/>
      <c r="X397" s="59"/>
      <c r="Y397" s="59"/>
      <c r="Z397" s="59"/>
      <c r="AA397" s="59"/>
      <c r="AB397" s="59"/>
      <c r="AC397" s="59"/>
      <c r="AD397" s="59"/>
      <c r="AE397" s="59"/>
      <c r="AF397" s="59"/>
      <c r="AG397" s="59"/>
      <c r="AH397" s="59"/>
      <c r="AI397" s="59"/>
      <c r="AJ397" s="59"/>
    </row>
    <row r="398" spans="1:36" ht="12.75" x14ac:dyDescent="0.2">
      <c r="A398" s="59"/>
      <c r="B398" s="59"/>
      <c r="C398" s="59"/>
      <c r="D398" s="59"/>
      <c r="E398" s="59"/>
      <c r="F398" s="59"/>
      <c r="G398" s="59"/>
      <c r="H398" s="59"/>
      <c r="I398" s="59"/>
      <c r="J398" s="59"/>
      <c r="K398" s="59"/>
      <c r="L398" s="59"/>
      <c r="M398" s="59"/>
      <c r="N398" s="59"/>
      <c r="O398" s="59"/>
      <c r="P398" s="59"/>
      <c r="Q398" s="59"/>
      <c r="R398" s="59"/>
      <c r="S398" s="59"/>
      <c r="T398" s="59"/>
      <c r="U398" s="59"/>
      <c r="V398" s="59"/>
      <c r="W398" s="59"/>
      <c r="X398" s="59"/>
      <c r="Y398" s="59"/>
      <c r="Z398" s="59"/>
      <c r="AA398" s="59"/>
      <c r="AB398" s="59"/>
      <c r="AC398" s="59"/>
      <c r="AD398" s="59"/>
      <c r="AE398" s="59"/>
      <c r="AF398" s="59"/>
      <c r="AG398" s="59"/>
      <c r="AH398" s="59"/>
      <c r="AI398" s="59"/>
      <c r="AJ398" s="59"/>
    </row>
    <row r="399" spans="1:36" ht="12.75" x14ac:dyDescent="0.2">
      <c r="A399" s="59"/>
      <c r="B399" s="59"/>
      <c r="C399" s="59"/>
      <c r="D399" s="59"/>
      <c r="E399" s="59"/>
      <c r="F399" s="59"/>
      <c r="G399" s="59"/>
      <c r="H399" s="59"/>
      <c r="I399" s="59"/>
      <c r="J399" s="59"/>
      <c r="K399" s="59"/>
      <c r="L399" s="59"/>
      <c r="M399" s="59"/>
      <c r="N399" s="59"/>
      <c r="O399" s="59"/>
      <c r="P399" s="59"/>
      <c r="Q399" s="59"/>
      <c r="R399" s="59"/>
      <c r="S399" s="59"/>
      <c r="T399" s="59"/>
      <c r="U399" s="59"/>
      <c r="V399" s="59"/>
      <c r="W399" s="59"/>
      <c r="X399" s="59"/>
      <c r="Y399" s="59"/>
      <c r="Z399" s="59"/>
      <c r="AA399" s="59"/>
      <c r="AB399" s="59"/>
      <c r="AC399" s="59"/>
      <c r="AD399" s="59"/>
      <c r="AE399" s="59"/>
      <c r="AF399" s="59"/>
      <c r="AG399" s="59"/>
      <c r="AH399" s="59"/>
      <c r="AI399" s="59"/>
      <c r="AJ399" s="59"/>
    </row>
    <row r="400" spans="1:36" ht="12.75" x14ac:dyDescent="0.2">
      <c r="A400" s="59"/>
      <c r="B400" s="59"/>
      <c r="C400" s="59"/>
      <c r="D400" s="59"/>
      <c r="E400" s="59"/>
      <c r="F400" s="59"/>
      <c r="G400" s="59"/>
      <c r="H400" s="59"/>
      <c r="I400" s="59"/>
      <c r="J400" s="59"/>
      <c r="K400" s="59"/>
      <c r="L400" s="59"/>
      <c r="M400" s="59"/>
      <c r="N400" s="59"/>
      <c r="O400" s="59"/>
      <c r="P400" s="59"/>
      <c r="Q400" s="59"/>
      <c r="R400" s="59"/>
      <c r="S400" s="59"/>
      <c r="T400" s="59"/>
      <c r="U400" s="59"/>
      <c r="V400" s="59"/>
      <c r="W400" s="59"/>
      <c r="X400" s="59"/>
      <c r="Y400" s="59"/>
      <c r="Z400" s="59"/>
      <c r="AA400" s="59"/>
      <c r="AB400" s="59"/>
      <c r="AC400" s="59"/>
      <c r="AD400" s="59"/>
      <c r="AE400" s="59"/>
      <c r="AF400" s="59"/>
      <c r="AG400" s="59"/>
      <c r="AH400" s="59"/>
      <c r="AI400" s="59"/>
      <c r="AJ400" s="59"/>
    </row>
    <row r="401" spans="1:36" ht="12.75" x14ac:dyDescent="0.2">
      <c r="A401" s="59"/>
      <c r="B401" s="59"/>
      <c r="C401" s="59"/>
      <c r="D401" s="59"/>
      <c r="E401" s="59"/>
      <c r="F401" s="59"/>
      <c r="G401" s="59"/>
      <c r="H401" s="59"/>
      <c r="I401" s="59"/>
      <c r="J401" s="59"/>
      <c r="K401" s="59"/>
      <c r="L401" s="59"/>
      <c r="M401" s="59"/>
      <c r="N401" s="59"/>
      <c r="O401" s="59"/>
      <c r="P401" s="59"/>
      <c r="Q401" s="59"/>
      <c r="R401" s="59"/>
      <c r="S401" s="59"/>
      <c r="T401" s="59"/>
      <c r="U401" s="59"/>
      <c r="V401" s="59"/>
      <c r="W401" s="59"/>
      <c r="X401" s="59"/>
      <c r="Y401" s="59"/>
      <c r="Z401" s="59"/>
      <c r="AA401" s="59"/>
      <c r="AB401" s="59"/>
      <c r="AC401" s="59"/>
      <c r="AD401" s="59"/>
      <c r="AE401" s="59"/>
      <c r="AF401" s="59"/>
      <c r="AG401" s="59"/>
      <c r="AH401" s="59"/>
      <c r="AI401" s="59"/>
      <c r="AJ401" s="59"/>
    </row>
    <row r="402" spans="1:36" ht="12.75" x14ac:dyDescent="0.2">
      <c r="A402" s="59"/>
      <c r="B402" s="59"/>
      <c r="C402" s="59"/>
      <c r="D402" s="59"/>
      <c r="E402" s="59"/>
      <c r="F402" s="59"/>
      <c r="G402" s="59"/>
      <c r="H402" s="59"/>
      <c r="I402" s="59"/>
      <c r="J402" s="59"/>
      <c r="K402" s="59"/>
      <c r="L402" s="59"/>
      <c r="M402" s="59"/>
      <c r="N402" s="59"/>
      <c r="O402" s="59"/>
      <c r="P402" s="59"/>
      <c r="Q402" s="59"/>
      <c r="R402" s="59"/>
      <c r="S402" s="59"/>
      <c r="T402" s="59"/>
      <c r="U402" s="59"/>
      <c r="V402" s="59"/>
      <c r="W402" s="59"/>
      <c r="X402" s="59"/>
      <c r="Y402" s="59"/>
      <c r="Z402" s="59"/>
      <c r="AA402" s="59"/>
      <c r="AB402" s="59"/>
      <c r="AC402" s="59"/>
      <c r="AD402" s="59"/>
      <c r="AE402" s="59"/>
      <c r="AF402" s="59"/>
      <c r="AG402" s="59"/>
      <c r="AH402" s="59"/>
      <c r="AI402" s="59"/>
      <c r="AJ402" s="59"/>
    </row>
    <row r="403" spans="1:36" ht="12.75" x14ac:dyDescent="0.2">
      <c r="A403" s="59"/>
      <c r="B403" s="59"/>
      <c r="C403" s="59"/>
      <c r="D403" s="59"/>
      <c r="E403" s="59"/>
      <c r="F403" s="59"/>
      <c r="G403" s="59"/>
      <c r="H403" s="59"/>
      <c r="I403" s="59"/>
      <c r="J403" s="59"/>
      <c r="K403" s="59"/>
      <c r="L403" s="59"/>
      <c r="M403" s="59"/>
      <c r="N403" s="59"/>
      <c r="O403" s="59"/>
      <c r="P403" s="59"/>
      <c r="Q403" s="59"/>
      <c r="R403" s="59"/>
      <c r="S403" s="59"/>
      <c r="T403" s="59"/>
      <c r="U403" s="59"/>
      <c r="V403" s="59"/>
      <c r="W403" s="59"/>
      <c r="X403" s="59"/>
      <c r="Y403" s="59"/>
      <c r="Z403" s="59"/>
      <c r="AA403" s="59"/>
      <c r="AB403" s="59"/>
      <c r="AC403" s="59"/>
      <c r="AD403" s="59"/>
      <c r="AE403" s="59"/>
      <c r="AF403" s="59"/>
      <c r="AG403" s="59"/>
      <c r="AH403" s="59"/>
      <c r="AI403" s="59"/>
      <c r="AJ403" s="59"/>
    </row>
    <row r="404" spans="1:36" ht="12.75" x14ac:dyDescent="0.2">
      <c r="A404" s="59"/>
      <c r="B404" s="59"/>
      <c r="C404" s="59"/>
      <c r="D404" s="59"/>
      <c r="E404" s="59"/>
      <c r="F404" s="59"/>
      <c r="G404" s="59"/>
      <c r="H404" s="59"/>
      <c r="I404" s="59"/>
      <c r="J404" s="59"/>
      <c r="K404" s="59"/>
      <c r="L404" s="59"/>
      <c r="M404" s="59"/>
      <c r="N404" s="59"/>
      <c r="O404" s="59"/>
      <c r="P404" s="59"/>
      <c r="Q404" s="59"/>
      <c r="R404" s="59"/>
      <c r="S404" s="59"/>
      <c r="T404" s="59"/>
      <c r="U404" s="59"/>
      <c r="V404" s="59"/>
      <c r="W404" s="59"/>
      <c r="X404" s="59"/>
      <c r="Y404" s="59"/>
      <c r="Z404" s="59"/>
      <c r="AA404" s="59"/>
      <c r="AB404" s="59"/>
      <c r="AC404" s="59"/>
      <c r="AD404" s="59"/>
      <c r="AE404" s="59"/>
      <c r="AF404" s="59"/>
      <c r="AG404" s="59"/>
      <c r="AH404" s="59"/>
      <c r="AI404" s="59"/>
      <c r="AJ404" s="59"/>
    </row>
    <row r="405" spans="1:36" ht="12.75" x14ac:dyDescent="0.2">
      <c r="A405" s="59"/>
      <c r="B405" s="59"/>
      <c r="C405" s="59"/>
      <c r="D405" s="59"/>
      <c r="E405" s="59"/>
      <c r="F405" s="59"/>
      <c r="G405" s="59"/>
      <c r="H405" s="59"/>
      <c r="I405" s="59"/>
      <c r="J405" s="59"/>
      <c r="K405" s="59"/>
      <c r="L405" s="59"/>
      <c r="M405" s="59"/>
      <c r="N405" s="59"/>
      <c r="O405" s="59"/>
      <c r="P405" s="59"/>
      <c r="Q405" s="59"/>
      <c r="R405" s="59"/>
      <c r="S405" s="59"/>
      <c r="T405" s="59"/>
      <c r="U405" s="59"/>
      <c r="V405" s="59"/>
      <c r="W405" s="59"/>
      <c r="X405" s="59"/>
      <c r="Y405" s="59"/>
      <c r="Z405" s="59"/>
      <c r="AA405" s="59"/>
      <c r="AB405" s="59"/>
      <c r="AC405" s="59"/>
      <c r="AD405" s="59"/>
      <c r="AE405" s="59"/>
      <c r="AF405" s="59"/>
      <c r="AG405" s="59"/>
      <c r="AH405" s="59"/>
      <c r="AI405" s="59"/>
      <c r="AJ405" s="59"/>
    </row>
    <row r="406" spans="1:36" ht="12.75" x14ac:dyDescent="0.2">
      <c r="A406" s="59"/>
      <c r="B406" s="59"/>
      <c r="C406" s="59"/>
      <c r="D406" s="59"/>
      <c r="E406" s="59"/>
      <c r="F406" s="59"/>
      <c r="G406" s="59"/>
      <c r="H406" s="59"/>
      <c r="I406" s="59"/>
      <c r="J406" s="59"/>
      <c r="K406" s="59"/>
      <c r="L406" s="59"/>
      <c r="M406" s="59"/>
      <c r="N406" s="59"/>
      <c r="O406" s="59"/>
      <c r="P406" s="59"/>
      <c r="Q406" s="59"/>
      <c r="R406" s="59"/>
      <c r="S406" s="59"/>
      <c r="T406" s="59"/>
      <c r="U406" s="59"/>
      <c r="V406" s="59"/>
      <c r="W406" s="59"/>
      <c r="X406" s="59"/>
      <c r="Y406" s="59"/>
      <c r="Z406" s="59"/>
      <c r="AA406" s="59"/>
      <c r="AB406" s="59"/>
      <c r="AC406" s="59"/>
      <c r="AD406" s="59"/>
      <c r="AE406" s="59"/>
      <c r="AF406" s="59"/>
      <c r="AG406" s="59"/>
      <c r="AH406" s="59"/>
      <c r="AI406" s="59"/>
      <c r="AJ406" s="59"/>
    </row>
    <row r="407" spans="1:36" ht="12.75" x14ac:dyDescent="0.2">
      <c r="A407" s="59"/>
      <c r="B407" s="59"/>
      <c r="C407" s="59"/>
      <c r="D407" s="59"/>
      <c r="E407" s="59"/>
      <c r="F407" s="59"/>
      <c r="G407" s="59"/>
      <c r="H407" s="59"/>
      <c r="I407" s="59"/>
      <c r="J407" s="59"/>
      <c r="K407" s="59"/>
      <c r="L407" s="59"/>
      <c r="M407" s="59"/>
      <c r="N407" s="59"/>
      <c r="O407" s="59"/>
      <c r="P407" s="59"/>
      <c r="Q407" s="59"/>
      <c r="R407" s="59"/>
      <c r="S407" s="59"/>
      <c r="T407" s="59"/>
      <c r="U407" s="59"/>
      <c r="V407" s="59"/>
      <c r="W407" s="59"/>
      <c r="X407" s="59"/>
      <c r="Y407" s="59"/>
      <c r="Z407" s="59"/>
      <c r="AA407" s="59"/>
      <c r="AB407" s="59"/>
      <c r="AC407" s="59"/>
      <c r="AD407" s="59"/>
      <c r="AE407" s="59"/>
      <c r="AF407" s="59"/>
      <c r="AG407" s="59"/>
      <c r="AH407" s="59"/>
      <c r="AI407" s="59"/>
      <c r="AJ407" s="59"/>
    </row>
    <row r="408" spans="1:36" ht="12.75" x14ac:dyDescent="0.2">
      <c r="A408" s="59"/>
      <c r="B408" s="59"/>
      <c r="C408" s="59"/>
      <c r="D408" s="59"/>
      <c r="E408" s="59"/>
      <c r="F408" s="59"/>
      <c r="G408" s="59"/>
      <c r="H408" s="59"/>
      <c r="I408" s="59"/>
      <c r="J408" s="59"/>
      <c r="K408" s="59"/>
      <c r="L408" s="59"/>
      <c r="M408" s="59"/>
      <c r="N408" s="59"/>
      <c r="O408" s="59"/>
      <c r="P408" s="59"/>
      <c r="Q408" s="59"/>
      <c r="R408" s="59"/>
      <c r="S408" s="59"/>
      <c r="T408" s="59"/>
      <c r="U408" s="59"/>
      <c r="V408" s="59"/>
      <c r="W408" s="59"/>
      <c r="X408" s="59"/>
      <c r="Y408" s="59"/>
      <c r="Z408" s="59"/>
      <c r="AA408" s="59"/>
      <c r="AB408" s="59"/>
      <c r="AC408" s="59"/>
      <c r="AD408" s="59"/>
      <c r="AE408" s="59"/>
      <c r="AF408" s="59"/>
      <c r="AG408" s="59"/>
      <c r="AH408" s="59"/>
      <c r="AI408" s="59"/>
      <c r="AJ408" s="59"/>
    </row>
    <row r="409" spans="1:36" ht="12.75" x14ac:dyDescent="0.2">
      <c r="A409" s="59"/>
      <c r="B409" s="59"/>
      <c r="C409" s="59"/>
      <c r="D409" s="59"/>
      <c r="E409" s="59"/>
      <c r="F409" s="59"/>
      <c r="G409" s="59"/>
      <c r="H409" s="59"/>
      <c r="I409" s="59"/>
      <c r="J409" s="59"/>
      <c r="K409" s="59"/>
      <c r="L409" s="59"/>
      <c r="M409" s="59"/>
      <c r="N409" s="59"/>
      <c r="O409" s="59"/>
      <c r="P409" s="59"/>
      <c r="Q409" s="59"/>
      <c r="R409" s="59"/>
      <c r="S409" s="59"/>
      <c r="T409" s="59"/>
      <c r="U409" s="59"/>
      <c r="V409" s="59"/>
      <c r="W409" s="59"/>
      <c r="X409" s="59"/>
      <c r="Y409" s="59"/>
      <c r="Z409" s="59"/>
      <c r="AA409" s="59"/>
      <c r="AB409" s="59"/>
      <c r="AC409" s="59"/>
      <c r="AD409" s="59"/>
      <c r="AE409" s="59"/>
      <c r="AF409" s="59"/>
      <c r="AG409" s="59"/>
      <c r="AH409" s="59"/>
      <c r="AI409" s="59"/>
      <c r="AJ409" s="59"/>
    </row>
    <row r="410" spans="1:36" ht="12.75" x14ac:dyDescent="0.2">
      <c r="A410" s="59"/>
      <c r="B410" s="59"/>
      <c r="C410" s="59"/>
      <c r="D410" s="59"/>
      <c r="E410" s="59"/>
      <c r="F410" s="59"/>
      <c r="G410" s="59"/>
      <c r="H410" s="59"/>
      <c r="I410" s="59"/>
      <c r="J410" s="59"/>
      <c r="K410" s="59"/>
      <c r="L410" s="59"/>
      <c r="M410" s="59"/>
      <c r="N410" s="59"/>
      <c r="O410" s="59"/>
      <c r="P410" s="59"/>
      <c r="Q410" s="59"/>
      <c r="R410" s="59"/>
      <c r="S410" s="59"/>
      <c r="T410" s="59"/>
      <c r="U410" s="59"/>
      <c r="V410" s="59"/>
      <c r="W410" s="59"/>
      <c r="X410" s="59"/>
      <c r="Y410" s="59"/>
      <c r="Z410" s="59"/>
      <c r="AA410" s="59"/>
      <c r="AB410" s="59"/>
      <c r="AC410" s="59"/>
      <c r="AD410" s="59"/>
      <c r="AE410" s="59"/>
      <c r="AF410" s="59"/>
      <c r="AG410" s="59"/>
      <c r="AH410" s="59"/>
      <c r="AI410" s="59"/>
      <c r="AJ410" s="59"/>
    </row>
    <row r="411" spans="1:36" ht="12.75" x14ac:dyDescent="0.2">
      <c r="A411" s="59"/>
      <c r="B411" s="59"/>
      <c r="C411" s="59"/>
      <c r="D411" s="59"/>
      <c r="E411" s="59"/>
      <c r="F411" s="59"/>
      <c r="G411" s="59"/>
      <c r="H411" s="59"/>
      <c r="I411" s="59"/>
      <c r="J411" s="59"/>
      <c r="K411" s="59"/>
      <c r="L411" s="59"/>
      <c r="M411" s="59"/>
      <c r="N411" s="59"/>
      <c r="O411" s="59"/>
      <c r="P411" s="59"/>
      <c r="Q411" s="59"/>
      <c r="R411" s="59"/>
      <c r="S411" s="59"/>
      <c r="T411" s="59"/>
      <c r="U411" s="59"/>
      <c r="V411" s="59"/>
      <c r="W411" s="59"/>
      <c r="X411" s="59"/>
      <c r="Y411" s="59"/>
      <c r="Z411" s="59"/>
      <c r="AA411" s="59"/>
      <c r="AB411" s="59"/>
      <c r="AC411" s="59"/>
      <c r="AD411" s="59"/>
      <c r="AE411" s="59"/>
      <c r="AF411" s="59"/>
      <c r="AG411" s="59"/>
      <c r="AH411" s="59"/>
      <c r="AI411" s="59"/>
      <c r="AJ411" s="59"/>
    </row>
    <row r="412" spans="1:36" ht="12.75" x14ac:dyDescent="0.2">
      <c r="A412" s="59"/>
      <c r="B412" s="59"/>
      <c r="C412" s="59"/>
      <c r="D412" s="59"/>
      <c r="E412" s="59"/>
      <c r="F412" s="59"/>
      <c r="G412" s="59"/>
      <c r="H412" s="59"/>
      <c r="I412" s="59"/>
      <c r="J412" s="59"/>
      <c r="K412" s="59"/>
      <c r="L412" s="59"/>
      <c r="M412" s="59"/>
      <c r="N412" s="59"/>
      <c r="O412" s="59"/>
      <c r="P412" s="59"/>
      <c r="Q412" s="59"/>
      <c r="R412" s="59"/>
      <c r="S412" s="59"/>
      <c r="T412" s="59"/>
      <c r="U412" s="59"/>
      <c r="V412" s="59"/>
      <c r="W412" s="59"/>
      <c r="X412" s="59"/>
      <c r="Y412" s="59"/>
      <c r="Z412" s="59"/>
      <c r="AA412" s="59"/>
      <c r="AB412" s="59"/>
      <c r="AC412" s="59"/>
      <c r="AD412" s="59"/>
      <c r="AE412" s="59"/>
      <c r="AF412" s="59"/>
      <c r="AG412" s="59"/>
      <c r="AH412" s="59"/>
      <c r="AI412" s="59"/>
      <c r="AJ412" s="59"/>
    </row>
    <row r="413" spans="1:36" ht="12.75" x14ac:dyDescent="0.2">
      <c r="A413" s="59"/>
      <c r="B413" s="59"/>
      <c r="C413" s="59"/>
      <c r="D413" s="59"/>
      <c r="E413" s="59"/>
      <c r="F413" s="59"/>
      <c r="G413" s="59"/>
      <c r="H413" s="59"/>
      <c r="I413" s="59"/>
      <c r="J413" s="59"/>
      <c r="K413" s="59"/>
      <c r="L413" s="59"/>
      <c r="M413" s="59"/>
      <c r="N413" s="59"/>
      <c r="O413" s="59"/>
      <c r="P413" s="59"/>
      <c r="Q413" s="59"/>
      <c r="R413" s="59"/>
      <c r="S413" s="59"/>
      <c r="T413" s="59"/>
      <c r="U413" s="59"/>
      <c r="V413" s="59"/>
      <c r="W413" s="59"/>
      <c r="X413" s="59"/>
      <c r="Y413" s="59"/>
      <c r="Z413" s="59"/>
      <c r="AA413" s="59"/>
      <c r="AB413" s="59"/>
      <c r="AC413" s="59"/>
      <c r="AD413" s="59"/>
      <c r="AE413" s="59"/>
      <c r="AF413" s="59"/>
      <c r="AG413" s="59"/>
      <c r="AH413" s="59"/>
      <c r="AI413" s="59"/>
      <c r="AJ413" s="59"/>
    </row>
    <row r="414" spans="1:36" ht="12.75" x14ac:dyDescent="0.2">
      <c r="A414" s="59"/>
      <c r="B414" s="59"/>
      <c r="C414" s="59"/>
      <c r="D414" s="59"/>
      <c r="E414" s="59"/>
      <c r="F414" s="59"/>
      <c r="G414" s="59"/>
      <c r="H414" s="59"/>
      <c r="I414" s="59"/>
      <c r="J414" s="59"/>
      <c r="K414" s="59"/>
      <c r="L414" s="59"/>
      <c r="M414" s="59"/>
      <c r="N414" s="59"/>
      <c r="O414" s="59"/>
      <c r="P414" s="59"/>
      <c r="Q414" s="59"/>
      <c r="R414" s="59"/>
      <c r="S414" s="59"/>
      <c r="T414" s="59"/>
      <c r="U414" s="59"/>
      <c r="V414" s="59"/>
      <c r="W414" s="59"/>
      <c r="X414" s="59"/>
      <c r="Y414" s="59"/>
      <c r="Z414" s="59"/>
      <c r="AA414" s="59"/>
      <c r="AB414" s="59"/>
      <c r="AC414" s="59"/>
      <c r="AD414" s="59"/>
      <c r="AE414" s="59"/>
      <c r="AF414" s="59"/>
      <c r="AG414" s="59"/>
      <c r="AH414" s="59"/>
      <c r="AI414" s="59"/>
      <c r="AJ414" s="59"/>
    </row>
    <row r="415" spans="1:36" ht="12.75" x14ac:dyDescent="0.2">
      <c r="A415" s="59"/>
      <c r="B415" s="59"/>
      <c r="C415" s="59"/>
      <c r="D415" s="59"/>
      <c r="E415" s="59"/>
      <c r="F415" s="59"/>
      <c r="G415" s="59"/>
      <c r="H415" s="59"/>
      <c r="I415" s="59"/>
      <c r="J415" s="59"/>
      <c r="K415" s="59"/>
      <c r="L415" s="59"/>
      <c r="M415" s="59"/>
      <c r="N415" s="59"/>
      <c r="O415" s="59"/>
      <c r="P415" s="59"/>
      <c r="Q415" s="59"/>
      <c r="R415" s="59"/>
      <c r="S415" s="59"/>
      <c r="T415" s="59"/>
      <c r="U415" s="59"/>
      <c r="V415" s="59"/>
      <c r="W415" s="59"/>
      <c r="X415" s="59"/>
      <c r="Y415" s="59"/>
      <c r="Z415" s="59"/>
      <c r="AA415" s="59"/>
      <c r="AB415" s="59"/>
      <c r="AC415" s="59"/>
      <c r="AD415" s="59"/>
      <c r="AE415" s="59"/>
      <c r="AF415" s="59"/>
      <c r="AG415" s="59"/>
      <c r="AH415" s="59"/>
      <c r="AI415" s="59"/>
      <c r="AJ415" s="59"/>
    </row>
    <row r="416" spans="1:36" ht="12.75" x14ac:dyDescent="0.2">
      <c r="A416" s="59"/>
      <c r="B416" s="59"/>
      <c r="C416" s="59"/>
      <c r="D416" s="59"/>
      <c r="E416" s="59"/>
      <c r="F416" s="59"/>
      <c r="G416" s="59"/>
      <c r="H416" s="59"/>
      <c r="I416" s="59"/>
      <c r="J416" s="59"/>
      <c r="K416" s="59"/>
      <c r="L416" s="59"/>
      <c r="M416" s="59"/>
      <c r="N416" s="59"/>
      <c r="O416" s="59"/>
      <c r="P416" s="59"/>
      <c r="Q416" s="59"/>
      <c r="R416" s="59"/>
      <c r="S416" s="59"/>
      <c r="T416" s="59"/>
      <c r="U416" s="59"/>
      <c r="V416" s="59"/>
      <c r="W416" s="59"/>
      <c r="X416" s="59"/>
      <c r="Y416" s="59"/>
      <c r="Z416" s="59"/>
      <c r="AA416" s="59"/>
      <c r="AB416" s="59"/>
      <c r="AC416" s="59"/>
      <c r="AD416" s="59"/>
      <c r="AE416" s="59"/>
      <c r="AF416" s="59"/>
      <c r="AG416" s="59"/>
      <c r="AH416" s="59"/>
      <c r="AI416" s="59"/>
      <c r="AJ416" s="59"/>
    </row>
    <row r="417" spans="1:36" ht="12.75" x14ac:dyDescent="0.2">
      <c r="A417" s="59"/>
      <c r="B417" s="59"/>
      <c r="C417" s="59"/>
      <c r="D417" s="59"/>
      <c r="E417" s="59"/>
      <c r="F417" s="59"/>
      <c r="G417" s="59"/>
      <c r="H417" s="59"/>
      <c r="I417" s="59"/>
      <c r="J417" s="59"/>
      <c r="K417" s="59"/>
      <c r="L417" s="59"/>
      <c r="M417" s="59"/>
      <c r="N417" s="59"/>
      <c r="O417" s="59"/>
      <c r="P417" s="59"/>
      <c r="Q417" s="59"/>
      <c r="R417" s="59"/>
      <c r="S417" s="59"/>
      <c r="T417" s="59"/>
      <c r="U417" s="59"/>
      <c r="V417" s="59"/>
      <c r="W417" s="59"/>
      <c r="X417" s="59"/>
      <c r="Y417" s="59"/>
      <c r="Z417" s="59"/>
      <c r="AA417" s="59"/>
      <c r="AB417" s="59"/>
      <c r="AC417" s="59"/>
      <c r="AD417" s="59"/>
      <c r="AE417" s="59"/>
      <c r="AF417" s="59"/>
      <c r="AG417" s="59"/>
      <c r="AH417" s="59"/>
      <c r="AI417" s="59"/>
      <c r="AJ417" s="59"/>
    </row>
    <row r="418" spans="1:36" ht="12.75" x14ac:dyDescent="0.2">
      <c r="A418" s="59"/>
      <c r="B418" s="59"/>
      <c r="C418" s="59"/>
      <c r="D418" s="59"/>
      <c r="E418" s="59"/>
      <c r="F418" s="59"/>
      <c r="G418" s="59"/>
      <c r="H418" s="59"/>
      <c r="I418" s="59"/>
      <c r="J418" s="59"/>
      <c r="K418" s="59"/>
      <c r="L418" s="59"/>
      <c r="M418" s="59"/>
      <c r="N418" s="59"/>
      <c r="O418" s="59"/>
      <c r="P418" s="59"/>
      <c r="Q418" s="59"/>
      <c r="R418" s="59"/>
      <c r="S418" s="59"/>
      <c r="T418" s="59"/>
      <c r="U418" s="59"/>
      <c r="V418" s="59"/>
      <c r="W418" s="59"/>
      <c r="X418" s="59"/>
      <c r="Y418" s="59"/>
      <c r="Z418" s="59"/>
      <c r="AA418" s="59"/>
      <c r="AB418" s="59"/>
      <c r="AC418" s="59"/>
      <c r="AD418" s="59"/>
      <c r="AE418" s="59"/>
      <c r="AF418" s="59"/>
      <c r="AG418" s="59"/>
      <c r="AH418" s="59"/>
      <c r="AI418" s="59"/>
      <c r="AJ418" s="59"/>
    </row>
    <row r="419" spans="1:36" ht="12.75" x14ac:dyDescent="0.2">
      <c r="A419" s="59"/>
      <c r="B419" s="59"/>
      <c r="C419" s="59"/>
      <c r="D419" s="59"/>
      <c r="E419" s="59"/>
      <c r="F419" s="59"/>
      <c r="G419" s="59"/>
      <c r="H419" s="59"/>
      <c r="I419" s="59"/>
      <c r="J419" s="59"/>
      <c r="K419" s="59"/>
      <c r="L419" s="59"/>
      <c r="M419" s="59"/>
      <c r="N419" s="59"/>
      <c r="O419" s="59"/>
      <c r="P419" s="59"/>
      <c r="Q419" s="59"/>
      <c r="R419" s="59"/>
      <c r="S419" s="59"/>
      <c r="T419" s="59"/>
      <c r="U419" s="59"/>
      <c r="V419" s="59"/>
      <c r="W419" s="59"/>
      <c r="X419" s="59"/>
      <c r="Y419" s="59"/>
      <c r="Z419" s="59"/>
      <c r="AA419" s="59"/>
      <c r="AB419" s="59"/>
      <c r="AC419" s="59"/>
      <c r="AD419" s="59"/>
      <c r="AE419" s="59"/>
      <c r="AF419" s="59"/>
      <c r="AG419" s="59"/>
      <c r="AH419" s="59"/>
      <c r="AI419" s="59"/>
      <c r="AJ419" s="59"/>
    </row>
    <row r="420" spans="1:36" ht="12.75" x14ac:dyDescent="0.2">
      <c r="A420" s="59"/>
      <c r="B420" s="59"/>
      <c r="C420" s="59"/>
      <c r="D420" s="59"/>
      <c r="E420" s="59"/>
      <c r="F420" s="59"/>
      <c r="G420" s="59"/>
      <c r="H420" s="59"/>
      <c r="I420" s="59"/>
      <c r="J420" s="59"/>
      <c r="K420" s="59"/>
      <c r="L420" s="59"/>
      <c r="M420" s="59"/>
      <c r="N420" s="59"/>
      <c r="O420" s="59"/>
      <c r="P420" s="59"/>
      <c r="Q420" s="59"/>
      <c r="R420" s="59"/>
      <c r="S420" s="59"/>
      <c r="T420" s="59"/>
      <c r="U420" s="59"/>
      <c r="V420" s="59"/>
      <c r="W420" s="59"/>
      <c r="X420" s="59"/>
      <c r="Y420" s="59"/>
      <c r="Z420" s="59"/>
      <c r="AA420" s="59"/>
      <c r="AB420" s="59"/>
      <c r="AC420" s="59"/>
      <c r="AD420" s="59"/>
      <c r="AE420" s="59"/>
      <c r="AF420" s="59"/>
      <c r="AG420" s="59"/>
      <c r="AH420" s="59"/>
      <c r="AI420" s="59"/>
      <c r="AJ420" s="59"/>
    </row>
    <row r="421" spans="1:36" ht="12.75" x14ac:dyDescent="0.2">
      <c r="A421" s="59"/>
      <c r="B421" s="59"/>
      <c r="C421" s="59"/>
      <c r="D421" s="59"/>
      <c r="E421" s="59"/>
      <c r="F421" s="59"/>
      <c r="G421" s="59"/>
      <c r="H421" s="59"/>
      <c r="I421" s="59"/>
      <c r="J421" s="59"/>
      <c r="K421" s="59"/>
      <c r="L421" s="59"/>
      <c r="M421" s="59"/>
      <c r="N421" s="59"/>
      <c r="O421" s="59"/>
      <c r="P421" s="59"/>
      <c r="Q421" s="59"/>
      <c r="R421" s="59"/>
      <c r="S421" s="59"/>
      <c r="T421" s="59"/>
      <c r="U421" s="59"/>
      <c r="V421" s="59"/>
      <c r="W421" s="59"/>
      <c r="X421" s="59"/>
      <c r="Y421" s="59"/>
      <c r="Z421" s="59"/>
      <c r="AA421" s="59"/>
      <c r="AB421" s="59"/>
      <c r="AC421" s="59"/>
      <c r="AD421" s="59"/>
      <c r="AE421" s="59"/>
      <c r="AF421" s="59"/>
      <c r="AG421" s="59"/>
      <c r="AH421" s="59"/>
      <c r="AI421" s="59"/>
      <c r="AJ421" s="59"/>
    </row>
    <row r="422" spans="1:36" ht="12.75" x14ac:dyDescent="0.2">
      <c r="A422" s="59"/>
      <c r="B422" s="59"/>
      <c r="C422" s="59"/>
      <c r="D422" s="59"/>
      <c r="E422" s="59"/>
      <c r="F422" s="59"/>
      <c r="G422" s="59"/>
      <c r="H422" s="59"/>
      <c r="I422" s="59"/>
      <c r="J422" s="59"/>
      <c r="K422" s="59"/>
      <c r="L422" s="59"/>
      <c r="M422" s="59"/>
      <c r="N422" s="59"/>
      <c r="O422" s="59"/>
      <c r="P422" s="59"/>
      <c r="Q422" s="59"/>
      <c r="R422" s="59"/>
      <c r="S422" s="59"/>
      <c r="T422" s="59"/>
      <c r="U422" s="59"/>
      <c r="V422" s="59"/>
      <c r="W422" s="59"/>
      <c r="X422" s="59"/>
      <c r="Y422" s="59"/>
      <c r="Z422" s="59"/>
      <c r="AA422" s="59"/>
      <c r="AB422" s="59"/>
      <c r="AC422" s="59"/>
      <c r="AD422" s="59"/>
      <c r="AE422" s="59"/>
      <c r="AF422" s="59"/>
      <c r="AG422" s="59"/>
      <c r="AH422" s="59"/>
      <c r="AI422" s="59"/>
      <c r="AJ422" s="59"/>
    </row>
    <row r="423" spans="1:36" ht="12.75" x14ac:dyDescent="0.2">
      <c r="A423" s="59"/>
      <c r="B423" s="59"/>
      <c r="C423" s="59"/>
      <c r="D423" s="59"/>
      <c r="E423" s="59"/>
      <c r="F423" s="59"/>
      <c r="G423" s="59"/>
      <c r="H423" s="59"/>
      <c r="I423" s="59"/>
      <c r="J423" s="59"/>
      <c r="K423" s="59"/>
      <c r="L423" s="59"/>
      <c r="M423" s="59"/>
      <c r="N423" s="59"/>
      <c r="O423" s="59"/>
      <c r="P423" s="59"/>
      <c r="Q423" s="59"/>
      <c r="R423" s="59"/>
      <c r="S423" s="59"/>
      <c r="T423" s="59"/>
      <c r="U423" s="59"/>
      <c r="V423" s="59"/>
      <c r="W423" s="59"/>
      <c r="X423" s="59"/>
      <c r="Y423" s="59"/>
      <c r="Z423" s="59"/>
      <c r="AA423" s="59"/>
      <c r="AB423" s="59"/>
      <c r="AC423" s="59"/>
      <c r="AD423" s="59"/>
      <c r="AE423" s="59"/>
      <c r="AF423" s="59"/>
      <c r="AG423" s="59"/>
      <c r="AH423" s="59"/>
      <c r="AI423" s="59"/>
      <c r="AJ423" s="59"/>
    </row>
    <row r="424" spans="1:36" ht="12.75" x14ac:dyDescent="0.2">
      <c r="A424" s="59"/>
      <c r="B424" s="59"/>
      <c r="C424" s="59"/>
      <c r="D424" s="59"/>
      <c r="E424" s="59"/>
      <c r="F424" s="59"/>
      <c r="G424" s="59"/>
      <c r="H424" s="59"/>
      <c r="I424" s="59"/>
      <c r="J424" s="59"/>
      <c r="K424" s="59"/>
      <c r="L424" s="59"/>
      <c r="M424" s="59"/>
      <c r="N424" s="59"/>
      <c r="O424" s="59"/>
      <c r="P424" s="59"/>
      <c r="Q424" s="59"/>
      <c r="R424" s="59"/>
      <c r="S424" s="59"/>
      <c r="T424" s="59"/>
      <c r="U424" s="59"/>
      <c r="V424" s="59"/>
      <c r="W424" s="59"/>
      <c r="X424" s="59"/>
      <c r="Y424" s="59"/>
      <c r="Z424" s="59"/>
      <c r="AA424" s="59"/>
      <c r="AB424" s="59"/>
      <c r="AC424" s="59"/>
      <c r="AD424" s="59"/>
      <c r="AE424" s="59"/>
      <c r="AF424" s="59"/>
      <c r="AG424" s="59"/>
      <c r="AH424" s="59"/>
      <c r="AI424" s="59"/>
      <c r="AJ424" s="59"/>
    </row>
    <row r="425" spans="1:36" ht="12.75" x14ac:dyDescent="0.2">
      <c r="A425" s="59"/>
      <c r="B425" s="59"/>
      <c r="C425" s="59"/>
      <c r="D425" s="59"/>
      <c r="E425" s="59"/>
      <c r="F425" s="59"/>
      <c r="G425" s="59"/>
      <c r="H425" s="59"/>
      <c r="I425" s="59"/>
      <c r="J425" s="59"/>
      <c r="K425" s="59"/>
      <c r="L425" s="59"/>
      <c r="M425" s="59"/>
      <c r="N425" s="59"/>
      <c r="O425" s="59"/>
      <c r="P425" s="59"/>
      <c r="Q425" s="59"/>
      <c r="R425" s="59"/>
      <c r="S425" s="59"/>
      <c r="T425" s="59"/>
      <c r="U425" s="59"/>
      <c r="V425" s="59"/>
      <c r="W425" s="59"/>
      <c r="X425" s="59"/>
      <c r="Y425" s="59"/>
      <c r="Z425" s="59"/>
      <c r="AA425" s="59"/>
      <c r="AB425" s="59"/>
      <c r="AC425" s="59"/>
      <c r="AD425" s="59"/>
      <c r="AE425" s="59"/>
      <c r="AF425" s="59"/>
      <c r="AG425" s="59"/>
      <c r="AH425" s="59"/>
      <c r="AI425" s="59"/>
      <c r="AJ425" s="59"/>
    </row>
    <row r="426" spans="1:36" ht="12.75" x14ac:dyDescent="0.2">
      <c r="A426" s="59"/>
      <c r="B426" s="59"/>
      <c r="C426" s="59"/>
      <c r="D426" s="59"/>
      <c r="E426" s="59"/>
      <c r="F426" s="59"/>
      <c r="G426" s="59"/>
      <c r="H426" s="59"/>
      <c r="I426" s="59"/>
      <c r="J426" s="59"/>
      <c r="K426" s="59"/>
      <c r="L426" s="59"/>
      <c r="M426" s="59"/>
      <c r="N426" s="59"/>
      <c r="O426" s="59"/>
      <c r="P426" s="59"/>
      <c r="Q426" s="59"/>
      <c r="R426" s="59"/>
      <c r="S426" s="59"/>
      <c r="T426" s="59"/>
      <c r="U426" s="59"/>
      <c r="V426" s="59"/>
      <c r="W426" s="59"/>
      <c r="X426" s="59"/>
      <c r="Y426" s="59"/>
      <c r="Z426" s="59"/>
      <c r="AA426" s="59"/>
      <c r="AB426" s="59"/>
      <c r="AC426" s="59"/>
      <c r="AD426" s="59"/>
      <c r="AE426" s="59"/>
      <c r="AF426" s="59"/>
      <c r="AG426" s="59"/>
      <c r="AH426" s="59"/>
      <c r="AI426" s="59"/>
      <c r="AJ426" s="59"/>
    </row>
    <row r="427" spans="1:36" ht="12.75" x14ac:dyDescent="0.2">
      <c r="A427" s="59"/>
      <c r="B427" s="59"/>
      <c r="C427" s="59"/>
      <c r="D427" s="59"/>
      <c r="E427" s="59"/>
      <c r="F427" s="59"/>
      <c r="G427" s="59"/>
      <c r="H427" s="59"/>
      <c r="I427" s="59"/>
      <c r="J427" s="59"/>
      <c r="K427" s="59"/>
      <c r="L427" s="59"/>
      <c r="M427" s="59"/>
      <c r="N427" s="59"/>
      <c r="O427" s="59"/>
      <c r="P427" s="59"/>
      <c r="Q427" s="59"/>
      <c r="R427" s="59"/>
      <c r="S427" s="59"/>
      <c r="T427" s="59"/>
      <c r="U427" s="59"/>
      <c r="V427" s="59"/>
      <c r="W427" s="59"/>
      <c r="X427" s="59"/>
      <c r="Y427" s="59"/>
      <c r="Z427" s="59"/>
      <c r="AA427" s="59"/>
      <c r="AB427" s="59"/>
      <c r="AC427" s="59"/>
      <c r="AD427" s="59"/>
      <c r="AE427" s="59"/>
      <c r="AF427" s="59"/>
      <c r="AG427" s="59"/>
      <c r="AH427" s="59"/>
      <c r="AI427" s="59"/>
      <c r="AJ427" s="59"/>
    </row>
    <row r="428" spans="1:36" ht="12.75" x14ac:dyDescent="0.2">
      <c r="A428" s="59"/>
      <c r="B428" s="59"/>
      <c r="C428" s="59"/>
      <c r="D428" s="59"/>
      <c r="E428" s="59"/>
      <c r="F428" s="59"/>
      <c r="G428" s="59"/>
      <c r="H428" s="59"/>
      <c r="I428" s="59"/>
      <c r="J428" s="59"/>
      <c r="K428" s="59"/>
      <c r="L428" s="59"/>
      <c r="M428" s="59"/>
      <c r="N428" s="59"/>
      <c r="O428" s="59"/>
      <c r="P428" s="59"/>
      <c r="Q428" s="59"/>
      <c r="R428" s="59"/>
      <c r="S428" s="59"/>
      <c r="T428" s="59"/>
      <c r="U428" s="59"/>
      <c r="V428" s="59"/>
      <c r="W428" s="59"/>
      <c r="X428" s="59"/>
      <c r="Y428" s="59"/>
      <c r="Z428" s="59"/>
      <c r="AA428" s="59"/>
      <c r="AB428" s="59"/>
      <c r="AC428" s="59"/>
      <c r="AD428" s="59"/>
      <c r="AE428" s="59"/>
      <c r="AF428" s="59"/>
      <c r="AG428" s="59"/>
      <c r="AH428" s="59"/>
      <c r="AI428" s="59"/>
      <c r="AJ428" s="59"/>
    </row>
    <row r="429" spans="1:36" ht="12.75" x14ac:dyDescent="0.2">
      <c r="A429" s="59"/>
      <c r="B429" s="59"/>
      <c r="C429" s="59"/>
      <c r="D429" s="59"/>
      <c r="E429" s="59"/>
      <c r="F429" s="59"/>
      <c r="G429" s="59"/>
      <c r="H429" s="59"/>
      <c r="I429" s="59"/>
      <c r="J429" s="59"/>
      <c r="K429" s="59"/>
      <c r="L429" s="59"/>
      <c r="M429" s="59"/>
      <c r="N429" s="59"/>
      <c r="O429" s="59"/>
      <c r="P429" s="59"/>
      <c r="Q429" s="59"/>
      <c r="R429" s="59"/>
      <c r="S429" s="59"/>
      <c r="T429" s="59"/>
      <c r="U429" s="59"/>
      <c r="V429" s="59"/>
      <c r="W429" s="59"/>
      <c r="X429" s="59"/>
      <c r="Y429" s="59"/>
      <c r="Z429" s="59"/>
      <c r="AA429" s="59"/>
      <c r="AB429" s="59"/>
      <c r="AC429" s="59"/>
      <c r="AD429" s="59"/>
      <c r="AE429" s="59"/>
      <c r="AF429" s="59"/>
      <c r="AG429" s="59"/>
      <c r="AH429" s="59"/>
      <c r="AI429" s="59"/>
      <c r="AJ429" s="59"/>
    </row>
    <row r="430" spans="1:36" ht="12.75" x14ac:dyDescent="0.2">
      <c r="A430" s="59"/>
      <c r="B430" s="59"/>
      <c r="C430" s="59"/>
      <c r="D430" s="59"/>
      <c r="E430" s="59"/>
      <c r="F430" s="59"/>
      <c r="G430" s="59"/>
      <c r="H430" s="59"/>
      <c r="I430" s="59"/>
      <c r="J430" s="59"/>
      <c r="K430" s="59"/>
      <c r="L430" s="59"/>
      <c r="M430" s="59"/>
      <c r="N430" s="59"/>
      <c r="O430" s="59"/>
      <c r="P430" s="59"/>
      <c r="Q430" s="59"/>
      <c r="R430" s="59"/>
      <c r="S430" s="59"/>
      <c r="T430" s="59"/>
      <c r="U430" s="59"/>
      <c r="V430" s="59"/>
      <c r="W430" s="59"/>
      <c r="X430" s="59"/>
      <c r="Y430" s="59"/>
      <c r="Z430" s="59"/>
      <c r="AA430" s="59"/>
      <c r="AB430" s="59"/>
      <c r="AC430" s="59"/>
      <c r="AD430" s="59"/>
      <c r="AE430" s="59"/>
      <c r="AF430" s="59"/>
      <c r="AG430" s="59"/>
      <c r="AH430" s="59"/>
      <c r="AI430" s="59"/>
      <c r="AJ430" s="59"/>
    </row>
    <row r="431" spans="1:36" ht="12.75" x14ac:dyDescent="0.2">
      <c r="A431" s="59"/>
      <c r="B431" s="59"/>
      <c r="C431" s="59"/>
      <c r="D431" s="59"/>
      <c r="E431" s="59"/>
      <c r="F431" s="59"/>
      <c r="G431" s="59"/>
      <c r="H431" s="59"/>
      <c r="I431" s="59"/>
      <c r="J431" s="59"/>
      <c r="K431" s="59"/>
      <c r="L431" s="59"/>
      <c r="M431" s="59"/>
      <c r="N431" s="59"/>
      <c r="O431" s="59"/>
      <c r="P431" s="59"/>
      <c r="Q431" s="59"/>
      <c r="R431" s="59"/>
      <c r="S431" s="59"/>
      <c r="T431" s="59"/>
      <c r="U431" s="59"/>
      <c r="V431" s="59"/>
      <c r="W431" s="59"/>
      <c r="X431" s="59"/>
      <c r="Y431" s="59"/>
      <c r="Z431" s="59"/>
      <c r="AA431" s="59"/>
      <c r="AB431" s="59"/>
      <c r="AC431" s="59"/>
      <c r="AD431" s="59"/>
      <c r="AE431" s="59"/>
      <c r="AF431" s="59"/>
      <c r="AG431" s="59"/>
      <c r="AH431" s="59"/>
      <c r="AI431" s="59"/>
      <c r="AJ431" s="59"/>
    </row>
    <row r="432" spans="1:36" ht="12.75" x14ac:dyDescent="0.2">
      <c r="A432" s="59"/>
      <c r="B432" s="59"/>
      <c r="C432" s="59"/>
      <c r="D432" s="59"/>
      <c r="E432" s="59"/>
      <c r="F432" s="59"/>
      <c r="G432" s="59"/>
      <c r="H432" s="59"/>
      <c r="I432" s="59"/>
      <c r="J432" s="59"/>
      <c r="K432" s="59"/>
      <c r="L432" s="59"/>
      <c r="M432" s="59"/>
      <c r="N432" s="59"/>
      <c r="O432" s="59"/>
      <c r="P432" s="59"/>
      <c r="Q432" s="59"/>
      <c r="R432" s="59"/>
      <c r="S432" s="59"/>
      <c r="T432" s="59"/>
      <c r="U432" s="59"/>
      <c r="V432" s="59"/>
      <c r="W432" s="59"/>
      <c r="X432" s="59"/>
      <c r="Y432" s="59"/>
      <c r="Z432" s="59"/>
      <c r="AA432" s="59"/>
      <c r="AB432" s="59"/>
      <c r="AC432" s="59"/>
      <c r="AD432" s="59"/>
      <c r="AE432" s="59"/>
      <c r="AF432" s="59"/>
      <c r="AG432" s="59"/>
      <c r="AH432" s="59"/>
      <c r="AI432" s="59"/>
      <c r="AJ432" s="59"/>
    </row>
    <row r="433" spans="1:36" ht="12.75" x14ac:dyDescent="0.2">
      <c r="A433" s="59"/>
      <c r="B433" s="59"/>
      <c r="C433" s="59"/>
      <c r="D433" s="59"/>
      <c r="E433" s="59"/>
      <c r="F433" s="59"/>
      <c r="G433" s="59"/>
      <c r="H433" s="59"/>
      <c r="I433" s="59"/>
      <c r="J433" s="59"/>
      <c r="K433" s="59"/>
      <c r="L433" s="59"/>
      <c r="M433" s="59"/>
      <c r="N433" s="59"/>
      <c r="O433" s="59"/>
      <c r="P433" s="59"/>
      <c r="Q433" s="59"/>
      <c r="R433" s="59"/>
      <c r="S433" s="59"/>
      <c r="T433" s="59"/>
      <c r="U433" s="59"/>
      <c r="V433" s="59"/>
      <c r="W433" s="59"/>
      <c r="X433" s="59"/>
      <c r="Y433" s="59"/>
      <c r="Z433" s="59"/>
      <c r="AA433" s="59"/>
      <c r="AB433" s="59"/>
      <c r="AC433" s="59"/>
      <c r="AD433" s="59"/>
      <c r="AE433" s="59"/>
      <c r="AF433" s="59"/>
      <c r="AG433" s="59"/>
      <c r="AH433" s="59"/>
      <c r="AI433" s="59"/>
      <c r="AJ433" s="59"/>
    </row>
    <row r="434" spans="1:36" ht="12.75" x14ac:dyDescent="0.2">
      <c r="A434" s="59"/>
      <c r="B434" s="59"/>
      <c r="C434" s="59"/>
      <c r="D434" s="59"/>
      <c r="E434" s="59"/>
      <c r="F434" s="59"/>
      <c r="G434" s="59"/>
      <c r="H434" s="59"/>
      <c r="I434" s="59"/>
      <c r="J434" s="59"/>
      <c r="K434" s="59"/>
      <c r="L434" s="59"/>
      <c r="M434" s="59"/>
      <c r="N434" s="59"/>
      <c r="O434" s="59"/>
      <c r="P434" s="59"/>
      <c r="Q434" s="59"/>
      <c r="R434" s="59"/>
      <c r="S434" s="59"/>
      <c r="T434" s="59"/>
      <c r="U434" s="59"/>
      <c r="V434" s="59"/>
      <c r="W434" s="59"/>
      <c r="X434" s="59"/>
      <c r="Y434" s="59"/>
      <c r="Z434" s="59"/>
      <c r="AA434" s="59"/>
      <c r="AB434" s="59"/>
      <c r="AC434" s="59"/>
      <c r="AD434" s="59"/>
      <c r="AE434" s="59"/>
      <c r="AF434" s="59"/>
      <c r="AG434" s="59"/>
      <c r="AH434" s="59"/>
      <c r="AI434" s="59"/>
      <c r="AJ434" s="59"/>
    </row>
    <row r="435" spans="1:36" ht="12.75" x14ac:dyDescent="0.2">
      <c r="A435" s="59"/>
      <c r="B435" s="59"/>
      <c r="C435" s="59"/>
      <c r="D435" s="59"/>
      <c r="E435" s="59"/>
      <c r="F435" s="59"/>
      <c r="G435" s="59"/>
      <c r="H435" s="59"/>
      <c r="I435" s="59"/>
      <c r="J435" s="59"/>
      <c r="K435" s="59"/>
      <c r="L435" s="59"/>
      <c r="M435" s="59"/>
      <c r="N435" s="59"/>
      <c r="O435" s="59"/>
      <c r="P435" s="59"/>
      <c r="Q435" s="59"/>
      <c r="R435" s="59"/>
      <c r="S435" s="59"/>
      <c r="T435" s="59"/>
      <c r="U435" s="59"/>
      <c r="V435" s="59"/>
      <c r="W435" s="59"/>
      <c r="X435" s="59"/>
      <c r="Y435" s="59"/>
      <c r="Z435" s="59"/>
      <c r="AA435" s="59"/>
      <c r="AB435" s="59"/>
      <c r="AC435" s="59"/>
      <c r="AD435" s="59"/>
      <c r="AE435" s="59"/>
      <c r="AF435" s="59"/>
      <c r="AG435" s="59"/>
      <c r="AH435" s="59"/>
      <c r="AI435" s="59"/>
      <c r="AJ435" s="59"/>
    </row>
    <row r="436" spans="1:36" ht="12.75" x14ac:dyDescent="0.2">
      <c r="A436" s="59"/>
      <c r="B436" s="59"/>
      <c r="C436" s="59"/>
      <c r="D436" s="59"/>
      <c r="E436" s="59"/>
      <c r="F436" s="59"/>
      <c r="G436" s="59"/>
      <c r="H436" s="59"/>
      <c r="I436" s="59"/>
      <c r="J436" s="59"/>
      <c r="K436" s="59"/>
      <c r="L436" s="59"/>
      <c r="M436" s="59"/>
      <c r="N436" s="59"/>
      <c r="O436" s="59"/>
      <c r="P436" s="59"/>
      <c r="Q436" s="59"/>
      <c r="R436" s="59"/>
      <c r="S436" s="59"/>
      <c r="T436" s="59"/>
      <c r="U436" s="59"/>
      <c r="V436" s="59"/>
      <c r="W436" s="59"/>
      <c r="X436" s="59"/>
      <c r="Y436" s="59"/>
      <c r="Z436" s="59"/>
      <c r="AA436" s="59"/>
      <c r="AB436" s="59"/>
      <c r="AC436" s="59"/>
      <c r="AD436" s="59"/>
      <c r="AE436" s="59"/>
      <c r="AF436" s="59"/>
      <c r="AG436" s="59"/>
      <c r="AH436" s="59"/>
      <c r="AI436" s="59"/>
      <c r="AJ436" s="59"/>
    </row>
    <row r="437" spans="1:36" ht="12.75" x14ac:dyDescent="0.2">
      <c r="A437" s="59"/>
      <c r="B437" s="59"/>
      <c r="C437" s="59"/>
      <c r="D437" s="59"/>
      <c r="E437" s="59"/>
      <c r="F437" s="59"/>
      <c r="G437" s="59"/>
      <c r="H437" s="59"/>
      <c r="I437" s="59"/>
      <c r="J437" s="59"/>
      <c r="K437" s="59"/>
      <c r="L437" s="59"/>
      <c r="M437" s="59"/>
      <c r="N437" s="59"/>
      <c r="O437" s="59"/>
      <c r="P437" s="59"/>
      <c r="Q437" s="59"/>
      <c r="R437" s="59"/>
      <c r="S437" s="59"/>
      <c r="T437" s="59"/>
      <c r="U437" s="59"/>
      <c r="V437" s="59"/>
      <c r="W437" s="59"/>
      <c r="X437" s="59"/>
      <c r="Y437" s="59"/>
      <c r="Z437" s="59"/>
      <c r="AA437" s="59"/>
      <c r="AB437" s="59"/>
      <c r="AC437" s="59"/>
      <c r="AD437" s="59"/>
      <c r="AE437" s="59"/>
      <c r="AF437" s="59"/>
      <c r="AG437" s="59"/>
      <c r="AH437" s="59"/>
      <c r="AI437" s="59"/>
      <c r="AJ437" s="59"/>
    </row>
    <row r="438" spans="1:36" ht="12.75" x14ac:dyDescent="0.2">
      <c r="A438" s="59"/>
      <c r="B438" s="59"/>
      <c r="C438" s="59"/>
      <c r="D438" s="59"/>
      <c r="E438" s="59"/>
      <c r="F438" s="59"/>
      <c r="G438" s="59"/>
      <c r="H438" s="59"/>
      <c r="I438" s="59"/>
      <c r="J438" s="59"/>
      <c r="K438" s="59"/>
      <c r="L438" s="59"/>
      <c r="M438" s="59"/>
      <c r="N438" s="59"/>
      <c r="O438" s="59"/>
      <c r="P438" s="59"/>
      <c r="Q438" s="59"/>
      <c r="R438" s="59"/>
      <c r="S438" s="59"/>
      <c r="T438" s="59"/>
      <c r="U438" s="59"/>
      <c r="V438" s="59"/>
      <c r="W438" s="59"/>
      <c r="X438" s="59"/>
      <c r="Y438" s="59"/>
      <c r="Z438" s="59"/>
      <c r="AA438" s="59"/>
      <c r="AB438" s="59"/>
      <c r="AC438" s="59"/>
      <c r="AD438" s="59"/>
      <c r="AE438" s="59"/>
      <c r="AF438" s="59"/>
      <c r="AG438" s="59"/>
      <c r="AH438" s="59"/>
      <c r="AI438" s="59"/>
      <c r="AJ438" s="59"/>
    </row>
    <row r="439" spans="1:36" ht="12.75" x14ac:dyDescent="0.2">
      <c r="A439" s="59"/>
      <c r="B439" s="59"/>
      <c r="C439" s="59"/>
      <c r="D439" s="59"/>
      <c r="E439" s="59"/>
      <c r="F439" s="59"/>
      <c r="G439" s="59"/>
      <c r="H439" s="59"/>
      <c r="I439" s="59"/>
      <c r="J439" s="59"/>
      <c r="K439" s="59"/>
      <c r="L439" s="59"/>
      <c r="M439" s="59"/>
      <c r="N439" s="59"/>
      <c r="O439" s="59"/>
      <c r="P439" s="59"/>
      <c r="Q439" s="59"/>
      <c r="R439" s="59"/>
      <c r="S439" s="59"/>
      <c r="T439" s="59"/>
      <c r="U439" s="59"/>
      <c r="V439" s="59"/>
      <c r="W439" s="59"/>
      <c r="X439" s="59"/>
      <c r="Y439" s="59"/>
      <c r="Z439" s="59"/>
      <c r="AA439" s="59"/>
      <c r="AB439" s="59"/>
      <c r="AC439" s="59"/>
      <c r="AD439" s="59"/>
      <c r="AE439" s="59"/>
      <c r="AF439" s="59"/>
      <c r="AG439" s="59"/>
      <c r="AH439" s="59"/>
      <c r="AI439" s="59"/>
      <c r="AJ439" s="59"/>
    </row>
    <row r="440" spans="1:36" ht="12.75" x14ac:dyDescent="0.2">
      <c r="A440" s="59"/>
      <c r="B440" s="59"/>
      <c r="C440" s="59"/>
      <c r="D440" s="59"/>
      <c r="E440" s="59"/>
      <c r="F440" s="59"/>
      <c r="G440" s="59"/>
      <c r="H440" s="59"/>
      <c r="I440" s="59"/>
      <c r="J440" s="59"/>
      <c r="K440" s="59"/>
      <c r="L440" s="59"/>
      <c r="M440" s="59"/>
      <c r="N440" s="59"/>
      <c r="O440" s="59"/>
      <c r="P440" s="59"/>
      <c r="Q440" s="59"/>
      <c r="R440" s="59"/>
      <c r="S440" s="59"/>
      <c r="T440" s="59"/>
      <c r="U440" s="59"/>
      <c r="V440" s="59"/>
      <c r="W440" s="59"/>
      <c r="X440" s="59"/>
      <c r="Y440" s="59"/>
      <c r="Z440" s="59"/>
      <c r="AA440" s="59"/>
      <c r="AB440" s="59"/>
      <c r="AC440" s="59"/>
      <c r="AD440" s="59"/>
      <c r="AE440" s="59"/>
      <c r="AF440" s="59"/>
      <c r="AG440" s="59"/>
      <c r="AH440" s="59"/>
      <c r="AI440" s="59"/>
      <c r="AJ440" s="59"/>
    </row>
    <row r="441" spans="1:36" ht="12.75" x14ac:dyDescent="0.2">
      <c r="A441" s="59"/>
      <c r="B441" s="59"/>
      <c r="C441" s="59"/>
      <c r="D441" s="59"/>
      <c r="E441" s="59"/>
      <c r="F441" s="59"/>
      <c r="G441" s="59"/>
      <c r="H441" s="59"/>
      <c r="I441" s="59"/>
      <c r="J441" s="59"/>
      <c r="K441" s="59"/>
      <c r="L441" s="59"/>
      <c r="M441" s="59"/>
      <c r="N441" s="59"/>
      <c r="O441" s="59"/>
      <c r="P441" s="59"/>
      <c r="Q441" s="59"/>
      <c r="R441" s="59"/>
      <c r="S441" s="59"/>
      <c r="T441" s="59"/>
      <c r="U441" s="59"/>
      <c r="V441" s="59"/>
      <c r="W441" s="59"/>
      <c r="X441" s="59"/>
      <c r="Y441" s="59"/>
      <c r="Z441" s="59"/>
      <c r="AA441" s="59"/>
      <c r="AB441" s="59"/>
      <c r="AC441" s="59"/>
      <c r="AD441" s="59"/>
      <c r="AE441" s="59"/>
      <c r="AF441" s="59"/>
      <c r="AG441" s="59"/>
      <c r="AH441" s="59"/>
      <c r="AI441" s="59"/>
      <c r="AJ441" s="59"/>
    </row>
    <row r="442" spans="1:36" ht="12.75" x14ac:dyDescent="0.2">
      <c r="A442" s="59"/>
      <c r="B442" s="59"/>
      <c r="C442" s="59"/>
      <c r="D442" s="59"/>
      <c r="E442" s="59"/>
      <c r="F442" s="59"/>
      <c r="G442" s="59"/>
      <c r="H442" s="59"/>
      <c r="I442" s="59"/>
      <c r="J442" s="59"/>
      <c r="K442" s="59"/>
      <c r="L442" s="59"/>
      <c r="M442" s="59"/>
      <c r="N442" s="59"/>
      <c r="O442" s="59"/>
      <c r="P442" s="59"/>
      <c r="Q442" s="59"/>
      <c r="R442" s="59"/>
      <c r="S442" s="59"/>
      <c r="T442" s="59"/>
      <c r="U442" s="59"/>
      <c r="V442" s="59"/>
      <c r="W442" s="59"/>
      <c r="X442" s="59"/>
      <c r="Y442" s="59"/>
      <c r="Z442" s="59"/>
      <c r="AA442" s="59"/>
      <c r="AB442" s="59"/>
      <c r="AC442" s="59"/>
      <c r="AD442" s="59"/>
      <c r="AE442" s="59"/>
      <c r="AF442" s="59"/>
      <c r="AG442" s="59"/>
      <c r="AH442" s="59"/>
      <c r="AI442" s="59"/>
      <c r="AJ442" s="59"/>
    </row>
    <row r="443" spans="1:36" ht="12.75" x14ac:dyDescent="0.2">
      <c r="A443" s="59"/>
      <c r="B443" s="59"/>
      <c r="C443" s="59"/>
      <c r="D443" s="59"/>
      <c r="E443" s="59"/>
      <c r="F443" s="59"/>
      <c r="G443" s="59"/>
      <c r="H443" s="59"/>
      <c r="I443" s="59"/>
      <c r="J443" s="59"/>
      <c r="K443" s="59"/>
      <c r="L443" s="59"/>
      <c r="M443" s="59"/>
      <c r="N443" s="59"/>
      <c r="O443" s="59"/>
      <c r="P443" s="59"/>
      <c r="Q443" s="59"/>
      <c r="R443" s="59"/>
      <c r="S443" s="59"/>
      <c r="T443" s="59"/>
      <c r="U443" s="59"/>
      <c r="V443" s="59"/>
      <c r="W443" s="59"/>
      <c r="X443" s="59"/>
      <c r="Y443" s="59"/>
      <c r="Z443" s="59"/>
      <c r="AA443" s="59"/>
      <c r="AB443" s="59"/>
      <c r="AC443" s="59"/>
      <c r="AD443" s="59"/>
      <c r="AE443" s="59"/>
      <c r="AF443" s="59"/>
      <c r="AG443" s="59"/>
      <c r="AH443" s="59"/>
      <c r="AI443" s="59"/>
      <c r="AJ443" s="59"/>
    </row>
    <row r="444" spans="1:36" ht="12.75" x14ac:dyDescent="0.2">
      <c r="A444" s="59"/>
      <c r="B444" s="59"/>
      <c r="C444" s="59"/>
      <c r="D444" s="59"/>
      <c r="E444" s="59"/>
      <c r="F444" s="59"/>
      <c r="G444" s="59"/>
      <c r="H444" s="59"/>
      <c r="I444" s="59"/>
      <c r="J444" s="59"/>
      <c r="K444" s="59"/>
      <c r="L444" s="59"/>
      <c r="M444" s="59"/>
      <c r="N444" s="59"/>
      <c r="O444" s="59"/>
      <c r="P444" s="59"/>
      <c r="Q444" s="59"/>
      <c r="R444" s="59"/>
      <c r="S444" s="59"/>
      <c r="T444" s="59"/>
      <c r="U444" s="59"/>
      <c r="V444" s="59"/>
      <c r="W444" s="59"/>
      <c r="X444" s="59"/>
      <c r="Y444" s="59"/>
      <c r="Z444" s="59"/>
      <c r="AA444" s="59"/>
      <c r="AB444" s="59"/>
      <c r="AC444" s="59"/>
      <c r="AD444" s="59"/>
      <c r="AE444" s="59"/>
      <c r="AF444" s="59"/>
      <c r="AG444" s="59"/>
      <c r="AH444" s="59"/>
      <c r="AI444" s="59"/>
      <c r="AJ444" s="59"/>
    </row>
    <row r="445" spans="1:36" ht="12.75" x14ac:dyDescent="0.2">
      <c r="A445" s="59"/>
      <c r="B445" s="59"/>
      <c r="C445" s="59"/>
      <c r="D445" s="59"/>
      <c r="E445" s="59"/>
      <c r="F445" s="59"/>
      <c r="G445" s="59"/>
      <c r="H445" s="59"/>
      <c r="I445" s="59"/>
      <c r="J445" s="59"/>
      <c r="K445" s="59"/>
      <c r="L445" s="59"/>
      <c r="M445" s="59"/>
      <c r="N445" s="59"/>
      <c r="O445" s="59"/>
      <c r="P445" s="59"/>
      <c r="Q445" s="59"/>
      <c r="R445" s="59"/>
      <c r="S445" s="59"/>
      <c r="T445" s="59"/>
      <c r="U445" s="59"/>
      <c r="V445" s="59"/>
      <c r="W445" s="59"/>
      <c r="X445" s="59"/>
      <c r="Y445" s="59"/>
      <c r="Z445" s="59"/>
      <c r="AA445" s="59"/>
      <c r="AB445" s="59"/>
      <c r="AC445" s="59"/>
      <c r="AD445" s="59"/>
      <c r="AE445" s="59"/>
      <c r="AF445" s="59"/>
      <c r="AG445" s="59"/>
      <c r="AH445" s="59"/>
      <c r="AI445" s="59"/>
      <c r="AJ445" s="59"/>
    </row>
    <row r="446" spans="1:36" ht="12.75" x14ac:dyDescent="0.2">
      <c r="A446" s="59"/>
      <c r="B446" s="59"/>
      <c r="C446" s="59"/>
      <c r="D446" s="59"/>
      <c r="E446" s="59"/>
      <c r="F446" s="59"/>
      <c r="G446" s="59"/>
      <c r="H446" s="59"/>
      <c r="I446" s="59"/>
      <c r="J446" s="59"/>
      <c r="K446" s="59"/>
      <c r="L446" s="59"/>
      <c r="M446" s="59"/>
      <c r="N446" s="59"/>
      <c r="O446" s="59"/>
      <c r="P446" s="59"/>
      <c r="Q446" s="59"/>
      <c r="R446" s="59"/>
      <c r="S446" s="59"/>
      <c r="T446" s="59"/>
      <c r="U446" s="59"/>
      <c r="V446" s="59"/>
      <c r="W446" s="59"/>
      <c r="X446" s="59"/>
      <c r="Y446" s="59"/>
      <c r="Z446" s="59"/>
      <c r="AA446" s="59"/>
      <c r="AB446" s="59"/>
      <c r="AC446" s="59"/>
      <c r="AD446" s="59"/>
      <c r="AE446" s="59"/>
      <c r="AF446" s="59"/>
      <c r="AG446" s="59"/>
      <c r="AH446" s="59"/>
      <c r="AI446" s="59"/>
      <c r="AJ446" s="59"/>
    </row>
    <row r="447" spans="1:36" ht="12.75" x14ac:dyDescent="0.2">
      <c r="A447" s="59"/>
      <c r="B447" s="59"/>
      <c r="C447" s="59"/>
      <c r="D447" s="59"/>
      <c r="E447" s="59"/>
      <c r="F447" s="59"/>
      <c r="G447" s="59"/>
      <c r="H447" s="59"/>
      <c r="I447" s="59"/>
      <c r="J447" s="59"/>
      <c r="K447" s="59"/>
      <c r="L447" s="59"/>
      <c r="M447" s="59"/>
      <c r="N447" s="59"/>
      <c r="O447" s="59"/>
      <c r="P447" s="59"/>
      <c r="Q447" s="59"/>
      <c r="R447" s="59"/>
      <c r="S447" s="59"/>
      <c r="T447" s="59"/>
      <c r="U447" s="59"/>
      <c r="V447" s="59"/>
      <c r="W447" s="59"/>
      <c r="X447" s="59"/>
      <c r="Y447" s="59"/>
      <c r="Z447" s="59"/>
      <c r="AA447" s="59"/>
      <c r="AB447" s="59"/>
      <c r="AC447" s="59"/>
      <c r="AD447" s="59"/>
      <c r="AE447" s="59"/>
      <c r="AF447" s="59"/>
      <c r="AG447" s="59"/>
      <c r="AH447" s="59"/>
      <c r="AI447" s="59"/>
      <c r="AJ447" s="59"/>
    </row>
    <row r="448" spans="1:36" ht="12.75" x14ac:dyDescent="0.2">
      <c r="A448" s="59"/>
      <c r="B448" s="59"/>
      <c r="C448" s="59"/>
      <c r="D448" s="59"/>
      <c r="E448" s="59"/>
      <c r="F448" s="59"/>
      <c r="G448" s="59"/>
      <c r="H448" s="59"/>
      <c r="I448" s="59"/>
      <c r="J448" s="59"/>
      <c r="K448" s="59"/>
      <c r="L448" s="59"/>
      <c r="M448" s="59"/>
      <c r="N448" s="59"/>
      <c r="O448" s="59"/>
      <c r="P448" s="59"/>
      <c r="Q448" s="59"/>
      <c r="R448" s="59"/>
      <c r="S448" s="59"/>
      <c r="T448" s="59"/>
      <c r="U448" s="59"/>
      <c r="V448" s="59"/>
      <c r="W448" s="59"/>
      <c r="X448" s="59"/>
      <c r="Y448" s="59"/>
      <c r="Z448" s="59"/>
      <c r="AA448" s="59"/>
      <c r="AB448" s="59"/>
      <c r="AC448" s="59"/>
      <c r="AD448" s="59"/>
      <c r="AE448" s="59"/>
      <c r="AF448" s="59"/>
      <c r="AG448" s="59"/>
      <c r="AH448" s="59"/>
      <c r="AI448" s="59"/>
      <c r="AJ448" s="59"/>
    </row>
    <row r="449" spans="1:36" ht="12.75" x14ac:dyDescent="0.2">
      <c r="A449" s="59"/>
      <c r="B449" s="59"/>
      <c r="C449" s="59"/>
      <c r="D449" s="59"/>
      <c r="E449" s="59"/>
      <c r="F449" s="59"/>
      <c r="G449" s="59"/>
      <c r="H449" s="59"/>
      <c r="I449" s="59"/>
      <c r="J449" s="59"/>
      <c r="K449" s="59"/>
      <c r="L449" s="59"/>
      <c r="M449" s="59"/>
      <c r="N449" s="59"/>
      <c r="O449" s="59"/>
      <c r="P449" s="59"/>
      <c r="Q449" s="59"/>
      <c r="R449" s="59"/>
      <c r="S449" s="59"/>
      <c r="T449" s="59"/>
      <c r="U449" s="59"/>
      <c r="V449" s="59"/>
      <c r="W449" s="59"/>
      <c r="X449" s="59"/>
      <c r="Y449" s="59"/>
      <c r="Z449" s="59"/>
      <c r="AA449" s="59"/>
      <c r="AB449" s="59"/>
      <c r="AC449" s="59"/>
      <c r="AD449" s="59"/>
      <c r="AE449" s="59"/>
      <c r="AF449" s="59"/>
      <c r="AG449" s="59"/>
      <c r="AH449" s="59"/>
      <c r="AI449" s="59"/>
      <c r="AJ449" s="59"/>
    </row>
    <row r="450" spans="1:36" ht="12.75" x14ac:dyDescent="0.2">
      <c r="A450" s="59"/>
      <c r="B450" s="59"/>
      <c r="C450" s="59"/>
      <c r="D450" s="59"/>
      <c r="E450" s="59"/>
      <c r="F450" s="59"/>
      <c r="G450" s="59"/>
      <c r="H450" s="59"/>
      <c r="I450" s="59"/>
      <c r="J450" s="59"/>
      <c r="K450" s="59"/>
      <c r="L450" s="59"/>
      <c r="M450" s="59"/>
      <c r="N450" s="59"/>
      <c r="O450" s="59"/>
      <c r="P450" s="59"/>
      <c r="Q450" s="59"/>
      <c r="R450" s="59"/>
      <c r="S450" s="59"/>
      <c r="T450" s="59"/>
      <c r="U450" s="59"/>
      <c r="V450" s="59"/>
      <c r="W450" s="59"/>
      <c r="X450" s="59"/>
      <c r="Y450" s="59"/>
      <c r="Z450" s="59"/>
      <c r="AA450" s="59"/>
      <c r="AB450" s="59"/>
      <c r="AC450" s="59"/>
      <c r="AD450" s="59"/>
      <c r="AE450" s="59"/>
      <c r="AF450" s="59"/>
      <c r="AG450" s="59"/>
      <c r="AH450" s="59"/>
      <c r="AI450" s="59"/>
      <c r="AJ450" s="59"/>
    </row>
    <row r="451" spans="1:36" ht="12.75" x14ac:dyDescent="0.2">
      <c r="A451" s="59"/>
      <c r="B451" s="59"/>
      <c r="C451" s="59"/>
      <c r="D451" s="59"/>
      <c r="E451" s="59"/>
      <c r="F451" s="59"/>
      <c r="G451" s="59"/>
      <c r="H451" s="59"/>
      <c r="I451" s="59"/>
      <c r="J451" s="59"/>
      <c r="K451" s="59"/>
      <c r="L451" s="59"/>
      <c r="M451" s="59"/>
      <c r="N451" s="59"/>
      <c r="O451" s="59"/>
      <c r="P451" s="59"/>
      <c r="Q451" s="59"/>
      <c r="R451" s="59"/>
      <c r="S451" s="59"/>
      <c r="T451" s="59"/>
      <c r="U451" s="59"/>
      <c r="V451" s="59"/>
      <c r="W451" s="59"/>
      <c r="X451" s="59"/>
      <c r="Y451" s="59"/>
      <c r="Z451" s="59"/>
      <c r="AA451" s="59"/>
      <c r="AB451" s="59"/>
      <c r="AC451" s="59"/>
      <c r="AD451" s="59"/>
      <c r="AE451" s="59"/>
      <c r="AF451" s="59"/>
      <c r="AG451" s="59"/>
      <c r="AH451" s="59"/>
      <c r="AI451" s="59"/>
      <c r="AJ451" s="59"/>
    </row>
    <row r="452" spans="1:36" ht="12.75" x14ac:dyDescent="0.2">
      <c r="A452" s="59"/>
      <c r="B452" s="59"/>
      <c r="C452" s="59"/>
      <c r="D452" s="59"/>
      <c r="E452" s="59"/>
      <c r="F452" s="59"/>
      <c r="G452" s="59"/>
      <c r="H452" s="59"/>
      <c r="I452" s="59"/>
      <c r="J452" s="59"/>
      <c r="K452" s="59"/>
      <c r="L452" s="59"/>
      <c r="M452" s="59"/>
      <c r="N452" s="59"/>
      <c r="O452" s="59"/>
      <c r="P452" s="59"/>
      <c r="Q452" s="59"/>
      <c r="R452" s="59"/>
      <c r="S452" s="59"/>
      <c r="T452" s="59"/>
      <c r="U452" s="59"/>
      <c r="V452" s="59"/>
      <c r="W452" s="59"/>
      <c r="X452" s="59"/>
      <c r="Y452" s="59"/>
      <c r="Z452" s="59"/>
      <c r="AA452" s="59"/>
      <c r="AB452" s="59"/>
      <c r="AC452" s="59"/>
      <c r="AD452" s="59"/>
      <c r="AE452" s="59"/>
      <c r="AF452" s="59"/>
      <c r="AG452" s="59"/>
      <c r="AH452" s="59"/>
      <c r="AI452" s="59"/>
      <c r="AJ452" s="59"/>
    </row>
    <row r="453" spans="1:36" ht="12.75" x14ac:dyDescent="0.2">
      <c r="A453" s="59"/>
      <c r="B453" s="59"/>
      <c r="C453" s="59"/>
      <c r="D453" s="59"/>
      <c r="E453" s="59"/>
      <c r="F453" s="59"/>
      <c r="G453" s="59"/>
      <c r="H453" s="59"/>
      <c r="I453" s="59"/>
      <c r="J453" s="59"/>
      <c r="K453" s="59"/>
      <c r="L453" s="59"/>
      <c r="M453" s="59"/>
      <c r="N453" s="59"/>
      <c r="O453" s="59"/>
      <c r="P453" s="59"/>
      <c r="Q453" s="59"/>
      <c r="R453" s="59"/>
      <c r="S453" s="59"/>
      <c r="T453" s="59"/>
      <c r="U453" s="59"/>
      <c r="V453" s="59"/>
      <c r="W453" s="59"/>
      <c r="X453" s="59"/>
      <c r="Y453" s="59"/>
      <c r="Z453" s="59"/>
      <c r="AA453" s="59"/>
      <c r="AB453" s="59"/>
      <c r="AC453" s="59"/>
      <c r="AD453" s="59"/>
      <c r="AE453" s="59"/>
      <c r="AF453" s="59"/>
      <c r="AG453" s="59"/>
      <c r="AH453" s="59"/>
      <c r="AI453" s="59"/>
      <c r="AJ453" s="59"/>
    </row>
    <row r="454" spans="1:36" ht="12.75" x14ac:dyDescent="0.2">
      <c r="A454" s="59"/>
      <c r="B454" s="59"/>
      <c r="C454" s="59"/>
      <c r="D454" s="59"/>
      <c r="E454" s="59"/>
      <c r="F454" s="59"/>
      <c r="G454" s="59"/>
      <c r="H454" s="59"/>
      <c r="I454" s="59"/>
      <c r="J454" s="59"/>
      <c r="K454" s="59"/>
      <c r="L454" s="59"/>
      <c r="M454" s="59"/>
      <c r="N454" s="59"/>
      <c r="O454" s="59"/>
      <c r="P454" s="59"/>
      <c r="Q454" s="59"/>
      <c r="R454" s="59"/>
      <c r="S454" s="59"/>
      <c r="T454" s="59"/>
      <c r="U454" s="59"/>
      <c r="V454" s="59"/>
      <c r="W454" s="59"/>
      <c r="X454" s="59"/>
      <c r="Y454" s="59"/>
      <c r="Z454" s="59"/>
      <c r="AA454" s="59"/>
      <c r="AB454" s="59"/>
      <c r="AC454" s="59"/>
      <c r="AD454" s="59"/>
      <c r="AE454" s="59"/>
      <c r="AF454" s="59"/>
      <c r="AG454" s="59"/>
      <c r="AH454" s="59"/>
      <c r="AI454" s="59"/>
      <c r="AJ454" s="59"/>
    </row>
    <row r="455" spans="1:36" ht="12.75" x14ac:dyDescent="0.2">
      <c r="A455" s="59"/>
      <c r="B455" s="59"/>
      <c r="C455" s="59"/>
      <c r="D455" s="59"/>
      <c r="E455" s="59"/>
      <c r="F455" s="59"/>
      <c r="G455" s="59"/>
      <c r="H455" s="59"/>
      <c r="I455" s="59"/>
      <c r="J455" s="59"/>
      <c r="K455" s="59"/>
      <c r="L455" s="59"/>
      <c r="M455" s="59"/>
      <c r="N455" s="59"/>
      <c r="O455" s="59"/>
      <c r="P455" s="59"/>
      <c r="Q455" s="59"/>
      <c r="R455" s="59"/>
      <c r="S455" s="59"/>
      <c r="T455" s="59"/>
      <c r="U455" s="59"/>
      <c r="V455" s="59"/>
      <c r="W455" s="59"/>
      <c r="X455" s="59"/>
      <c r="Y455" s="59"/>
      <c r="Z455" s="59"/>
      <c r="AA455" s="59"/>
      <c r="AB455" s="59"/>
      <c r="AC455" s="59"/>
      <c r="AD455" s="59"/>
      <c r="AE455" s="59"/>
      <c r="AF455" s="59"/>
      <c r="AG455" s="59"/>
      <c r="AH455" s="59"/>
      <c r="AI455" s="59"/>
      <c r="AJ455" s="59"/>
    </row>
    <row r="456" spans="1:36" ht="12.75" x14ac:dyDescent="0.2">
      <c r="A456" s="59"/>
      <c r="B456" s="59"/>
      <c r="C456" s="59"/>
      <c r="D456" s="59"/>
      <c r="E456" s="59"/>
      <c r="F456" s="59"/>
      <c r="G456" s="59"/>
      <c r="H456" s="59"/>
      <c r="I456" s="59"/>
      <c r="J456" s="59"/>
      <c r="K456" s="59"/>
      <c r="L456" s="59"/>
      <c r="M456" s="59"/>
      <c r="N456" s="59"/>
      <c r="O456" s="59"/>
      <c r="P456" s="59"/>
      <c r="Q456" s="59"/>
      <c r="R456" s="59"/>
      <c r="S456" s="59"/>
      <c r="T456" s="59"/>
      <c r="U456" s="59"/>
      <c r="V456" s="59"/>
      <c r="W456" s="59"/>
      <c r="X456" s="59"/>
      <c r="Y456" s="59"/>
      <c r="Z456" s="59"/>
      <c r="AA456" s="59"/>
      <c r="AB456" s="59"/>
      <c r="AC456" s="59"/>
      <c r="AD456" s="59"/>
      <c r="AE456" s="59"/>
      <c r="AF456" s="59"/>
      <c r="AG456" s="59"/>
      <c r="AH456" s="59"/>
      <c r="AI456" s="59"/>
      <c r="AJ456" s="59"/>
    </row>
    <row r="457" spans="1:36" ht="12.75" x14ac:dyDescent="0.2">
      <c r="A457" s="59"/>
      <c r="B457" s="59"/>
      <c r="C457" s="59"/>
      <c r="D457" s="59"/>
      <c r="E457" s="59"/>
      <c r="F457" s="59"/>
      <c r="G457" s="59"/>
      <c r="H457" s="59"/>
      <c r="I457" s="59"/>
      <c r="J457" s="59"/>
      <c r="K457" s="59"/>
      <c r="L457" s="59"/>
      <c r="M457" s="59"/>
      <c r="N457" s="59"/>
      <c r="O457" s="59"/>
      <c r="P457" s="59"/>
      <c r="Q457" s="59"/>
      <c r="R457" s="59"/>
      <c r="S457" s="59"/>
      <c r="T457" s="59"/>
      <c r="U457" s="59"/>
      <c r="V457" s="59"/>
      <c r="W457" s="59"/>
      <c r="X457" s="59"/>
      <c r="Y457" s="59"/>
      <c r="Z457" s="59"/>
      <c r="AA457" s="59"/>
      <c r="AB457" s="59"/>
      <c r="AC457" s="59"/>
      <c r="AD457" s="59"/>
      <c r="AE457" s="59"/>
      <c r="AF457" s="59"/>
      <c r="AG457" s="59"/>
      <c r="AH457" s="59"/>
      <c r="AI457" s="59"/>
      <c r="AJ457" s="59"/>
    </row>
    <row r="458" spans="1:36" ht="12.75" x14ac:dyDescent="0.2">
      <c r="A458" s="59"/>
      <c r="B458" s="59"/>
      <c r="C458" s="59"/>
      <c r="D458" s="59"/>
      <c r="E458" s="59"/>
      <c r="F458" s="59"/>
      <c r="G458" s="59"/>
      <c r="H458" s="59"/>
      <c r="I458" s="59"/>
      <c r="J458" s="59"/>
      <c r="K458" s="59"/>
      <c r="L458" s="59"/>
      <c r="M458" s="59"/>
      <c r="N458" s="59"/>
      <c r="O458" s="59"/>
      <c r="P458" s="59"/>
      <c r="Q458" s="59"/>
      <c r="R458" s="59"/>
      <c r="S458" s="59"/>
      <c r="T458" s="59"/>
      <c r="U458" s="59"/>
      <c r="V458" s="59"/>
      <c r="W458" s="59"/>
      <c r="X458" s="59"/>
      <c r="Y458" s="59"/>
      <c r="Z458" s="59"/>
      <c r="AA458" s="59"/>
      <c r="AB458" s="59"/>
      <c r="AC458" s="59"/>
      <c r="AD458" s="59"/>
      <c r="AE458" s="59"/>
      <c r="AF458" s="59"/>
      <c r="AG458" s="59"/>
      <c r="AH458" s="59"/>
      <c r="AI458" s="59"/>
      <c r="AJ458" s="59"/>
    </row>
    <row r="459" spans="1:36" ht="12.75" x14ac:dyDescent="0.2">
      <c r="A459" s="59"/>
      <c r="B459" s="59"/>
      <c r="C459" s="59"/>
      <c r="D459" s="59"/>
      <c r="E459" s="59"/>
      <c r="F459" s="59"/>
      <c r="G459" s="59"/>
      <c r="H459" s="59"/>
      <c r="I459" s="59"/>
      <c r="J459" s="59"/>
      <c r="K459" s="59"/>
      <c r="L459" s="59"/>
      <c r="M459" s="59"/>
      <c r="N459" s="59"/>
      <c r="O459" s="59"/>
      <c r="P459" s="59"/>
      <c r="Q459" s="59"/>
      <c r="R459" s="59"/>
      <c r="S459" s="59"/>
      <c r="T459" s="59"/>
      <c r="U459" s="59"/>
      <c r="V459" s="59"/>
      <c r="W459" s="59"/>
      <c r="X459" s="59"/>
      <c r="Y459" s="59"/>
      <c r="Z459" s="59"/>
      <c r="AA459" s="59"/>
      <c r="AB459" s="59"/>
      <c r="AC459" s="59"/>
      <c r="AD459" s="59"/>
      <c r="AE459" s="59"/>
      <c r="AF459" s="59"/>
      <c r="AG459" s="59"/>
      <c r="AH459" s="59"/>
      <c r="AI459" s="59"/>
      <c r="AJ459" s="59"/>
    </row>
    <row r="460" spans="1:36" ht="12.75" x14ac:dyDescent="0.2">
      <c r="A460" s="59"/>
      <c r="B460" s="59"/>
      <c r="C460" s="59"/>
      <c r="D460" s="59"/>
      <c r="E460" s="59"/>
      <c r="F460" s="59"/>
      <c r="G460" s="59"/>
      <c r="H460" s="59"/>
      <c r="I460" s="59"/>
      <c r="J460" s="59"/>
      <c r="K460" s="59"/>
      <c r="L460" s="59"/>
      <c r="M460" s="59"/>
      <c r="N460" s="59"/>
      <c r="O460" s="59"/>
      <c r="P460" s="59"/>
      <c r="Q460" s="59"/>
      <c r="R460" s="59"/>
      <c r="S460" s="59"/>
      <c r="T460" s="59"/>
      <c r="U460" s="59"/>
      <c r="V460" s="59"/>
      <c r="W460" s="59"/>
      <c r="X460" s="59"/>
      <c r="Y460" s="59"/>
      <c r="Z460" s="59"/>
      <c r="AA460" s="59"/>
      <c r="AB460" s="59"/>
      <c r="AC460" s="59"/>
      <c r="AD460" s="59"/>
      <c r="AE460" s="59"/>
      <c r="AF460" s="59"/>
      <c r="AG460" s="59"/>
      <c r="AH460" s="59"/>
      <c r="AI460" s="59"/>
      <c r="AJ460" s="59"/>
    </row>
    <row r="461" spans="1:36" ht="12.75" x14ac:dyDescent="0.2">
      <c r="A461" s="59"/>
      <c r="B461" s="59"/>
      <c r="C461" s="59"/>
      <c r="D461" s="59"/>
      <c r="E461" s="59"/>
      <c r="F461" s="59"/>
      <c r="G461" s="59"/>
      <c r="H461" s="59"/>
      <c r="I461" s="59"/>
      <c r="J461" s="59"/>
      <c r="K461" s="59"/>
      <c r="L461" s="59"/>
      <c r="M461" s="59"/>
      <c r="N461" s="59"/>
      <c r="O461" s="59"/>
      <c r="P461" s="59"/>
      <c r="Q461" s="59"/>
      <c r="R461" s="59"/>
      <c r="S461" s="59"/>
      <c r="T461" s="59"/>
      <c r="U461" s="59"/>
      <c r="V461" s="59"/>
      <c r="W461" s="59"/>
      <c r="X461" s="59"/>
      <c r="Y461" s="59"/>
      <c r="Z461" s="59"/>
      <c r="AA461" s="59"/>
      <c r="AB461" s="59"/>
      <c r="AC461" s="59"/>
      <c r="AD461" s="59"/>
      <c r="AE461" s="59"/>
      <c r="AF461" s="59"/>
      <c r="AG461" s="59"/>
      <c r="AH461" s="59"/>
      <c r="AI461" s="59"/>
      <c r="AJ461" s="59"/>
    </row>
    <row r="462" spans="1:36" ht="12.75" x14ac:dyDescent="0.2">
      <c r="A462" s="59"/>
      <c r="B462" s="59"/>
      <c r="C462" s="59"/>
      <c r="D462" s="59"/>
      <c r="E462" s="59"/>
      <c r="F462" s="59"/>
      <c r="G462" s="59"/>
      <c r="H462" s="59"/>
      <c r="I462" s="59"/>
      <c r="J462" s="59"/>
      <c r="K462" s="59"/>
      <c r="L462" s="59"/>
      <c r="M462" s="59"/>
      <c r="N462" s="59"/>
      <c r="O462" s="59"/>
      <c r="P462" s="59"/>
      <c r="Q462" s="59"/>
      <c r="R462" s="59"/>
      <c r="S462" s="59"/>
      <c r="T462" s="59"/>
      <c r="U462" s="59"/>
      <c r="V462" s="59"/>
      <c r="W462" s="59"/>
      <c r="X462" s="59"/>
      <c r="Y462" s="59"/>
      <c r="Z462" s="59"/>
      <c r="AA462" s="59"/>
      <c r="AB462" s="59"/>
      <c r="AC462" s="59"/>
      <c r="AD462" s="59"/>
      <c r="AE462" s="59"/>
      <c r="AF462" s="59"/>
      <c r="AG462" s="59"/>
      <c r="AH462" s="59"/>
      <c r="AI462" s="59"/>
      <c r="AJ462" s="59"/>
    </row>
    <row r="463" spans="1:36" ht="12.75" x14ac:dyDescent="0.2">
      <c r="A463" s="59"/>
      <c r="B463" s="59"/>
      <c r="C463" s="59"/>
      <c r="D463" s="59"/>
      <c r="E463" s="59"/>
      <c r="F463" s="59"/>
      <c r="G463" s="59"/>
      <c r="H463" s="59"/>
      <c r="I463" s="59"/>
      <c r="J463" s="59"/>
      <c r="K463" s="59"/>
      <c r="L463" s="59"/>
      <c r="M463" s="59"/>
      <c r="N463" s="59"/>
      <c r="O463" s="59"/>
      <c r="P463" s="59"/>
      <c r="Q463" s="59"/>
      <c r="R463" s="59"/>
      <c r="S463" s="59"/>
      <c r="T463" s="59"/>
      <c r="U463" s="59"/>
      <c r="V463" s="59"/>
      <c r="W463" s="59"/>
      <c r="X463" s="59"/>
      <c r="Y463" s="59"/>
      <c r="Z463" s="59"/>
      <c r="AA463" s="59"/>
      <c r="AB463" s="59"/>
      <c r="AC463" s="59"/>
      <c r="AD463" s="59"/>
      <c r="AE463" s="59"/>
      <c r="AF463" s="59"/>
      <c r="AG463" s="59"/>
      <c r="AH463" s="59"/>
      <c r="AI463" s="59"/>
      <c r="AJ463" s="59"/>
    </row>
    <row r="464" spans="1:36" ht="12.75" x14ac:dyDescent="0.2">
      <c r="A464" s="59"/>
      <c r="B464" s="59"/>
      <c r="C464" s="59"/>
      <c r="D464" s="59"/>
      <c r="E464" s="59"/>
      <c r="F464" s="59"/>
      <c r="G464" s="59"/>
      <c r="H464" s="59"/>
      <c r="I464" s="59"/>
      <c r="J464" s="59"/>
      <c r="K464" s="59"/>
      <c r="L464" s="59"/>
      <c r="M464" s="59"/>
      <c r="N464" s="59"/>
      <c r="O464" s="59"/>
      <c r="P464" s="59"/>
      <c r="Q464" s="59"/>
      <c r="R464" s="59"/>
      <c r="S464" s="59"/>
      <c r="T464" s="59"/>
      <c r="U464" s="59"/>
      <c r="V464" s="59"/>
      <c r="W464" s="59"/>
      <c r="X464" s="59"/>
      <c r="Y464" s="59"/>
      <c r="Z464" s="59"/>
      <c r="AA464" s="59"/>
      <c r="AB464" s="59"/>
      <c r="AC464" s="59"/>
      <c r="AD464" s="59"/>
      <c r="AE464" s="59"/>
      <c r="AF464" s="59"/>
      <c r="AG464" s="59"/>
      <c r="AH464" s="59"/>
      <c r="AI464" s="59"/>
      <c r="AJ464" s="59"/>
    </row>
    <row r="465" spans="1:36" ht="12.75" x14ac:dyDescent="0.2">
      <c r="A465" s="59"/>
      <c r="B465" s="59"/>
      <c r="C465" s="59"/>
      <c r="D465" s="59"/>
      <c r="E465" s="59"/>
      <c r="F465" s="59"/>
      <c r="G465" s="59"/>
      <c r="H465" s="59"/>
      <c r="I465" s="59"/>
      <c r="J465" s="59"/>
      <c r="K465" s="59"/>
      <c r="L465" s="59"/>
      <c r="M465" s="59"/>
      <c r="N465" s="59"/>
      <c r="O465" s="59"/>
      <c r="P465" s="59"/>
      <c r="Q465" s="59"/>
      <c r="R465" s="59"/>
      <c r="S465" s="59"/>
      <c r="T465" s="59"/>
      <c r="U465" s="59"/>
      <c r="V465" s="59"/>
      <c r="W465" s="59"/>
      <c r="X465" s="59"/>
      <c r="Y465" s="59"/>
      <c r="Z465" s="59"/>
      <c r="AA465" s="59"/>
      <c r="AB465" s="59"/>
      <c r="AC465" s="59"/>
      <c r="AD465" s="59"/>
      <c r="AE465" s="59"/>
      <c r="AF465" s="59"/>
      <c r="AG465" s="59"/>
      <c r="AH465" s="59"/>
      <c r="AI465" s="59"/>
      <c r="AJ465" s="59"/>
    </row>
    <row r="466" spans="1:36" ht="12.75" x14ac:dyDescent="0.2">
      <c r="A466" s="59"/>
      <c r="B466" s="59"/>
      <c r="C466" s="59"/>
      <c r="D466" s="59"/>
      <c r="E466" s="59"/>
      <c r="F466" s="59"/>
      <c r="G466" s="59"/>
      <c r="H466" s="59"/>
      <c r="I466" s="59"/>
      <c r="J466" s="59"/>
      <c r="K466" s="59"/>
      <c r="L466" s="59"/>
      <c r="M466" s="59"/>
      <c r="N466" s="59"/>
      <c r="O466" s="59"/>
      <c r="P466" s="59"/>
      <c r="Q466" s="59"/>
      <c r="R466" s="59"/>
      <c r="S466" s="59"/>
      <c r="T466" s="59"/>
      <c r="U466" s="59"/>
      <c r="V466" s="59"/>
      <c r="W466" s="59"/>
      <c r="X466" s="59"/>
      <c r="Y466" s="59"/>
      <c r="Z466" s="59"/>
      <c r="AA466" s="59"/>
      <c r="AB466" s="59"/>
      <c r="AC466" s="59"/>
      <c r="AD466" s="59"/>
      <c r="AE466" s="59"/>
      <c r="AF466" s="59"/>
      <c r="AG466" s="59"/>
      <c r="AH466" s="59"/>
      <c r="AI466" s="59"/>
      <c r="AJ466" s="59"/>
    </row>
    <row r="467" spans="1:36" ht="12.75" x14ac:dyDescent="0.2">
      <c r="A467" s="59"/>
      <c r="B467" s="59"/>
      <c r="C467" s="59"/>
      <c r="D467" s="59"/>
      <c r="E467" s="59"/>
      <c r="F467" s="59"/>
      <c r="G467" s="59"/>
      <c r="H467" s="59"/>
      <c r="I467" s="59"/>
      <c r="J467" s="59"/>
      <c r="K467" s="59"/>
      <c r="L467" s="59"/>
      <c r="M467" s="59"/>
      <c r="N467" s="59"/>
      <c r="O467" s="59"/>
      <c r="P467" s="59"/>
      <c r="Q467" s="59"/>
      <c r="R467" s="59"/>
      <c r="S467" s="59"/>
      <c r="T467" s="59"/>
      <c r="U467" s="59"/>
      <c r="V467" s="59"/>
      <c r="W467" s="59"/>
      <c r="X467" s="59"/>
      <c r="Y467" s="59"/>
      <c r="Z467" s="59"/>
      <c r="AA467" s="59"/>
      <c r="AB467" s="59"/>
      <c r="AC467" s="59"/>
      <c r="AD467" s="59"/>
      <c r="AE467" s="59"/>
      <c r="AF467" s="59"/>
      <c r="AG467" s="59"/>
      <c r="AH467" s="59"/>
      <c r="AI467" s="59"/>
      <c r="AJ467" s="59"/>
    </row>
    <row r="468" spans="1:36" ht="12.75" x14ac:dyDescent="0.2">
      <c r="A468" s="59"/>
      <c r="B468" s="59"/>
      <c r="C468" s="59"/>
      <c r="D468" s="59"/>
      <c r="E468" s="59"/>
      <c r="F468" s="59"/>
      <c r="G468" s="59"/>
      <c r="H468" s="59"/>
      <c r="I468" s="59"/>
      <c r="J468" s="59"/>
      <c r="K468" s="59"/>
      <c r="L468" s="59"/>
      <c r="M468" s="59"/>
      <c r="N468" s="59"/>
      <c r="O468" s="59"/>
      <c r="P468" s="59"/>
      <c r="Q468" s="59"/>
      <c r="R468" s="59"/>
      <c r="S468" s="59"/>
      <c r="T468" s="59"/>
      <c r="U468" s="59"/>
      <c r="V468" s="59"/>
      <c r="W468" s="59"/>
      <c r="X468" s="59"/>
      <c r="Y468" s="59"/>
      <c r="Z468" s="59"/>
      <c r="AA468" s="59"/>
      <c r="AB468" s="59"/>
      <c r="AC468" s="59"/>
      <c r="AD468" s="59"/>
      <c r="AE468" s="59"/>
      <c r="AF468" s="59"/>
      <c r="AG468" s="59"/>
      <c r="AH468" s="59"/>
      <c r="AI468" s="59"/>
      <c r="AJ468" s="59"/>
    </row>
    <row r="469" spans="1:36" ht="12.75" x14ac:dyDescent="0.2">
      <c r="A469" s="59"/>
      <c r="B469" s="59"/>
      <c r="C469" s="59"/>
      <c r="D469" s="59"/>
      <c r="E469" s="59"/>
      <c r="F469" s="59"/>
      <c r="G469" s="59"/>
      <c r="H469" s="59"/>
      <c r="I469" s="59"/>
      <c r="J469" s="59"/>
      <c r="K469" s="59"/>
      <c r="L469" s="59"/>
      <c r="M469" s="59"/>
      <c r="N469" s="59"/>
      <c r="O469" s="59"/>
      <c r="P469" s="59"/>
      <c r="Q469" s="59"/>
      <c r="R469" s="59"/>
      <c r="S469" s="59"/>
      <c r="T469" s="59"/>
      <c r="U469" s="59"/>
      <c r="V469" s="59"/>
      <c r="W469" s="59"/>
      <c r="X469" s="59"/>
      <c r="Y469" s="59"/>
      <c r="Z469" s="59"/>
      <c r="AA469" s="59"/>
      <c r="AB469" s="59"/>
      <c r="AC469" s="59"/>
      <c r="AD469" s="59"/>
      <c r="AE469" s="59"/>
      <c r="AF469" s="59"/>
      <c r="AG469" s="59"/>
      <c r="AH469" s="59"/>
      <c r="AI469" s="59"/>
      <c r="AJ469" s="59"/>
    </row>
    <row r="470" spans="1:36" ht="12.75" x14ac:dyDescent="0.2">
      <c r="A470" s="59"/>
      <c r="B470" s="59"/>
      <c r="C470" s="59"/>
      <c r="D470" s="59"/>
      <c r="E470" s="59"/>
      <c r="F470" s="59"/>
      <c r="G470" s="59"/>
      <c r="H470" s="59"/>
      <c r="I470" s="59"/>
      <c r="J470" s="59"/>
      <c r="K470" s="59"/>
      <c r="L470" s="59"/>
      <c r="M470" s="59"/>
      <c r="N470" s="59"/>
      <c r="O470" s="59"/>
      <c r="P470" s="59"/>
      <c r="Q470" s="59"/>
      <c r="R470" s="59"/>
      <c r="S470" s="59"/>
      <c r="T470" s="59"/>
      <c r="U470" s="59"/>
      <c r="V470" s="59"/>
      <c r="W470" s="59"/>
      <c r="X470" s="59"/>
      <c r="Y470" s="59"/>
      <c r="Z470" s="59"/>
      <c r="AA470" s="59"/>
      <c r="AB470" s="59"/>
      <c r="AC470" s="59"/>
      <c r="AD470" s="59"/>
      <c r="AE470" s="59"/>
      <c r="AF470" s="59"/>
      <c r="AG470" s="59"/>
      <c r="AH470" s="59"/>
      <c r="AI470" s="59"/>
      <c r="AJ470" s="59"/>
    </row>
    <row r="471" spans="1:36" ht="12.75" x14ac:dyDescent="0.2">
      <c r="A471" s="59"/>
      <c r="B471" s="59"/>
      <c r="C471" s="59"/>
      <c r="D471" s="59"/>
      <c r="E471" s="59"/>
      <c r="F471" s="59"/>
      <c r="G471" s="59"/>
      <c r="H471" s="59"/>
      <c r="I471" s="59"/>
      <c r="J471" s="59"/>
      <c r="K471" s="59"/>
      <c r="L471" s="59"/>
      <c r="M471" s="59"/>
      <c r="N471" s="59"/>
      <c r="O471" s="59"/>
      <c r="P471" s="59"/>
      <c r="Q471" s="59"/>
      <c r="R471" s="59"/>
      <c r="S471" s="59"/>
      <c r="T471" s="59"/>
      <c r="U471" s="59"/>
      <c r="V471" s="59"/>
      <c r="W471" s="59"/>
      <c r="X471" s="59"/>
      <c r="Y471" s="59"/>
      <c r="Z471" s="59"/>
      <c r="AA471" s="59"/>
      <c r="AB471" s="59"/>
      <c r="AC471" s="59"/>
      <c r="AD471" s="59"/>
      <c r="AE471" s="59"/>
      <c r="AF471" s="59"/>
      <c r="AG471" s="59"/>
      <c r="AH471" s="59"/>
      <c r="AI471" s="59"/>
      <c r="AJ471" s="59"/>
    </row>
    <row r="472" spans="1:36" ht="12.75" x14ac:dyDescent="0.2">
      <c r="A472" s="59"/>
      <c r="B472" s="59"/>
      <c r="C472" s="59"/>
      <c r="D472" s="59"/>
      <c r="E472" s="59"/>
      <c r="F472" s="59"/>
      <c r="G472" s="59"/>
      <c r="H472" s="59"/>
      <c r="I472" s="59"/>
      <c r="J472" s="59"/>
      <c r="K472" s="59"/>
      <c r="L472" s="59"/>
      <c r="M472" s="59"/>
      <c r="N472" s="59"/>
      <c r="O472" s="59"/>
      <c r="P472" s="59"/>
      <c r="Q472" s="59"/>
      <c r="R472" s="59"/>
      <c r="S472" s="59"/>
      <c r="T472" s="59"/>
      <c r="U472" s="59"/>
      <c r="V472" s="59"/>
      <c r="W472" s="59"/>
      <c r="X472" s="59"/>
      <c r="Y472" s="59"/>
      <c r="Z472" s="59"/>
      <c r="AA472" s="59"/>
      <c r="AB472" s="59"/>
      <c r="AC472" s="59"/>
      <c r="AD472" s="59"/>
      <c r="AE472" s="59"/>
      <c r="AF472" s="59"/>
      <c r="AG472" s="59"/>
      <c r="AH472" s="59"/>
      <c r="AI472" s="59"/>
      <c r="AJ472" s="59"/>
    </row>
    <row r="473" spans="1:36" ht="12.75" x14ac:dyDescent="0.2">
      <c r="A473" s="59"/>
      <c r="B473" s="59"/>
      <c r="C473" s="59"/>
      <c r="D473" s="59"/>
      <c r="E473" s="59"/>
      <c r="F473" s="59"/>
      <c r="G473" s="59"/>
      <c r="H473" s="59"/>
      <c r="I473" s="59"/>
      <c r="J473" s="59"/>
      <c r="K473" s="59"/>
      <c r="L473" s="59"/>
      <c r="M473" s="59"/>
      <c r="N473" s="59"/>
      <c r="O473" s="59"/>
      <c r="P473" s="59"/>
      <c r="Q473" s="59"/>
      <c r="R473" s="59"/>
      <c r="S473" s="59"/>
      <c r="T473" s="59"/>
      <c r="U473" s="59"/>
      <c r="V473" s="59"/>
      <c r="W473" s="59"/>
      <c r="X473" s="59"/>
      <c r="Y473" s="59"/>
      <c r="Z473" s="59"/>
      <c r="AA473" s="59"/>
      <c r="AB473" s="59"/>
      <c r="AC473" s="59"/>
      <c r="AD473" s="59"/>
      <c r="AE473" s="59"/>
      <c r="AF473" s="59"/>
      <c r="AG473" s="59"/>
      <c r="AH473" s="59"/>
      <c r="AI473" s="59"/>
      <c r="AJ473" s="59"/>
    </row>
    <row r="474" spans="1:36" ht="12.75" x14ac:dyDescent="0.2">
      <c r="A474" s="59"/>
      <c r="B474" s="59"/>
      <c r="C474" s="59"/>
      <c r="D474" s="59"/>
      <c r="E474" s="59"/>
      <c r="F474" s="59"/>
      <c r="G474" s="59"/>
      <c r="H474" s="59"/>
      <c r="I474" s="59"/>
      <c r="J474" s="59"/>
      <c r="K474" s="59"/>
      <c r="L474" s="59"/>
      <c r="M474" s="59"/>
      <c r="N474" s="59"/>
      <c r="O474" s="59"/>
      <c r="P474" s="59"/>
      <c r="Q474" s="59"/>
      <c r="R474" s="59"/>
      <c r="S474" s="59"/>
      <c r="T474" s="59"/>
      <c r="U474" s="59"/>
      <c r="V474" s="59"/>
      <c r="W474" s="59"/>
      <c r="X474" s="59"/>
      <c r="Y474" s="59"/>
      <c r="Z474" s="59"/>
      <c r="AA474" s="59"/>
      <c r="AB474" s="59"/>
      <c r="AC474" s="59"/>
      <c r="AD474" s="59"/>
      <c r="AE474" s="59"/>
      <c r="AF474" s="59"/>
      <c r="AG474" s="59"/>
      <c r="AH474" s="59"/>
      <c r="AI474" s="59"/>
      <c r="AJ474" s="59"/>
    </row>
    <row r="475" spans="1:36" ht="12.75" x14ac:dyDescent="0.2">
      <c r="A475" s="59"/>
      <c r="B475" s="59"/>
      <c r="C475" s="59"/>
      <c r="D475" s="59"/>
      <c r="E475" s="59"/>
      <c r="F475" s="59"/>
      <c r="G475" s="59"/>
      <c r="H475" s="59"/>
      <c r="I475" s="59"/>
      <c r="J475" s="59"/>
      <c r="K475" s="59"/>
      <c r="L475" s="59"/>
      <c r="M475" s="59"/>
      <c r="N475" s="59"/>
      <c r="O475" s="59"/>
      <c r="P475" s="59"/>
      <c r="Q475" s="59"/>
      <c r="R475" s="59"/>
      <c r="S475" s="59"/>
      <c r="T475" s="59"/>
      <c r="U475" s="59"/>
      <c r="V475" s="59"/>
      <c r="W475" s="59"/>
      <c r="X475" s="59"/>
      <c r="Y475" s="59"/>
      <c r="Z475" s="59"/>
      <c r="AA475" s="59"/>
      <c r="AB475" s="59"/>
      <c r="AC475" s="59"/>
      <c r="AD475" s="59"/>
      <c r="AE475" s="59"/>
      <c r="AF475" s="59"/>
      <c r="AG475" s="59"/>
      <c r="AH475" s="59"/>
      <c r="AI475" s="59"/>
      <c r="AJ475" s="59"/>
    </row>
    <row r="476" spans="1:36" ht="12.75" x14ac:dyDescent="0.2">
      <c r="A476" s="59"/>
      <c r="B476" s="59"/>
      <c r="C476" s="59"/>
      <c r="D476" s="59"/>
      <c r="E476" s="59"/>
      <c r="F476" s="59"/>
      <c r="G476" s="59"/>
      <c r="H476" s="59"/>
      <c r="I476" s="59"/>
      <c r="J476" s="59"/>
      <c r="K476" s="59"/>
      <c r="L476" s="59"/>
      <c r="M476" s="59"/>
      <c r="N476" s="59"/>
      <c r="O476" s="59"/>
      <c r="P476" s="59"/>
      <c r="Q476" s="59"/>
      <c r="R476" s="59"/>
      <c r="S476" s="59"/>
      <c r="T476" s="59"/>
      <c r="U476" s="59"/>
      <c r="V476" s="59"/>
      <c r="W476" s="59"/>
      <c r="X476" s="59"/>
      <c r="Y476" s="59"/>
      <c r="Z476" s="59"/>
      <c r="AA476" s="59"/>
      <c r="AB476" s="59"/>
      <c r="AC476" s="59"/>
      <c r="AD476" s="59"/>
      <c r="AE476" s="59"/>
      <c r="AF476" s="59"/>
      <c r="AG476" s="59"/>
      <c r="AH476" s="59"/>
      <c r="AI476" s="59"/>
      <c r="AJ476" s="59"/>
    </row>
    <row r="477" spans="1:36" ht="12.75" x14ac:dyDescent="0.2">
      <c r="A477" s="59"/>
      <c r="B477" s="59"/>
      <c r="C477" s="59"/>
      <c r="D477" s="59"/>
      <c r="E477" s="59"/>
      <c r="F477" s="59"/>
      <c r="G477" s="59"/>
      <c r="H477" s="59"/>
      <c r="I477" s="59"/>
      <c r="J477" s="59"/>
      <c r="K477" s="59"/>
      <c r="L477" s="59"/>
      <c r="M477" s="59"/>
      <c r="N477" s="59"/>
      <c r="O477" s="59"/>
      <c r="P477" s="59"/>
      <c r="Q477" s="59"/>
      <c r="R477" s="59"/>
      <c r="S477" s="59"/>
      <c r="T477" s="59"/>
      <c r="U477" s="59"/>
      <c r="V477" s="59"/>
      <c r="W477" s="59"/>
      <c r="X477" s="59"/>
      <c r="Y477" s="59"/>
      <c r="Z477" s="59"/>
      <c r="AA477" s="59"/>
      <c r="AB477" s="59"/>
      <c r="AC477" s="59"/>
      <c r="AD477" s="59"/>
      <c r="AE477" s="59"/>
      <c r="AF477" s="59"/>
      <c r="AG477" s="59"/>
      <c r="AH477" s="59"/>
      <c r="AI477" s="59"/>
      <c r="AJ477" s="59"/>
    </row>
    <row r="478" spans="1:36" ht="12.75" x14ac:dyDescent="0.2">
      <c r="A478" s="59"/>
      <c r="B478" s="59"/>
      <c r="C478" s="59"/>
      <c r="D478" s="59"/>
      <c r="E478" s="59"/>
      <c r="F478" s="59"/>
      <c r="G478" s="59"/>
      <c r="H478" s="59"/>
      <c r="I478" s="59"/>
      <c r="J478" s="59"/>
      <c r="K478" s="59"/>
      <c r="L478" s="59"/>
      <c r="M478" s="59"/>
      <c r="N478" s="59"/>
      <c r="O478" s="59"/>
      <c r="P478" s="59"/>
      <c r="Q478" s="59"/>
      <c r="R478" s="59"/>
      <c r="S478" s="59"/>
      <c r="T478" s="59"/>
      <c r="U478" s="59"/>
      <c r="V478" s="59"/>
      <c r="W478" s="59"/>
      <c r="X478" s="59"/>
      <c r="Y478" s="59"/>
      <c r="Z478" s="59"/>
      <c r="AA478" s="59"/>
      <c r="AB478" s="59"/>
      <c r="AC478" s="59"/>
      <c r="AD478" s="59"/>
      <c r="AE478" s="59"/>
      <c r="AF478" s="59"/>
      <c r="AG478" s="59"/>
      <c r="AH478" s="59"/>
      <c r="AI478" s="59"/>
      <c r="AJ478" s="59"/>
    </row>
    <row r="479" spans="1:36" ht="12.75" x14ac:dyDescent="0.2">
      <c r="A479" s="59"/>
      <c r="B479" s="59"/>
      <c r="C479" s="59"/>
      <c r="D479" s="59"/>
      <c r="E479" s="59"/>
      <c r="F479" s="59"/>
      <c r="G479" s="59"/>
      <c r="H479" s="59"/>
      <c r="I479" s="59"/>
      <c r="J479" s="59"/>
      <c r="K479" s="59"/>
      <c r="L479" s="59"/>
      <c r="M479" s="59"/>
      <c r="N479" s="59"/>
      <c r="O479" s="59"/>
      <c r="P479" s="59"/>
      <c r="Q479" s="59"/>
      <c r="R479" s="59"/>
      <c r="S479" s="59"/>
      <c r="T479" s="59"/>
      <c r="U479" s="59"/>
      <c r="V479" s="59"/>
      <c r="W479" s="59"/>
      <c r="X479" s="59"/>
      <c r="Y479" s="59"/>
      <c r="Z479" s="59"/>
      <c r="AA479" s="59"/>
      <c r="AB479" s="59"/>
      <c r="AC479" s="59"/>
      <c r="AD479" s="59"/>
      <c r="AE479" s="59"/>
      <c r="AF479" s="59"/>
      <c r="AG479" s="59"/>
      <c r="AH479" s="59"/>
      <c r="AI479" s="59"/>
      <c r="AJ479" s="59"/>
    </row>
    <row r="480" spans="1:36" ht="12.75" x14ac:dyDescent="0.2">
      <c r="A480" s="59"/>
      <c r="B480" s="59"/>
      <c r="C480" s="59"/>
      <c r="D480" s="59"/>
      <c r="E480" s="59"/>
      <c r="F480" s="59"/>
      <c r="G480" s="59"/>
      <c r="H480" s="59"/>
      <c r="I480" s="59"/>
      <c r="J480" s="59"/>
      <c r="K480" s="59"/>
      <c r="L480" s="59"/>
      <c r="M480" s="59"/>
      <c r="N480" s="59"/>
      <c r="O480" s="59"/>
      <c r="P480" s="59"/>
      <c r="Q480" s="59"/>
      <c r="R480" s="59"/>
      <c r="S480" s="59"/>
      <c r="T480" s="59"/>
      <c r="U480" s="59"/>
      <c r="V480" s="59"/>
      <c r="W480" s="59"/>
      <c r="X480" s="59"/>
      <c r="Y480" s="59"/>
      <c r="Z480" s="59"/>
      <c r="AA480" s="59"/>
      <c r="AB480" s="59"/>
      <c r="AC480" s="59"/>
      <c r="AD480" s="59"/>
      <c r="AE480" s="59"/>
      <c r="AF480" s="59"/>
      <c r="AG480" s="59"/>
      <c r="AH480" s="59"/>
      <c r="AI480" s="59"/>
      <c r="AJ480" s="59"/>
    </row>
    <row r="481" spans="1:36" ht="12.75" x14ac:dyDescent="0.2">
      <c r="A481" s="59"/>
      <c r="B481" s="59"/>
      <c r="C481" s="59"/>
      <c r="D481" s="59"/>
      <c r="E481" s="59"/>
      <c r="F481" s="59"/>
      <c r="G481" s="59"/>
      <c r="H481" s="59"/>
      <c r="I481" s="59"/>
      <c r="J481" s="59"/>
      <c r="K481" s="59"/>
      <c r="L481" s="59"/>
      <c r="M481" s="59"/>
      <c r="N481" s="59"/>
      <c r="O481" s="59"/>
      <c r="P481" s="59"/>
      <c r="Q481" s="59"/>
      <c r="R481" s="59"/>
      <c r="S481" s="59"/>
      <c r="T481" s="59"/>
      <c r="U481" s="59"/>
      <c r="V481" s="59"/>
      <c r="W481" s="59"/>
      <c r="X481" s="59"/>
      <c r="Y481" s="59"/>
      <c r="Z481" s="59"/>
      <c r="AA481" s="59"/>
      <c r="AB481" s="59"/>
      <c r="AC481" s="59"/>
      <c r="AD481" s="59"/>
      <c r="AE481" s="59"/>
      <c r="AF481" s="59"/>
      <c r="AG481" s="59"/>
      <c r="AH481" s="59"/>
      <c r="AI481" s="59"/>
      <c r="AJ481" s="59"/>
    </row>
    <row r="482" spans="1:36" ht="12.75" x14ac:dyDescent="0.2">
      <c r="A482" s="59"/>
      <c r="B482" s="59"/>
      <c r="C482" s="59"/>
      <c r="D482" s="59"/>
      <c r="E482" s="59"/>
      <c r="F482" s="59"/>
      <c r="G482" s="59"/>
      <c r="H482" s="59"/>
      <c r="I482" s="59"/>
      <c r="J482" s="59"/>
      <c r="K482" s="59"/>
      <c r="L482" s="59"/>
      <c r="M482" s="59"/>
      <c r="N482" s="59"/>
      <c r="O482" s="59"/>
      <c r="P482" s="59"/>
      <c r="Q482" s="59"/>
      <c r="R482" s="59"/>
      <c r="S482" s="59"/>
      <c r="T482" s="59"/>
      <c r="U482" s="59"/>
      <c r="V482" s="59"/>
      <c r="W482" s="59"/>
      <c r="X482" s="59"/>
      <c r="Y482" s="59"/>
      <c r="Z482" s="59"/>
      <c r="AA482" s="59"/>
      <c r="AB482" s="59"/>
      <c r="AC482" s="59"/>
      <c r="AD482" s="59"/>
      <c r="AE482" s="59"/>
      <c r="AF482" s="59"/>
      <c r="AG482" s="59"/>
      <c r="AH482" s="59"/>
      <c r="AI482" s="59"/>
      <c r="AJ482" s="59"/>
    </row>
    <row r="483" spans="1:36" ht="12.75" x14ac:dyDescent="0.2">
      <c r="A483" s="59"/>
      <c r="B483" s="59"/>
      <c r="C483" s="59"/>
      <c r="D483" s="59"/>
      <c r="E483" s="59"/>
      <c r="F483" s="59"/>
      <c r="G483" s="59"/>
      <c r="H483" s="59"/>
      <c r="I483" s="59"/>
      <c r="J483" s="59"/>
      <c r="K483" s="59"/>
      <c r="L483" s="59"/>
      <c r="M483" s="59"/>
      <c r="N483" s="59"/>
      <c r="O483" s="59"/>
      <c r="P483" s="59"/>
      <c r="Q483" s="59"/>
      <c r="R483" s="59"/>
      <c r="S483" s="59"/>
      <c r="T483" s="59"/>
      <c r="U483" s="59"/>
      <c r="V483" s="59"/>
      <c r="W483" s="59"/>
      <c r="X483" s="59"/>
      <c r="Y483" s="59"/>
      <c r="Z483" s="59"/>
      <c r="AA483" s="59"/>
      <c r="AB483" s="59"/>
      <c r="AC483" s="59"/>
      <c r="AD483" s="59"/>
      <c r="AE483" s="59"/>
      <c r="AF483" s="59"/>
      <c r="AG483" s="59"/>
      <c r="AH483" s="59"/>
      <c r="AI483" s="59"/>
      <c r="AJ483" s="59"/>
    </row>
    <row r="484" spans="1:36" ht="12.75" x14ac:dyDescent="0.2">
      <c r="A484" s="59"/>
      <c r="B484" s="59"/>
      <c r="C484" s="59"/>
      <c r="D484" s="59"/>
      <c r="E484" s="59"/>
      <c r="F484" s="59"/>
      <c r="G484" s="59"/>
      <c r="H484" s="59"/>
      <c r="I484" s="59"/>
      <c r="J484" s="59"/>
      <c r="K484" s="59"/>
      <c r="L484" s="59"/>
      <c r="M484" s="59"/>
      <c r="N484" s="59"/>
      <c r="O484" s="59"/>
      <c r="P484" s="59"/>
      <c r="Q484" s="59"/>
      <c r="R484" s="59"/>
      <c r="S484" s="59"/>
      <c r="T484" s="59"/>
      <c r="U484" s="59"/>
      <c r="V484" s="59"/>
      <c r="W484" s="59"/>
      <c r="X484" s="59"/>
      <c r="Y484" s="59"/>
      <c r="Z484" s="59"/>
      <c r="AA484" s="59"/>
      <c r="AB484" s="59"/>
      <c r="AC484" s="59"/>
      <c r="AD484" s="59"/>
      <c r="AE484" s="59"/>
      <c r="AF484" s="59"/>
      <c r="AG484" s="59"/>
      <c r="AH484" s="59"/>
      <c r="AI484" s="59"/>
      <c r="AJ484" s="59"/>
    </row>
    <row r="485" spans="1:36" ht="12.75" x14ac:dyDescent="0.2">
      <c r="A485" s="59"/>
      <c r="B485" s="59"/>
      <c r="C485" s="59"/>
      <c r="D485" s="59"/>
      <c r="E485" s="59"/>
      <c r="F485" s="59"/>
      <c r="G485" s="59"/>
      <c r="H485" s="59"/>
      <c r="I485" s="59"/>
      <c r="J485" s="59"/>
      <c r="K485" s="59"/>
      <c r="L485" s="59"/>
      <c r="M485" s="59"/>
      <c r="N485" s="59"/>
      <c r="O485" s="59"/>
      <c r="P485" s="59"/>
      <c r="Q485" s="59"/>
      <c r="R485" s="59"/>
      <c r="S485" s="59"/>
      <c r="T485" s="59"/>
      <c r="U485" s="59"/>
      <c r="V485" s="59"/>
      <c r="W485" s="59"/>
      <c r="X485" s="59"/>
      <c r="Y485" s="59"/>
      <c r="Z485" s="59"/>
      <c r="AA485" s="59"/>
      <c r="AB485" s="59"/>
      <c r="AC485" s="59"/>
      <c r="AD485" s="59"/>
      <c r="AE485" s="59"/>
      <c r="AF485" s="59"/>
      <c r="AG485" s="59"/>
      <c r="AH485" s="59"/>
      <c r="AI485" s="59"/>
      <c r="AJ485" s="59"/>
    </row>
    <row r="486" spans="1:36" ht="12.75" x14ac:dyDescent="0.2">
      <c r="A486" s="59"/>
      <c r="B486" s="59"/>
      <c r="C486" s="59"/>
      <c r="D486" s="59"/>
      <c r="E486" s="59"/>
      <c r="F486" s="59"/>
      <c r="G486" s="59"/>
      <c r="H486" s="59"/>
      <c r="I486" s="59"/>
      <c r="J486" s="59"/>
      <c r="K486" s="59"/>
      <c r="L486" s="59"/>
      <c r="M486" s="59"/>
      <c r="N486" s="59"/>
      <c r="O486" s="59"/>
      <c r="P486" s="59"/>
      <c r="Q486" s="59"/>
      <c r="R486" s="59"/>
      <c r="S486" s="59"/>
      <c r="T486" s="59"/>
      <c r="U486" s="59"/>
      <c r="V486" s="59"/>
      <c r="W486" s="59"/>
      <c r="X486" s="59"/>
      <c r="Y486" s="59"/>
      <c r="Z486" s="59"/>
      <c r="AA486" s="59"/>
      <c r="AB486" s="59"/>
      <c r="AC486" s="59"/>
      <c r="AD486" s="59"/>
      <c r="AE486" s="59"/>
      <c r="AF486" s="59"/>
      <c r="AG486" s="59"/>
      <c r="AH486" s="59"/>
      <c r="AI486" s="59"/>
      <c r="AJ486" s="59"/>
    </row>
    <row r="487" spans="1:36" ht="12.75" x14ac:dyDescent="0.2">
      <c r="A487" s="59"/>
      <c r="B487" s="59"/>
      <c r="C487" s="59"/>
      <c r="D487" s="59"/>
      <c r="E487" s="59"/>
      <c r="F487" s="59"/>
      <c r="G487" s="59"/>
      <c r="H487" s="59"/>
      <c r="I487" s="59"/>
      <c r="J487" s="59"/>
      <c r="K487" s="59"/>
      <c r="L487" s="59"/>
      <c r="M487" s="59"/>
      <c r="N487" s="59"/>
      <c r="O487" s="59"/>
      <c r="P487" s="59"/>
      <c r="Q487" s="59"/>
      <c r="R487" s="59"/>
      <c r="S487" s="59"/>
      <c r="T487" s="59"/>
      <c r="U487" s="59"/>
      <c r="V487" s="59"/>
      <c r="W487" s="59"/>
      <c r="X487" s="59"/>
      <c r="Y487" s="59"/>
      <c r="Z487" s="59"/>
      <c r="AA487" s="59"/>
      <c r="AB487" s="59"/>
      <c r="AC487" s="59"/>
      <c r="AD487" s="59"/>
      <c r="AE487" s="59"/>
      <c r="AF487" s="59"/>
      <c r="AG487" s="59"/>
      <c r="AH487" s="59"/>
      <c r="AI487" s="59"/>
      <c r="AJ487" s="59"/>
    </row>
    <row r="488" spans="1:36" ht="12.75" x14ac:dyDescent="0.2">
      <c r="A488" s="59"/>
      <c r="B488" s="59"/>
      <c r="C488" s="59"/>
      <c r="D488" s="59"/>
      <c r="E488" s="59"/>
      <c r="F488" s="59"/>
      <c r="G488" s="59"/>
      <c r="H488" s="59"/>
      <c r="I488" s="59"/>
      <c r="J488" s="59"/>
      <c r="K488" s="59"/>
      <c r="L488" s="59"/>
      <c r="M488" s="59"/>
      <c r="N488" s="59"/>
      <c r="O488" s="59"/>
      <c r="P488" s="59"/>
      <c r="Q488" s="59"/>
      <c r="R488" s="59"/>
      <c r="S488" s="59"/>
      <c r="T488" s="59"/>
      <c r="U488" s="59"/>
      <c r="V488" s="59"/>
      <c r="W488" s="59"/>
      <c r="X488" s="59"/>
      <c r="Y488" s="59"/>
      <c r="Z488" s="59"/>
      <c r="AA488" s="59"/>
      <c r="AB488" s="59"/>
      <c r="AC488" s="59"/>
      <c r="AD488" s="59"/>
      <c r="AE488" s="59"/>
      <c r="AF488" s="59"/>
      <c r="AG488" s="59"/>
      <c r="AH488" s="59"/>
      <c r="AI488" s="59"/>
      <c r="AJ488" s="59"/>
    </row>
    <row r="489" spans="1:36" ht="12.75" x14ac:dyDescent="0.2">
      <c r="A489" s="59"/>
      <c r="B489" s="59"/>
      <c r="C489" s="59"/>
      <c r="D489" s="59"/>
      <c r="E489" s="59"/>
      <c r="F489" s="59"/>
      <c r="G489" s="59"/>
      <c r="H489" s="59"/>
      <c r="I489" s="59"/>
      <c r="J489" s="59"/>
      <c r="K489" s="59"/>
      <c r="L489" s="59"/>
      <c r="M489" s="59"/>
      <c r="N489" s="59"/>
      <c r="O489" s="59"/>
      <c r="P489" s="59"/>
      <c r="Q489" s="59"/>
      <c r="R489" s="59"/>
      <c r="S489" s="59"/>
      <c r="T489" s="59"/>
      <c r="U489" s="59"/>
      <c r="V489" s="59"/>
      <c r="W489" s="59"/>
      <c r="X489" s="59"/>
      <c r="Y489" s="59"/>
      <c r="Z489" s="59"/>
      <c r="AA489" s="59"/>
      <c r="AB489" s="59"/>
      <c r="AC489" s="59"/>
      <c r="AD489" s="59"/>
      <c r="AE489" s="59"/>
      <c r="AF489" s="59"/>
      <c r="AG489" s="59"/>
      <c r="AH489" s="59"/>
      <c r="AI489" s="59"/>
      <c r="AJ489" s="59"/>
    </row>
    <row r="490" spans="1:36" ht="12.75" x14ac:dyDescent="0.2">
      <c r="A490" s="59"/>
      <c r="B490" s="59"/>
      <c r="C490" s="59"/>
      <c r="D490" s="59"/>
      <c r="E490" s="59"/>
      <c r="F490" s="59"/>
      <c r="G490" s="59"/>
      <c r="H490" s="59"/>
      <c r="I490" s="59"/>
      <c r="J490" s="59"/>
      <c r="K490" s="59"/>
      <c r="L490" s="59"/>
      <c r="M490" s="59"/>
      <c r="N490" s="59"/>
      <c r="O490" s="59"/>
      <c r="P490" s="59"/>
      <c r="Q490" s="59"/>
      <c r="R490" s="59"/>
      <c r="S490" s="59"/>
      <c r="T490" s="59"/>
      <c r="U490" s="59"/>
      <c r="V490" s="59"/>
      <c r="W490" s="59"/>
      <c r="X490" s="59"/>
      <c r="Y490" s="59"/>
      <c r="Z490" s="59"/>
      <c r="AA490" s="59"/>
      <c r="AB490" s="59"/>
      <c r="AC490" s="59"/>
      <c r="AD490" s="59"/>
      <c r="AE490" s="59"/>
      <c r="AF490" s="59"/>
      <c r="AG490" s="59"/>
      <c r="AH490" s="59"/>
      <c r="AI490" s="59"/>
      <c r="AJ490" s="59"/>
    </row>
    <row r="491" spans="1:36" ht="12.75" x14ac:dyDescent="0.2">
      <c r="A491" s="59"/>
      <c r="B491" s="59"/>
      <c r="C491" s="59"/>
      <c r="D491" s="59"/>
      <c r="E491" s="59"/>
      <c r="F491" s="59"/>
      <c r="G491" s="59"/>
      <c r="H491" s="59"/>
      <c r="I491" s="59"/>
      <c r="J491" s="59"/>
      <c r="K491" s="59"/>
      <c r="L491" s="59"/>
      <c r="M491" s="59"/>
      <c r="N491" s="59"/>
      <c r="O491" s="59"/>
      <c r="P491" s="59"/>
      <c r="Q491" s="59"/>
      <c r="R491" s="59"/>
      <c r="S491" s="59"/>
      <c r="T491" s="59"/>
      <c r="U491" s="59"/>
      <c r="V491" s="59"/>
      <c r="W491" s="59"/>
      <c r="X491" s="59"/>
      <c r="Y491" s="59"/>
      <c r="Z491" s="59"/>
      <c r="AA491" s="59"/>
      <c r="AB491" s="59"/>
      <c r="AC491" s="59"/>
      <c r="AD491" s="59"/>
      <c r="AE491" s="59"/>
      <c r="AF491" s="59"/>
      <c r="AG491" s="59"/>
      <c r="AH491" s="59"/>
      <c r="AI491" s="59"/>
      <c r="AJ491" s="59"/>
    </row>
    <row r="492" spans="1:36" ht="12.75" x14ac:dyDescent="0.2">
      <c r="A492" s="59"/>
      <c r="B492" s="59"/>
      <c r="C492" s="59"/>
      <c r="D492" s="59"/>
      <c r="E492" s="59"/>
      <c r="F492" s="59"/>
      <c r="G492" s="59"/>
      <c r="H492" s="59"/>
      <c r="I492" s="59"/>
      <c r="J492" s="59"/>
      <c r="K492" s="59"/>
      <c r="L492" s="59"/>
      <c r="M492" s="59"/>
      <c r="N492" s="59"/>
      <c r="O492" s="59"/>
      <c r="P492" s="59"/>
      <c r="Q492" s="59"/>
      <c r="R492" s="59"/>
      <c r="S492" s="59"/>
      <c r="T492" s="59"/>
      <c r="U492" s="59"/>
      <c r="V492" s="59"/>
      <c r="W492" s="59"/>
      <c r="X492" s="59"/>
      <c r="Y492" s="59"/>
      <c r="Z492" s="59"/>
      <c r="AA492" s="59"/>
      <c r="AB492" s="59"/>
      <c r="AC492" s="59"/>
      <c r="AD492" s="59"/>
      <c r="AE492" s="59"/>
      <c r="AF492" s="59"/>
      <c r="AG492" s="59"/>
      <c r="AH492" s="59"/>
      <c r="AI492" s="59"/>
      <c r="AJ492" s="59"/>
    </row>
    <row r="493" spans="1:36" ht="12.75" x14ac:dyDescent="0.2">
      <c r="A493" s="59"/>
      <c r="B493" s="59"/>
      <c r="C493" s="59"/>
      <c r="D493" s="59"/>
      <c r="E493" s="59"/>
      <c r="F493" s="59"/>
      <c r="G493" s="59"/>
      <c r="H493" s="59"/>
      <c r="I493" s="59"/>
      <c r="J493" s="59"/>
      <c r="K493" s="59"/>
      <c r="L493" s="59"/>
      <c r="M493" s="59"/>
      <c r="N493" s="59"/>
      <c r="O493" s="59"/>
      <c r="P493" s="59"/>
      <c r="Q493" s="59"/>
      <c r="R493" s="59"/>
      <c r="S493" s="59"/>
      <c r="T493" s="59"/>
      <c r="U493" s="59"/>
      <c r="V493" s="59"/>
      <c r="W493" s="59"/>
      <c r="X493" s="59"/>
      <c r="Y493" s="59"/>
      <c r="Z493" s="59"/>
      <c r="AA493" s="59"/>
      <c r="AB493" s="59"/>
      <c r="AC493" s="59"/>
      <c r="AD493" s="59"/>
      <c r="AE493" s="59"/>
      <c r="AF493" s="59"/>
      <c r="AG493" s="59"/>
      <c r="AH493" s="59"/>
      <c r="AI493" s="59"/>
      <c r="AJ493" s="59"/>
    </row>
    <row r="494" spans="1:36" ht="12.75" x14ac:dyDescent="0.2">
      <c r="A494" s="59"/>
      <c r="B494" s="59"/>
      <c r="C494" s="59"/>
      <c r="D494" s="59"/>
      <c r="E494" s="59"/>
      <c r="F494" s="59"/>
      <c r="G494" s="59"/>
      <c r="H494" s="59"/>
      <c r="I494" s="59"/>
      <c r="J494" s="59"/>
      <c r="K494" s="59"/>
      <c r="L494" s="59"/>
      <c r="M494" s="59"/>
      <c r="N494" s="59"/>
      <c r="O494" s="59"/>
      <c r="P494" s="59"/>
      <c r="Q494" s="59"/>
      <c r="R494" s="59"/>
      <c r="S494" s="59"/>
      <c r="T494" s="59"/>
      <c r="U494" s="59"/>
      <c r="V494" s="59"/>
      <c r="W494" s="59"/>
      <c r="X494" s="59"/>
      <c r="Y494" s="59"/>
      <c r="Z494" s="59"/>
      <c r="AA494" s="59"/>
      <c r="AB494" s="59"/>
      <c r="AC494" s="59"/>
      <c r="AD494" s="59"/>
      <c r="AE494" s="59"/>
      <c r="AF494" s="59"/>
      <c r="AG494" s="59"/>
      <c r="AH494" s="59"/>
      <c r="AI494" s="59"/>
      <c r="AJ494" s="59"/>
    </row>
    <row r="495" spans="1:36" ht="12.75" x14ac:dyDescent="0.2">
      <c r="A495" s="59"/>
      <c r="B495" s="59"/>
      <c r="C495" s="59"/>
      <c r="D495" s="59"/>
      <c r="E495" s="59"/>
      <c r="F495" s="59"/>
      <c r="G495" s="59"/>
      <c r="H495" s="59"/>
      <c r="I495" s="59"/>
      <c r="J495" s="59"/>
      <c r="K495" s="59"/>
      <c r="L495" s="59"/>
      <c r="M495" s="59"/>
      <c r="N495" s="59"/>
      <c r="O495" s="59"/>
      <c r="P495" s="59"/>
      <c r="Q495" s="59"/>
      <c r="R495" s="59"/>
      <c r="S495" s="59"/>
      <c r="T495" s="59"/>
      <c r="U495" s="59"/>
      <c r="V495" s="59"/>
      <c r="W495" s="59"/>
      <c r="X495" s="59"/>
      <c r="Y495" s="59"/>
      <c r="Z495" s="59"/>
      <c r="AA495" s="59"/>
      <c r="AB495" s="59"/>
      <c r="AC495" s="59"/>
      <c r="AD495" s="59"/>
      <c r="AE495" s="59"/>
      <c r="AF495" s="59"/>
      <c r="AG495" s="59"/>
      <c r="AH495" s="59"/>
      <c r="AI495" s="59"/>
      <c r="AJ495" s="59"/>
    </row>
    <row r="496" spans="1:36" ht="12.75" x14ac:dyDescent="0.2">
      <c r="A496" s="59"/>
      <c r="B496" s="59"/>
      <c r="C496" s="59"/>
      <c r="D496" s="59"/>
      <c r="E496" s="59"/>
      <c r="F496" s="59"/>
      <c r="G496" s="59"/>
      <c r="H496" s="59"/>
      <c r="I496" s="59"/>
      <c r="J496" s="59"/>
      <c r="K496" s="59"/>
      <c r="L496" s="59"/>
      <c r="M496" s="59"/>
      <c r="N496" s="59"/>
      <c r="O496" s="59"/>
      <c r="P496" s="59"/>
      <c r="Q496" s="59"/>
      <c r="R496" s="59"/>
      <c r="S496" s="59"/>
      <c r="T496" s="59"/>
      <c r="U496" s="59"/>
      <c r="V496" s="59"/>
      <c r="W496" s="59"/>
      <c r="X496" s="59"/>
      <c r="Y496" s="59"/>
      <c r="Z496" s="59"/>
      <c r="AA496" s="59"/>
      <c r="AB496" s="59"/>
      <c r="AC496" s="59"/>
      <c r="AD496" s="59"/>
      <c r="AE496" s="59"/>
      <c r="AF496" s="59"/>
      <c r="AG496" s="59"/>
      <c r="AH496" s="59"/>
      <c r="AI496" s="59"/>
      <c r="AJ496" s="59"/>
    </row>
    <row r="497" spans="1:36" ht="12.75" x14ac:dyDescent="0.2">
      <c r="A497" s="59"/>
      <c r="B497" s="59"/>
      <c r="C497" s="59"/>
      <c r="D497" s="59"/>
      <c r="E497" s="59"/>
      <c r="F497" s="59"/>
      <c r="G497" s="59"/>
      <c r="H497" s="59"/>
      <c r="I497" s="59"/>
      <c r="J497" s="59"/>
      <c r="K497" s="59"/>
      <c r="L497" s="59"/>
      <c r="M497" s="59"/>
      <c r="N497" s="59"/>
      <c r="O497" s="59"/>
      <c r="P497" s="59"/>
      <c r="Q497" s="59"/>
      <c r="R497" s="59"/>
      <c r="S497" s="59"/>
      <c r="T497" s="59"/>
      <c r="U497" s="59"/>
      <c r="V497" s="59"/>
      <c r="W497" s="59"/>
      <c r="X497" s="59"/>
      <c r="Y497" s="59"/>
      <c r="Z497" s="59"/>
      <c r="AA497" s="59"/>
      <c r="AB497" s="59"/>
      <c r="AC497" s="59"/>
      <c r="AD497" s="59"/>
      <c r="AE497" s="59"/>
      <c r="AF497" s="59"/>
      <c r="AG497" s="59"/>
      <c r="AH497" s="59"/>
      <c r="AI497" s="59"/>
      <c r="AJ497" s="59"/>
    </row>
    <row r="498" spans="1:36" ht="12.75" x14ac:dyDescent="0.2">
      <c r="A498" s="59"/>
      <c r="B498" s="59"/>
      <c r="C498" s="59"/>
      <c r="D498" s="59"/>
      <c r="E498" s="59"/>
      <c r="F498" s="59"/>
      <c r="G498" s="59"/>
      <c r="H498" s="59"/>
      <c r="I498" s="59"/>
      <c r="J498" s="59"/>
      <c r="K498" s="59"/>
      <c r="L498" s="59"/>
      <c r="M498" s="59"/>
      <c r="N498" s="59"/>
      <c r="O498" s="59"/>
      <c r="P498" s="59"/>
      <c r="Q498" s="59"/>
      <c r="R498" s="59"/>
      <c r="S498" s="59"/>
      <c r="T498" s="59"/>
      <c r="U498" s="59"/>
      <c r="V498" s="59"/>
      <c r="W498" s="59"/>
      <c r="X498" s="59"/>
      <c r="Y498" s="59"/>
      <c r="Z498" s="59"/>
      <c r="AA498" s="59"/>
      <c r="AB498" s="59"/>
      <c r="AC498" s="59"/>
      <c r="AD498" s="59"/>
      <c r="AE498" s="59"/>
      <c r="AF498" s="59"/>
      <c r="AG498" s="59"/>
      <c r="AH498" s="59"/>
      <c r="AI498" s="59"/>
      <c r="AJ498" s="59"/>
    </row>
    <row r="499" spans="1:36" ht="12.75" x14ac:dyDescent="0.2">
      <c r="A499" s="59"/>
      <c r="B499" s="59"/>
      <c r="C499" s="59"/>
      <c r="D499" s="59"/>
      <c r="E499" s="59"/>
      <c r="F499" s="59"/>
      <c r="G499" s="59"/>
      <c r="H499" s="59"/>
      <c r="I499" s="59"/>
      <c r="J499" s="59"/>
      <c r="K499" s="59"/>
      <c r="L499" s="59"/>
      <c r="M499" s="59"/>
      <c r="N499" s="59"/>
      <c r="O499" s="59"/>
      <c r="P499" s="59"/>
      <c r="Q499" s="59"/>
      <c r="R499" s="59"/>
      <c r="S499" s="59"/>
      <c r="T499" s="59"/>
      <c r="U499" s="59"/>
      <c r="V499" s="59"/>
      <c r="W499" s="59"/>
      <c r="X499" s="59"/>
      <c r="Y499" s="59"/>
      <c r="Z499" s="59"/>
      <c r="AA499" s="59"/>
      <c r="AB499" s="59"/>
      <c r="AC499" s="59"/>
      <c r="AD499" s="59"/>
      <c r="AE499" s="59"/>
      <c r="AF499" s="59"/>
      <c r="AG499" s="59"/>
      <c r="AH499" s="59"/>
      <c r="AI499" s="59"/>
      <c r="AJ499" s="59"/>
    </row>
    <row r="500" spans="1:36" ht="12.75" x14ac:dyDescent="0.2">
      <c r="A500" s="59"/>
      <c r="B500" s="59"/>
      <c r="C500" s="59"/>
      <c r="D500" s="59"/>
      <c r="E500" s="59"/>
      <c r="F500" s="59"/>
      <c r="G500" s="59"/>
      <c r="H500" s="59"/>
      <c r="I500" s="59"/>
      <c r="J500" s="59"/>
      <c r="K500" s="59"/>
      <c r="L500" s="59"/>
      <c r="M500" s="59"/>
      <c r="N500" s="59"/>
      <c r="O500" s="59"/>
      <c r="P500" s="59"/>
      <c r="Q500" s="59"/>
      <c r="R500" s="59"/>
      <c r="S500" s="59"/>
      <c r="T500" s="59"/>
      <c r="U500" s="59"/>
      <c r="V500" s="59"/>
      <c r="W500" s="59"/>
      <c r="X500" s="59"/>
      <c r="Y500" s="59"/>
      <c r="Z500" s="59"/>
      <c r="AA500" s="59"/>
      <c r="AB500" s="59"/>
      <c r="AC500" s="59"/>
      <c r="AD500" s="59"/>
      <c r="AE500" s="59"/>
      <c r="AF500" s="59"/>
      <c r="AG500" s="59"/>
      <c r="AH500" s="59"/>
      <c r="AI500" s="59"/>
      <c r="AJ500" s="59"/>
    </row>
    <row r="501" spans="1:36" ht="12.75" x14ac:dyDescent="0.2">
      <c r="A501" s="59"/>
      <c r="B501" s="59"/>
      <c r="C501" s="59"/>
      <c r="D501" s="59"/>
      <c r="E501" s="59"/>
      <c r="F501" s="59"/>
      <c r="G501" s="59"/>
      <c r="H501" s="59"/>
      <c r="I501" s="59"/>
      <c r="J501" s="59"/>
      <c r="K501" s="59"/>
      <c r="L501" s="59"/>
      <c r="M501" s="59"/>
      <c r="N501" s="59"/>
      <c r="O501" s="59"/>
      <c r="P501" s="59"/>
      <c r="Q501" s="59"/>
      <c r="R501" s="59"/>
      <c r="S501" s="59"/>
      <c r="T501" s="59"/>
      <c r="U501" s="59"/>
      <c r="V501" s="59"/>
      <c r="W501" s="59"/>
      <c r="X501" s="59"/>
      <c r="Y501" s="59"/>
      <c r="Z501" s="59"/>
      <c r="AA501" s="59"/>
      <c r="AB501" s="59"/>
      <c r="AC501" s="59"/>
      <c r="AD501" s="59"/>
      <c r="AE501" s="59"/>
      <c r="AF501" s="59"/>
      <c r="AG501" s="59"/>
      <c r="AH501" s="59"/>
      <c r="AI501" s="59"/>
      <c r="AJ501" s="59"/>
    </row>
    <row r="502" spans="1:36" ht="12.75" x14ac:dyDescent="0.2">
      <c r="A502" s="59"/>
      <c r="B502" s="59"/>
      <c r="C502" s="59"/>
      <c r="D502" s="59"/>
      <c r="E502" s="59"/>
      <c r="F502" s="59"/>
      <c r="G502" s="59"/>
      <c r="H502" s="59"/>
      <c r="I502" s="59"/>
      <c r="J502" s="59"/>
      <c r="K502" s="59"/>
      <c r="L502" s="59"/>
      <c r="M502" s="59"/>
      <c r="N502" s="59"/>
      <c r="O502" s="59"/>
      <c r="P502" s="59"/>
      <c r="Q502" s="59"/>
      <c r="R502" s="59"/>
      <c r="S502" s="59"/>
      <c r="T502" s="59"/>
      <c r="U502" s="59"/>
      <c r="V502" s="59"/>
      <c r="W502" s="59"/>
      <c r="X502" s="59"/>
      <c r="Y502" s="59"/>
      <c r="Z502" s="59"/>
      <c r="AA502" s="59"/>
      <c r="AB502" s="59"/>
      <c r="AC502" s="59"/>
      <c r="AD502" s="59"/>
      <c r="AE502" s="59"/>
      <c r="AF502" s="59"/>
      <c r="AG502" s="59"/>
      <c r="AH502" s="59"/>
      <c r="AI502" s="59"/>
      <c r="AJ502" s="59"/>
    </row>
    <row r="503" spans="1:36" ht="12.75" x14ac:dyDescent="0.2">
      <c r="A503" s="59"/>
      <c r="B503" s="59"/>
      <c r="C503" s="59"/>
      <c r="D503" s="59"/>
      <c r="E503" s="59"/>
      <c r="F503" s="59"/>
      <c r="G503" s="59"/>
      <c r="H503" s="59"/>
      <c r="I503" s="59"/>
      <c r="J503" s="59"/>
      <c r="K503" s="59"/>
      <c r="L503" s="59"/>
      <c r="M503" s="59"/>
      <c r="N503" s="59"/>
      <c r="O503" s="59"/>
      <c r="P503" s="59"/>
      <c r="Q503" s="59"/>
      <c r="R503" s="59"/>
      <c r="S503" s="59"/>
      <c r="T503" s="59"/>
      <c r="U503" s="59"/>
      <c r="V503" s="59"/>
      <c r="W503" s="59"/>
      <c r="X503" s="59"/>
      <c r="Y503" s="59"/>
      <c r="Z503" s="59"/>
      <c r="AA503" s="59"/>
      <c r="AB503" s="59"/>
      <c r="AC503" s="59"/>
      <c r="AD503" s="59"/>
      <c r="AE503" s="59"/>
      <c r="AF503" s="59"/>
      <c r="AG503" s="59"/>
      <c r="AH503" s="59"/>
      <c r="AI503" s="59"/>
      <c r="AJ503" s="59"/>
    </row>
    <row r="504" spans="1:36" ht="12.75" x14ac:dyDescent="0.2">
      <c r="A504" s="59"/>
      <c r="B504" s="59"/>
      <c r="C504" s="59"/>
      <c r="D504" s="59"/>
      <c r="E504" s="59"/>
      <c r="F504" s="59"/>
      <c r="G504" s="59"/>
      <c r="H504" s="59"/>
      <c r="I504" s="59"/>
      <c r="J504" s="59"/>
      <c r="K504" s="59"/>
      <c r="L504" s="59"/>
      <c r="M504" s="59"/>
      <c r="N504" s="59"/>
      <c r="O504" s="59"/>
      <c r="P504" s="59"/>
      <c r="Q504" s="59"/>
      <c r="R504" s="59"/>
      <c r="S504" s="59"/>
      <c r="T504" s="59"/>
      <c r="U504" s="59"/>
      <c r="V504" s="59"/>
      <c r="W504" s="59"/>
      <c r="X504" s="59"/>
      <c r="Y504" s="59"/>
      <c r="Z504" s="59"/>
      <c r="AA504" s="59"/>
      <c r="AB504" s="59"/>
      <c r="AC504" s="59"/>
      <c r="AD504" s="59"/>
      <c r="AE504" s="59"/>
      <c r="AF504" s="59"/>
      <c r="AG504" s="59"/>
      <c r="AH504" s="59"/>
      <c r="AI504" s="59"/>
      <c r="AJ504" s="59"/>
    </row>
    <row r="505" spans="1:36" ht="12.75" x14ac:dyDescent="0.2">
      <c r="A505" s="59"/>
      <c r="B505" s="59"/>
      <c r="C505" s="59"/>
      <c r="D505" s="59"/>
      <c r="E505" s="59"/>
      <c r="F505" s="59"/>
      <c r="G505" s="59"/>
      <c r="H505" s="59"/>
      <c r="I505" s="59"/>
      <c r="J505" s="59"/>
      <c r="K505" s="59"/>
      <c r="L505" s="59"/>
      <c r="M505" s="59"/>
      <c r="N505" s="59"/>
      <c r="O505" s="59"/>
      <c r="P505" s="59"/>
      <c r="Q505" s="59"/>
      <c r="R505" s="59"/>
      <c r="S505" s="59"/>
      <c r="T505" s="59"/>
      <c r="U505" s="59"/>
      <c r="V505" s="59"/>
      <c r="W505" s="59"/>
      <c r="X505" s="59"/>
      <c r="Y505" s="59"/>
      <c r="Z505" s="59"/>
      <c r="AA505" s="59"/>
      <c r="AB505" s="59"/>
      <c r="AC505" s="59"/>
      <c r="AD505" s="59"/>
      <c r="AE505" s="59"/>
      <c r="AF505" s="59"/>
      <c r="AG505" s="59"/>
      <c r="AH505" s="59"/>
      <c r="AI505" s="59"/>
      <c r="AJ505" s="59"/>
    </row>
    <row r="506" spans="1:36" ht="12.75" x14ac:dyDescent="0.2">
      <c r="A506" s="59"/>
      <c r="B506" s="59"/>
      <c r="C506" s="59"/>
      <c r="D506" s="59"/>
      <c r="E506" s="59"/>
      <c r="F506" s="59"/>
      <c r="G506" s="59"/>
      <c r="H506" s="59"/>
      <c r="I506" s="59"/>
      <c r="J506" s="59"/>
      <c r="K506" s="59"/>
      <c r="L506" s="59"/>
      <c r="M506" s="59"/>
      <c r="N506" s="59"/>
      <c r="O506" s="59"/>
      <c r="P506" s="59"/>
      <c r="Q506" s="59"/>
      <c r="R506" s="59"/>
      <c r="S506" s="59"/>
      <c r="T506" s="59"/>
      <c r="U506" s="59"/>
      <c r="V506" s="59"/>
      <c r="W506" s="59"/>
      <c r="X506" s="59"/>
      <c r="Y506" s="59"/>
      <c r="Z506" s="59"/>
      <c r="AA506" s="59"/>
      <c r="AB506" s="59"/>
      <c r="AC506" s="59"/>
      <c r="AD506" s="59"/>
      <c r="AE506" s="59"/>
      <c r="AF506" s="59"/>
      <c r="AG506" s="59"/>
      <c r="AH506" s="59"/>
      <c r="AI506" s="59"/>
      <c r="AJ506" s="59"/>
    </row>
    <row r="507" spans="1:36" ht="12.75" x14ac:dyDescent="0.2">
      <c r="A507" s="59"/>
      <c r="B507" s="59"/>
      <c r="C507" s="59"/>
      <c r="D507" s="59"/>
      <c r="E507" s="59"/>
      <c r="F507" s="59"/>
      <c r="G507" s="59"/>
      <c r="H507" s="59"/>
      <c r="I507" s="59"/>
      <c r="J507" s="59"/>
      <c r="K507" s="59"/>
      <c r="L507" s="59"/>
      <c r="M507" s="59"/>
      <c r="N507" s="59"/>
      <c r="O507" s="59"/>
      <c r="P507" s="59"/>
      <c r="Q507" s="59"/>
      <c r="R507" s="59"/>
      <c r="S507" s="59"/>
      <c r="T507" s="59"/>
      <c r="U507" s="59"/>
      <c r="V507" s="59"/>
      <c r="W507" s="59"/>
      <c r="X507" s="59"/>
      <c r="Y507" s="59"/>
      <c r="Z507" s="59"/>
      <c r="AA507" s="59"/>
      <c r="AB507" s="59"/>
      <c r="AC507" s="59"/>
      <c r="AD507" s="59"/>
      <c r="AE507" s="59"/>
      <c r="AF507" s="59"/>
      <c r="AG507" s="59"/>
      <c r="AH507" s="59"/>
      <c r="AI507" s="59"/>
      <c r="AJ507" s="59"/>
    </row>
    <row r="508" spans="1:36" ht="12.75" x14ac:dyDescent="0.2">
      <c r="A508" s="59"/>
      <c r="B508" s="59"/>
      <c r="C508" s="59"/>
      <c r="D508" s="59"/>
      <c r="E508" s="59"/>
      <c r="F508" s="59"/>
      <c r="G508" s="59"/>
      <c r="H508" s="59"/>
      <c r="I508" s="59"/>
      <c r="J508" s="59"/>
      <c r="K508" s="59"/>
      <c r="L508" s="59"/>
      <c r="M508" s="59"/>
      <c r="N508" s="59"/>
      <c r="O508" s="59"/>
      <c r="P508" s="59"/>
      <c r="Q508" s="59"/>
      <c r="R508" s="59"/>
      <c r="S508" s="59"/>
      <c r="T508" s="59"/>
      <c r="U508" s="59"/>
      <c r="V508" s="59"/>
      <c r="W508" s="59"/>
      <c r="X508" s="59"/>
      <c r="Y508" s="59"/>
      <c r="Z508" s="59"/>
      <c r="AA508" s="59"/>
      <c r="AB508" s="59"/>
      <c r="AC508" s="59"/>
      <c r="AD508" s="59"/>
      <c r="AE508" s="59"/>
      <c r="AF508" s="59"/>
      <c r="AG508" s="59"/>
      <c r="AH508" s="59"/>
      <c r="AI508" s="59"/>
      <c r="AJ508" s="59"/>
    </row>
    <row r="509" spans="1:36" ht="12.75" x14ac:dyDescent="0.2">
      <c r="A509" s="59"/>
      <c r="B509" s="59"/>
      <c r="C509" s="59"/>
      <c r="D509" s="59"/>
      <c r="E509" s="59"/>
      <c r="F509" s="59"/>
      <c r="G509" s="59"/>
      <c r="H509" s="59"/>
      <c r="I509" s="59"/>
      <c r="J509" s="59"/>
      <c r="K509" s="59"/>
      <c r="L509" s="59"/>
      <c r="M509" s="59"/>
      <c r="N509" s="59"/>
      <c r="O509" s="59"/>
      <c r="P509" s="59"/>
      <c r="Q509" s="59"/>
      <c r="R509" s="59"/>
      <c r="S509" s="59"/>
      <c r="T509" s="59"/>
      <c r="U509" s="59"/>
      <c r="V509" s="59"/>
      <c r="W509" s="59"/>
      <c r="X509" s="59"/>
      <c r="Y509" s="59"/>
      <c r="Z509" s="59"/>
      <c r="AA509" s="59"/>
      <c r="AB509" s="59"/>
      <c r="AC509" s="59"/>
      <c r="AD509" s="59"/>
      <c r="AE509" s="59"/>
      <c r="AF509" s="59"/>
      <c r="AG509" s="59"/>
      <c r="AH509" s="59"/>
      <c r="AI509" s="59"/>
      <c r="AJ509" s="59"/>
    </row>
    <row r="510" spans="1:36" ht="12.75" x14ac:dyDescent="0.2">
      <c r="A510" s="59"/>
      <c r="B510" s="59"/>
      <c r="C510" s="59"/>
      <c r="D510" s="59"/>
      <c r="E510" s="59"/>
      <c r="F510" s="59"/>
      <c r="G510" s="59"/>
      <c r="H510" s="59"/>
      <c r="I510" s="59"/>
      <c r="J510" s="59"/>
      <c r="K510" s="59"/>
      <c r="L510" s="59"/>
      <c r="M510" s="59"/>
      <c r="N510" s="59"/>
      <c r="O510" s="59"/>
      <c r="P510" s="59"/>
      <c r="Q510" s="59"/>
      <c r="R510" s="59"/>
      <c r="S510" s="59"/>
      <c r="T510" s="59"/>
      <c r="U510" s="59"/>
      <c r="V510" s="59"/>
      <c r="W510" s="59"/>
      <c r="X510" s="59"/>
      <c r="Y510" s="59"/>
      <c r="Z510" s="59"/>
      <c r="AA510" s="59"/>
      <c r="AB510" s="59"/>
      <c r="AC510" s="59"/>
      <c r="AD510" s="59"/>
      <c r="AE510" s="59"/>
      <c r="AF510" s="59"/>
      <c r="AG510" s="59"/>
      <c r="AH510" s="59"/>
      <c r="AI510" s="59"/>
      <c r="AJ510" s="59"/>
    </row>
    <row r="511" spans="1:36" ht="12.75" x14ac:dyDescent="0.2">
      <c r="A511" s="59"/>
      <c r="B511" s="59"/>
      <c r="C511" s="59"/>
      <c r="D511" s="59"/>
      <c r="E511" s="59"/>
      <c r="F511" s="59"/>
      <c r="G511" s="59"/>
      <c r="H511" s="59"/>
      <c r="I511" s="59"/>
      <c r="J511" s="59"/>
      <c r="K511" s="59"/>
      <c r="L511" s="59"/>
      <c r="M511" s="59"/>
      <c r="N511" s="59"/>
      <c r="O511" s="59"/>
      <c r="P511" s="59"/>
      <c r="Q511" s="59"/>
      <c r="R511" s="59"/>
      <c r="S511" s="59"/>
      <c r="T511" s="59"/>
      <c r="U511" s="59"/>
      <c r="V511" s="59"/>
      <c r="W511" s="59"/>
      <c r="X511" s="59"/>
      <c r="Y511" s="59"/>
      <c r="Z511" s="59"/>
      <c r="AA511" s="59"/>
      <c r="AB511" s="59"/>
      <c r="AC511" s="59"/>
      <c r="AD511" s="59"/>
      <c r="AE511" s="59"/>
      <c r="AF511" s="59"/>
      <c r="AG511" s="59"/>
      <c r="AH511" s="59"/>
      <c r="AI511" s="59"/>
      <c r="AJ511" s="59"/>
    </row>
    <row r="512" spans="1:36" ht="12.75" x14ac:dyDescent="0.2">
      <c r="A512" s="59"/>
      <c r="B512" s="59"/>
      <c r="C512" s="59"/>
      <c r="D512" s="59"/>
      <c r="E512" s="59"/>
      <c r="F512" s="59"/>
      <c r="G512" s="59"/>
      <c r="H512" s="59"/>
      <c r="I512" s="59"/>
      <c r="J512" s="59"/>
      <c r="K512" s="59"/>
      <c r="L512" s="59"/>
      <c r="M512" s="59"/>
      <c r="N512" s="59"/>
      <c r="O512" s="59"/>
      <c r="P512" s="59"/>
      <c r="Q512" s="59"/>
      <c r="R512" s="59"/>
      <c r="S512" s="59"/>
      <c r="T512" s="59"/>
      <c r="U512" s="59"/>
      <c r="V512" s="59"/>
      <c r="W512" s="59"/>
      <c r="X512" s="59"/>
      <c r="Y512" s="59"/>
      <c r="Z512" s="59"/>
      <c r="AA512" s="59"/>
      <c r="AB512" s="59"/>
      <c r="AC512" s="59"/>
      <c r="AD512" s="59"/>
      <c r="AE512" s="59"/>
      <c r="AF512" s="59"/>
      <c r="AG512" s="59"/>
      <c r="AH512" s="59"/>
      <c r="AI512" s="59"/>
      <c r="AJ512" s="59"/>
    </row>
    <row r="513" spans="1:36" ht="12.75" x14ac:dyDescent="0.2">
      <c r="A513" s="59"/>
      <c r="B513" s="59"/>
      <c r="C513" s="59"/>
      <c r="D513" s="59"/>
      <c r="E513" s="59"/>
      <c r="F513" s="59"/>
      <c r="G513" s="59"/>
      <c r="H513" s="59"/>
      <c r="I513" s="59"/>
      <c r="J513" s="59"/>
      <c r="K513" s="59"/>
      <c r="L513" s="59"/>
      <c r="M513" s="59"/>
      <c r="N513" s="59"/>
      <c r="O513" s="59"/>
      <c r="P513" s="59"/>
      <c r="Q513" s="59"/>
      <c r="R513" s="59"/>
      <c r="S513" s="59"/>
      <c r="T513" s="59"/>
      <c r="U513" s="59"/>
      <c r="V513" s="59"/>
      <c r="W513" s="59"/>
      <c r="X513" s="59"/>
      <c r="Y513" s="59"/>
      <c r="Z513" s="59"/>
      <c r="AA513" s="59"/>
      <c r="AB513" s="59"/>
      <c r="AC513" s="59"/>
      <c r="AD513" s="59"/>
      <c r="AE513" s="59"/>
      <c r="AF513" s="59"/>
      <c r="AG513" s="59"/>
      <c r="AH513" s="59"/>
      <c r="AI513" s="59"/>
      <c r="AJ513" s="59"/>
    </row>
    <row r="514" spans="1:36" ht="12.75" x14ac:dyDescent="0.2">
      <c r="A514" s="59"/>
      <c r="B514" s="59"/>
      <c r="C514" s="59"/>
      <c r="D514" s="59"/>
      <c r="E514" s="59"/>
      <c r="F514" s="59"/>
      <c r="G514" s="59"/>
      <c r="H514" s="59"/>
      <c r="I514" s="59"/>
      <c r="J514" s="59"/>
      <c r="K514" s="59"/>
      <c r="L514" s="59"/>
      <c r="M514" s="59"/>
      <c r="N514" s="59"/>
      <c r="O514" s="59"/>
      <c r="P514" s="59"/>
      <c r="Q514" s="59"/>
      <c r="R514" s="59"/>
      <c r="S514" s="59"/>
      <c r="T514" s="59"/>
      <c r="U514" s="59"/>
      <c r="V514" s="59"/>
      <c r="W514" s="59"/>
      <c r="X514" s="59"/>
      <c r="Y514" s="59"/>
      <c r="Z514" s="59"/>
      <c r="AA514" s="59"/>
      <c r="AB514" s="59"/>
      <c r="AC514" s="59"/>
      <c r="AD514" s="59"/>
      <c r="AE514" s="59"/>
      <c r="AF514" s="59"/>
      <c r="AG514" s="59"/>
      <c r="AH514" s="59"/>
      <c r="AI514" s="59"/>
      <c r="AJ514" s="59"/>
    </row>
    <row r="515" spans="1:36" ht="12.75" x14ac:dyDescent="0.2">
      <c r="A515" s="59"/>
      <c r="B515" s="59"/>
      <c r="C515" s="59"/>
      <c r="D515" s="59"/>
      <c r="E515" s="59"/>
      <c r="F515" s="59"/>
      <c r="G515" s="59"/>
      <c r="H515" s="59"/>
      <c r="I515" s="59"/>
      <c r="J515" s="59"/>
      <c r="K515" s="59"/>
      <c r="L515" s="59"/>
      <c r="M515" s="59"/>
      <c r="N515" s="59"/>
      <c r="O515" s="59"/>
      <c r="P515" s="59"/>
      <c r="Q515" s="59"/>
      <c r="R515" s="59"/>
      <c r="S515" s="59"/>
      <c r="T515" s="59"/>
      <c r="U515" s="59"/>
      <c r="V515" s="59"/>
      <c r="W515" s="59"/>
      <c r="X515" s="59"/>
      <c r="Y515" s="59"/>
      <c r="Z515" s="59"/>
      <c r="AA515" s="59"/>
      <c r="AB515" s="59"/>
      <c r="AC515" s="59"/>
      <c r="AD515" s="59"/>
      <c r="AE515" s="59"/>
      <c r="AF515" s="59"/>
      <c r="AG515" s="59"/>
      <c r="AH515" s="59"/>
      <c r="AI515" s="59"/>
      <c r="AJ515" s="59"/>
    </row>
    <row r="516" spans="1:36" ht="12.75" x14ac:dyDescent="0.2">
      <c r="A516" s="59"/>
      <c r="B516" s="59"/>
      <c r="C516" s="59"/>
      <c r="D516" s="59"/>
      <c r="E516" s="59"/>
      <c r="F516" s="59"/>
      <c r="G516" s="59"/>
      <c r="H516" s="59"/>
      <c r="I516" s="59"/>
      <c r="J516" s="59"/>
      <c r="K516" s="59"/>
      <c r="L516" s="59"/>
      <c r="M516" s="59"/>
      <c r="N516" s="59"/>
      <c r="O516" s="59"/>
      <c r="P516" s="59"/>
      <c r="Q516" s="59"/>
      <c r="R516" s="59"/>
      <c r="S516" s="59"/>
      <c r="T516" s="59"/>
      <c r="U516" s="59"/>
      <c r="V516" s="59"/>
      <c r="W516" s="59"/>
      <c r="X516" s="59"/>
      <c r="Y516" s="59"/>
      <c r="Z516" s="59"/>
      <c r="AA516" s="59"/>
      <c r="AB516" s="59"/>
      <c r="AC516" s="59"/>
      <c r="AD516" s="59"/>
      <c r="AE516" s="59"/>
      <c r="AF516" s="59"/>
      <c r="AG516" s="59"/>
      <c r="AH516" s="59"/>
      <c r="AI516" s="59"/>
      <c r="AJ516" s="59"/>
    </row>
    <row r="517" spans="1:36" ht="12.75" x14ac:dyDescent="0.2">
      <c r="A517" s="59"/>
      <c r="B517" s="59"/>
      <c r="C517" s="59"/>
      <c r="D517" s="59"/>
      <c r="E517" s="59"/>
      <c r="F517" s="59"/>
      <c r="G517" s="59"/>
      <c r="H517" s="59"/>
      <c r="I517" s="59"/>
      <c r="J517" s="59"/>
      <c r="K517" s="59"/>
      <c r="L517" s="59"/>
      <c r="M517" s="59"/>
      <c r="N517" s="59"/>
      <c r="O517" s="59"/>
      <c r="P517" s="59"/>
      <c r="Q517" s="59"/>
      <c r="R517" s="59"/>
      <c r="S517" s="59"/>
      <c r="T517" s="59"/>
      <c r="U517" s="59"/>
      <c r="V517" s="59"/>
      <c r="W517" s="59"/>
      <c r="X517" s="59"/>
      <c r="Y517" s="59"/>
      <c r="Z517" s="59"/>
      <c r="AA517" s="59"/>
      <c r="AB517" s="59"/>
      <c r="AC517" s="59"/>
      <c r="AD517" s="59"/>
      <c r="AE517" s="59"/>
      <c r="AF517" s="59"/>
      <c r="AG517" s="59"/>
      <c r="AH517" s="59"/>
      <c r="AI517" s="59"/>
      <c r="AJ517" s="59"/>
    </row>
    <row r="518" spans="1:36" ht="12.75" x14ac:dyDescent="0.2">
      <c r="A518" s="59"/>
      <c r="B518" s="59"/>
      <c r="C518" s="59"/>
      <c r="D518" s="59"/>
      <c r="E518" s="59"/>
      <c r="F518" s="59"/>
      <c r="G518" s="59"/>
      <c r="H518" s="59"/>
      <c r="I518" s="59"/>
      <c r="J518" s="59"/>
      <c r="K518" s="59"/>
      <c r="L518" s="59"/>
      <c r="M518" s="59"/>
      <c r="N518" s="59"/>
      <c r="O518" s="59"/>
      <c r="P518" s="59"/>
      <c r="Q518" s="59"/>
      <c r="R518" s="59"/>
      <c r="S518" s="59"/>
      <c r="T518" s="59"/>
      <c r="U518" s="59"/>
      <c r="V518" s="59"/>
      <c r="W518" s="59"/>
      <c r="X518" s="59"/>
      <c r="Y518" s="59"/>
      <c r="Z518" s="59"/>
      <c r="AA518" s="59"/>
      <c r="AB518" s="59"/>
      <c r="AC518" s="59"/>
      <c r="AD518" s="59"/>
      <c r="AE518" s="59"/>
      <c r="AF518" s="59"/>
      <c r="AG518" s="59"/>
      <c r="AH518" s="59"/>
      <c r="AI518" s="59"/>
      <c r="AJ518" s="59"/>
    </row>
    <row r="519" spans="1:36" ht="12.75" x14ac:dyDescent="0.2">
      <c r="A519" s="59"/>
      <c r="B519" s="59"/>
      <c r="C519" s="59"/>
      <c r="D519" s="59"/>
      <c r="E519" s="59"/>
      <c r="F519" s="59"/>
      <c r="G519" s="59"/>
      <c r="H519" s="59"/>
      <c r="I519" s="59"/>
      <c r="J519" s="59"/>
      <c r="K519" s="59"/>
      <c r="L519" s="59"/>
      <c r="M519" s="59"/>
      <c r="N519" s="59"/>
      <c r="O519" s="59"/>
      <c r="P519" s="59"/>
      <c r="Q519" s="59"/>
      <c r="R519" s="59"/>
      <c r="S519" s="59"/>
      <c r="T519" s="59"/>
      <c r="U519" s="59"/>
      <c r="V519" s="59"/>
      <c r="W519" s="59"/>
      <c r="X519" s="59"/>
      <c r="Y519" s="59"/>
      <c r="Z519" s="59"/>
      <c r="AA519" s="59"/>
      <c r="AB519" s="59"/>
      <c r="AC519" s="59"/>
      <c r="AD519" s="59"/>
      <c r="AE519" s="59"/>
      <c r="AF519" s="59"/>
      <c r="AG519" s="59"/>
      <c r="AH519" s="59"/>
      <c r="AI519" s="59"/>
      <c r="AJ519" s="59"/>
    </row>
    <row r="520" spans="1:36" ht="12.75" x14ac:dyDescent="0.2">
      <c r="A520" s="59"/>
      <c r="B520" s="59"/>
      <c r="C520" s="59"/>
      <c r="D520" s="59"/>
      <c r="E520" s="59"/>
      <c r="F520" s="59"/>
      <c r="G520" s="59"/>
      <c r="H520" s="59"/>
      <c r="I520" s="59"/>
      <c r="J520" s="59"/>
      <c r="K520" s="59"/>
      <c r="L520" s="59"/>
      <c r="M520" s="59"/>
      <c r="N520" s="59"/>
      <c r="O520" s="59"/>
      <c r="P520" s="59"/>
      <c r="Q520" s="59"/>
      <c r="R520" s="59"/>
      <c r="S520" s="59"/>
      <c r="T520" s="59"/>
      <c r="U520" s="59"/>
      <c r="V520" s="59"/>
      <c r="W520" s="59"/>
      <c r="X520" s="59"/>
      <c r="Y520" s="59"/>
      <c r="Z520" s="59"/>
      <c r="AA520" s="59"/>
      <c r="AB520" s="59"/>
      <c r="AC520" s="59"/>
      <c r="AD520" s="59"/>
      <c r="AE520" s="59"/>
      <c r="AF520" s="59"/>
      <c r="AG520" s="59"/>
      <c r="AH520" s="59"/>
      <c r="AI520" s="59"/>
      <c r="AJ520" s="59"/>
    </row>
    <row r="521" spans="1:36" ht="12.75" x14ac:dyDescent="0.2">
      <c r="A521" s="59"/>
      <c r="B521" s="59"/>
      <c r="C521" s="59"/>
      <c r="D521" s="59"/>
      <c r="E521" s="59"/>
      <c r="F521" s="59"/>
      <c r="G521" s="59"/>
      <c r="H521" s="59"/>
      <c r="I521" s="59"/>
      <c r="J521" s="59"/>
      <c r="K521" s="59"/>
      <c r="L521" s="59"/>
      <c r="M521" s="59"/>
      <c r="N521" s="59"/>
      <c r="O521" s="59"/>
      <c r="P521" s="59"/>
      <c r="Q521" s="59"/>
      <c r="R521" s="59"/>
      <c r="S521" s="59"/>
      <c r="T521" s="59"/>
      <c r="U521" s="59"/>
      <c r="V521" s="59"/>
      <c r="W521" s="59"/>
      <c r="X521" s="59"/>
      <c r="Y521" s="59"/>
      <c r="Z521" s="59"/>
      <c r="AA521" s="59"/>
      <c r="AB521" s="59"/>
      <c r="AC521" s="59"/>
      <c r="AD521" s="59"/>
      <c r="AE521" s="59"/>
      <c r="AF521" s="59"/>
      <c r="AG521" s="59"/>
      <c r="AH521" s="59"/>
      <c r="AI521" s="59"/>
      <c r="AJ521" s="59"/>
    </row>
    <row r="522" spans="1:36" ht="12.75" x14ac:dyDescent="0.2">
      <c r="A522" s="59"/>
      <c r="B522" s="59"/>
      <c r="C522" s="59"/>
      <c r="D522" s="59"/>
      <c r="E522" s="59"/>
      <c r="F522" s="59"/>
      <c r="G522" s="59"/>
      <c r="H522" s="59"/>
      <c r="I522" s="59"/>
      <c r="J522" s="59"/>
      <c r="K522" s="59"/>
      <c r="L522" s="59"/>
      <c r="M522" s="59"/>
      <c r="N522" s="59"/>
      <c r="O522" s="59"/>
      <c r="P522" s="59"/>
      <c r="Q522" s="59"/>
      <c r="R522" s="59"/>
      <c r="S522" s="59"/>
      <c r="T522" s="59"/>
      <c r="U522" s="59"/>
      <c r="V522" s="59"/>
      <c r="W522" s="59"/>
      <c r="X522" s="59"/>
      <c r="Y522" s="59"/>
      <c r="Z522" s="59"/>
      <c r="AA522" s="59"/>
      <c r="AB522" s="59"/>
      <c r="AC522" s="59"/>
      <c r="AD522" s="59"/>
      <c r="AE522" s="59"/>
      <c r="AF522" s="59"/>
      <c r="AG522" s="59"/>
      <c r="AH522" s="59"/>
      <c r="AI522" s="59"/>
      <c r="AJ522" s="59"/>
    </row>
    <row r="523" spans="1:36" ht="12.75" x14ac:dyDescent="0.2">
      <c r="A523" s="59"/>
      <c r="B523" s="59"/>
      <c r="C523" s="59"/>
      <c r="D523" s="59"/>
      <c r="E523" s="59"/>
      <c r="F523" s="59"/>
      <c r="G523" s="59"/>
      <c r="H523" s="59"/>
      <c r="I523" s="59"/>
      <c r="J523" s="59"/>
      <c r="K523" s="59"/>
      <c r="L523" s="59"/>
      <c r="M523" s="59"/>
      <c r="N523" s="59"/>
      <c r="O523" s="59"/>
      <c r="P523" s="59"/>
      <c r="Q523" s="59"/>
      <c r="R523" s="59"/>
      <c r="S523" s="59"/>
      <c r="T523" s="59"/>
      <c r="U523" s="59"/>
      <c r="V523" s="59"/>
      <c r="W523" s="59"/>
      <c r="X523" s="59"/>
      <c r="Y523" s="59"/>
      <c r="Z523" s="59"/>
      <c r="AA523" s="59"/>
      <c r="AB523" s="59"/>
      <c r="AC523" s="59"/>
      <c r="AD523" s="59"/>
      <c r="AE523" s="59"/>
      <c r="AF523" s="59"/>
      <c r="AG523" s="59"/>
      <c r="AH523" s="59"/>
      <c r="AI523" s="59"/>
      <c r="AJ523" s="59"/>
    </row>
    <row r="524" spans="1:36" ht="12.75" x14ac:dyDescent="0.2">
      <c r="A524" s="59"/>
      <c r="B524" s="59"/>
      <c r="C524" s="59"/>
      <c r="D524" s="59"/>
      <c r="E524" s="59"/>
      <c r="F524" s="59"/>
      <c r="G524" s="59"/>
      <c r="H524" s="59"/>
      <c r="I524" s="59"/>
      <c r="J524" s="59"/>
      <c r="K524" s="59"/>
      <c r="L524" s="59"/>
      <c r="M524" s="59"/>
      <c r="N524" s="59"/>
      <c r="O524" s="59"/>
      <c r="P524" s="59"/>
      <c r="Q524" s="59"/>
      <c r="R524" s="59"/>
      <c r="S524" s="59"/>
      <c r="T524" s="59"/>
      <c r="U524" s="59"/>
      <c r="V524" s="59"/>
      <c r="W524" s="59"/>
      <c r="X524" s="59"/>
      <c r="Y524" s="59"/>
      <c r="Z524" s="59"/>
      <c r="AA524" s="59"/>
      <c r="AB524" s="59"/>
      <c r="AC524" s="59"/>
      <c r="AD524" s="59"/>
      <c r="AE524" s="59"/>
      <c r="AF524" s="59"/>
      <c r="AG524" s="59"/>
      <c r="AH524" s="59"/>
      <c r="AI524" s="59"/>
      <c r="AJ524" s="59"/>
    </row>
    <row r="525" spans="1:36" ht="12.75" x14ac:dyDescent="0.2">
      <c r="A525" s="59"/>
      <c r="B525" s="5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row>
    <row r="526" spans="1:36" ht="12.75" x14ac:dyDescent="0.2">
      <c r="A526" s="59"/>
      <c r="B526" s="5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row>
    <row r="527" spans="1:36" ht="12.75" x14ac:dyDescent="0.2">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row>
    <row r="528" spans="1:36" ht="12.75" x14ac:dyDescent="0.2">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row>
    <row r="529" spans="1:36" ht="12.75" x14ac:dyDescent="0.2">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row>
    <row r="530" spans="1:36" ht="12.75" x14ac:dyDescent="0.2">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row>
    <row r="531" spans="1:36" ht="12.75" x14ac:dyDescent="0.2">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row>
    <row r="532" spans="1:36" ht="12.75" x14ac:dyDescent="0.2">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row>
    <row r="533" spans="1:36" ht="12.75" x14ac:dyDescent="0.2">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row>
    <row r="534" spans="1:36" ht="12.75" x14ac:dyDescent="0.2">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row>
    <row r="535" spans="1:36" ht="12.75" x14ac:dyDescent="0.2">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row>
    <row r="536" spans="1:36" ht="12.75" x14ac:dyDescent="0.2">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row>
    <row r="537" spans="1:36" ht="12.75" x14ac:dyDescent="0.2">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row>
    <row r="538" spans="1:36" ht="12.75" x14ac:dyDescent="0.2">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row>
    <row r="539" spans="1:36" ht="12.75" x14ac:dyDescent="0.2">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row>
    <row r="540" spans="1:36" ht="12.75" x14ac:dyDescent="0.2">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row>
    <row r="541" spans="1:36" ht="12.75" x14ac:dyDescent="0.2">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row>
    <row r="542" spans="1:36" ht="12.75" x14ac:dyDescent="0.2">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row>
    <row r="543" spans="1:36" ht="12.75" x14ac:dyDescent="0.2">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row>
    <row r="544" spans="1:36" ht="12.75" x14ac:dyDescent="0.2">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row>
    <row r="545" spans="1:36" ht="12.75" x14ac:dyDescent="0.2">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row>
    <row r="546" spans="1:36" ht="12.75" x14ac:dyDescent="0.2">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row>
    <row r="547" spans="1:36" ht="12.75" x14ac:dyDescent="0.2">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row>
    <row r="548" spans="1:36" ht="12.75" x14ac:dyDescent="0.2">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row>
    <row r="549" spans="1:36" ht="12.75" x14ac:dyDescent="0.2">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row>
    <row r="550" spans="1:36" ht="12.75" x14ac:dyDescent="0.2">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row>
    <row r="551" spans="1:36" ht="12.75" x14ac:dyDescent="0.2">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row>
    <row r="552" spans="1:36" ht="12.75" x14ac:dyDescent="0.2">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row>
    <row r="553" spans="1:36" ht="12.75" x14ac:dyDescent="0.2">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row>
    <row r="554" spans="1:36" ht="12.75" x14ac:dyDescent="0.2">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row>
    <row r="555" spans="1:36" ht="12.75" x14ac:dyDescent="0.2">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row>
    <row r="556" spans="1:36" ht="12.75" x14ac:dyDescent="0.2">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row>
    <row r="557" spans="1:36" ht="12.75" x14ac:dyDescent="0.2">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row>
    <row r="558" spans="1:36" ht="12.75" x14ac:dyDescent="0.2">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row>
    <row r="559" spans="1:36" ht="12.75" x14ac:dyDescent="0.2">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row>
    <row r="560" spans="1:36" ht="12.75" x14ac:dyDescent="0.2">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row>
    <row r="561" spans="1:36" ht="12.75" x14ac:dyDescent="0.2">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row>
    <row r="562" spans="1:36" ht="12.75" x14ac:dyDescent="0.2">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row>
    <row r="563" spans="1:36" ht="12.75" x14ac:dyDescent="0.2">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row>
    <row r="564" spans="1:36" ht="12.75" x14ac:dyDescent="0.2">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row>
    <row r="565" spans="1:36" ht="12.75" x14ac:dyDescent="0.2">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row>
    <row r="566" spans="1:36" ht="12.75" x14ac:dyDescent="0.2">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row>
    <row r="567" spans="1:36" ht="12.75" x14ac:dyDescent="0.2">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row>
    <row r="568" spans="1:36" ht="12.75" x14ac:dyDescent="0.2">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row>
    <row r="569" spans="1:36" ht="12.75" x14ac:dyDescent="0.2">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row>
    <row r="570" spans="1:36" ht="12.75" x14ac:dyDescent="0.2">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row>
    <row r="571" spans="1:36" ht="12.75" x14ac:dyDescent="0.2">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row>
    <row r="572" spans="1:36" ht="12.75" x14ac:dyDescent="0.2">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row>
    <row r="573" spans="1:36" ht="12.75" x14ac:dyDescent="0.2">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row>
    <row r="574" spans="1:36" ht="12.75" x14ac:dyDescent="0.2">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row>
    <row r="575" spans="1:36" ht="12.75" x14ac:dyDescent="0.2">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row>
    <row r="576" spans="1:36" ht="12.75" x14ac:dyDescent="0.2">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row>
    <row r="577" spans="1:36" ht="12.75" x14ac:dyDescent="0.2">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row>
    <row r="578" spans="1:36" ht="12.75" x14ac:dyDescent="0.2">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row>
    <row r="579" spans="1:36" ht="12.75" x14ac:dyDescent="0.2">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row>
    <row r="580" spans="1:36" ht="12.75" x14ac:dyDescent="0.2">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row>
    <row r="581" spans="1:36" ht="12.75" x14ac:dyDescent="0.2">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row>
    <row r="582" spans="1:36" ht="12.75" x14ac:dyDescent="0.2">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row>
    <row r="583" spans="1:36" ht="12.75" x14ac:dyDescent="0.2">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row>
    <row r="584" spans="1:36" ht="12.75" x14ac:dyDescent="0.2">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row>
    <row r="585" spans="1:36" ht="12.75" x14ac:dyDescent="0.2">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row>
    <row r="586" spans="1:36" ht="12.75" x14ac:dyDescent="0.2">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row>
    <row r="587" spans="1:36" ht="12.75" x14ac:dyDescent="0.2">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row>
    <row r="588" spans="1:36" ht="12.75" x14ac:dyDescent="0.2">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row>
    <row r="589" spans="1:36" ht="12.75" x14ac:dyDescent="0.2">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row>
    <row r="590" spans="1:36" ht="12.75" x14ac:dyDescent="0.2">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row>
    <row r="591" spans="1:36" ht="12.75" x14ac:dyDescent="0.2">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row>
    <row r="592" spans="1:36" ht="12.75" x14ac:dyDescent="0.2">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row>
    <row r="593" spans="1:36" ht="12.75" x14ac:dyDescent="0.2">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row>
    <row r="594" spans="1:36" ht="12.75" x14ac:dyDescent="0.2">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row>
    <row r="595" spans="1:36" ht="12.75" x14ac:dyDescent="0.2">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row>
    <row r="596" spans="1:36" ht="12.75" x14ac:dyDescent="0.2">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row>
    <row r="597" spans="1:36" ht="12.75" x14ac:dyDescent="0.2">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row>
    <row r="598" spans="1:36" ht="12.75" x14ac:dyDescent="0.2">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row>
    <row r="599" spans="1:36" ht="12.75" x14ac:dyDescent="0.2">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row>
    <row r="600" spans="1:36" ht="12.75" x14ac:dyDescent="0.2">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row>
    <row r="601" spans="1:36" ht="12.75" x14ac:dyDescent="0.2">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row>
    <row r="602" spans="1:36" ht="12.75" x14ac:dyDescent="0.2">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row>
    <row r="603" spans="1:36" ht="12.75" x14ac:dyDescent="0.2">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row>
    <row r="604" spans="1:36" ht="12.75" x14ac:dyDescent="0.2">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row>
    <row r="605" spans="1:36" ht="12.75" x14ac:dyDescent="0.2">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row>
    <row r="606" spans="1:36" ht="12.75" x14ac:dyDescent="0.2">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row>
    <row r="607" spans="1:36" ht="12.75" x14ac:dyDescent="0.2">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row>
    <row r="608" spans="1:36" ht="12.75" x14ac:dyDescent="0.2">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row>
    <row r="609" spans="1:36" ht="12.75" x14ac:dyDescent="0.2">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row>
    <row r="610" spans="1:36" ht="12.75" x14ac:dyDescent="0.2">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row>
    <row r="611" spans="1:36" ht="12.75" x14ac:dyDescent="0.2">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row>
    <row r="612" spans="1:36" ht="12.75" x14ac:dyDescent="0.2">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row>
    <row r="613" spans="1:36" ht="12.75" x14ac:dyDescent="0.2">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row>
    <row r="614" spans="1:36" ht="12.75" x14ac:dyDescent="0.2">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row>
    <row r="615" spans="1:36" ht="12.75" x14ac:dyDescent="0.2">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row>
    <row r="616" spans="1:36" ht="12.75" x14ac:dyDescent="0.2">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row>
    <row r="617" spans="1:36" ht="12.75" x14ac:dyDescent="0.2">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row>
    <row r="618" spans="1:36" ht="12.75" x14ac:dyDescent="0.2">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row>
    <row r="619" spans="1:36" ht="12.75" x14ac:dyDescent="0.2">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row>
    <row r="620" spans="1:36" ht="12.75" x14ac:dyDescent="0.2">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row>
    <row r="621" spans="1:36" ht="12.75" x14ac:dyDescent="0.2">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row>
    <row r="622" spans="1:36" ht="12.75" x14ac:dyDescent="0.2">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row>
    <row r="623" spans="1:36" ht="12.75" x14ac:dyDescent="0.2">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row>
    <row r="624" spans="1:36" ht="12.75" x14ac:dyDescent="0.2">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row>
    <row r="625" spans="1:36" ht="12.75" x14ac:dyDescent="0.2">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row>
    <row r="626" spans="1:36" ht="12.75" x14ac:dyDescent="0.2">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row>
    <row r="627" spans="1:36" ht="12.75" x14ac:dyDescent="0.2">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row>
    <row r="628" spans="1:36" ht="12.75" x14ac:dyDescent="0.2">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row>
    <row r="629" spans="1:36" ht="12.75" x14ac:dyDescent="0.2">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row>
    <row r="630" spans="1:36" ht="12.75" x14ac:dyDescent="0.2">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row>
    <row r="631" spans="1:36" ht="12.75" x14ac:dyDescent="0.2">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row>
    <row r="632" spans="1:36" ht="12.75" x14ac:dyDescent="0.2">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row>
    <row r="633" spans="1:36" ht="12.75" x14ac:dyDescent="0.2">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row>
    <row r="634" spans="1:36" ht="12.75" x14ac:dyDescent="0.2">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row>
    <row r="635" spans="1:36" ht="12.75" x14ac:dyDescent="0.2">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row>
    <row r="636" spans="1:36" ht="12.75" x14ac:dyDescent="0.2">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row>
    <row r="637" spans="1:36" ht="12.75" x14ac:dyDescent="0.2">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row>
    <row r="638" spans="1:36" ht="12.75" x14ac:dyDescent="0.2">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row>
    <row r="639" spans="1:36" ht="12.75" x14ac:dyDescent="0.2">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row>
    <row r="640" spans="1:36" ht="12.75" x14ac:dyDescent="0.2">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row>
    <row r="641" spans="1:36" ht="12.75" x14ac:dyDescent="0.2">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row>
    <row r="642" spans="1:36" ht="12.75" x14ac:dyDescent="0.2">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row>
    <row r="643" spans="1:36" ht="12.75" x14ac:dyDescent="0.2">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row>
    <row r="644" spans="1:36" ht="12.75" x14ac:dyDescent="0.2">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row>
    <row r="645" spans="1:36" ht="12.75" x14ac:dyDescent="0.2">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row>
    <row r="646" spans="1:36" ht="12.75" x14ac:dyDescent="0.2">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row>
    <row r="647" spans="1:36" ht="12.75" x14ac:dyDescent="0.2">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row>
    <row r="648" spans="1:36" ht="12.75" x14ac:dyDescent="0.2">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row>
    <row r="649" spans="1:36" ht="12.75" x14ac:dyDescent="0.2">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row>
    <row r="650" spans="1:36" ht="12.75" x14ac:dyDescent="0.2">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row>
    <row r="651" spans="1:36" ht="12.75" x14ac:dyDescent="0.2">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row>
    <row r="652" spans="1:36" ht="12.75" x14ac:dyDescent="0.2">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row>
    <row r="653" spans="1:36" ht="12.75" x14ac:dyDescent="0.2">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row>
    <row r="654" spans="1:36" ht="12.75" x14ac:dyDescent="0.2">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row>
    <row r="655" spans="1:36" ht="12.75" x14ac:dyDescent="0.2">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row>
    <row r="656" spans="1:36" ht="12.75" x14ac:dyDescent="0.2">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row>
    <row r="657" spans="1:36" ht="12.75" x14ac:dyDescent="0.2">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row>
    <row r="658" spans="1:36" ht="12.75" x14ac:dyDescent="0.2">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row>
    <row r="659" spans="1:36" ht="12.75" x14ac:dyDescent="0.2">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row>
    <row r="660" spans="1:36" ht="12.75" x14ac:dyDescent="0.2">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row>
    <row r="661" spans="1:36" ht="12.75" x14ac:dyDescent="0.2">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row>
    <row r="662" spans="1:36" ht="12.75" x14ac:dyDescent="0.2">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row>
    <row r="663" spans="1:36" ht="12.75" x14ac:dyDescent="0.2">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row>
    <row r="664" spans="1:36" ht="12.75" x14ac:dyDescent="0.2">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row>
    <row r="665" spans="1:36" ht="12.75" x14ac:dyDescent="0.2">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row>
    <row r="666" spans="1:36" ht="12.75" x14ac:dyDescent="0.2">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row>
    <row r="667" spans="1:36" ht="12.75" x14ac:dyDescent="0.2">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row>
    <row r="668" spans="1:36" ht="12.75" x14ac:dyDescent="0.2">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row>
    <row r="669" spans="1:36" ht="12.75" x14ac:dyDescent="0.2">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row>
    <row r="670" spans="1:36" ht="12.75" x14ac:dyDescent="0.2">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row>
    <row r="671" spans="1:36" ht="12.75" x14ac:dyDescent="0.2">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row>
    <row r="672" spans="1:36" ht="12.75" x14ac:dyDescent="0.2">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row>
    <row r="673" spans="1:36" ht="12.75" x14ac:dyDescent="0.2">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row>
    <row r="674" spans="1:36" ht="12.75" x14ac:dyDescent="0.2">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row>
    <row r="675" spans="1:36" ht="12.75" x14ac:dyDescent="0.2">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row>
    <row r="676" spans="1:36" ht="12.75" x14ac:dyDescent="0.2">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row>
    <row r="677" spans="1:36" ht="12.75" x14ac:dyDescent="0.2">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row>
    <row r="678" spans="1:36" ht="12.75" x14ac:dyDescent="0.2">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row>
    <row r="679" spans="1:36" ht="12.75" x14ac:dyDescent="0.2">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row>
    <row r="680" spans="1:36" ht="12.75" x14ac:dyDescent="0.2">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row>
    <row r="681" spans="1:36" ht="12.75" x14ac:dyDescent="0.2">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row>
    <row r="682" spans="1:36" ht="12.75" x14ac:dyDescent="0.2">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row>
    <row r="683" spans="1:36" ht="12.75" x14ac:dyDescent="0.2">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row>
    <row r="684" spans="1:36" ht="12.75" x14ac:dyDescent="0.2">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row>
    <row r="685" spans="1:36" ht="12.75" x14ac:dyDescent="0.2">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row>
    <row r="686" spans="1:36" ht="12.75" x14ac:dyDescent="0.2">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row>
    <row r="687" spans="1:36" ht="12.75" x14ac:dyDescent="0.2">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row>
    <row r="688" spans="1:36" ht="12.75" x14ac:dyDescent="0.2">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row>
    <row r="689" spans="1:36" ht="12.75" x14ac:dyDescent="0.2">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row>
    <row r="690" spans="1:36" ht="12.75" x14ac:dyDescent="0.2">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row>
    <row r="691" spans="1:36" ht="12.75" x14ac:dyDescent="0.2">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row>
    <row r="692" spans="1:36" ht="12.75" x14ac:dyDescent="0.2">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row>
    <row r="693" spans="1:36" ht="12.75" x14ac:dyDescent="0.2">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row>
    <row r="694" spans="1:36" ht="12.75" x14ac:dyDescent="0.2">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row>
    <row r="695" spans="1:36" ht="12.75" x14ac:dyDescent="0.2">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row>
    <row r="696" spans="1:36" ht="12.75" x14ac:dyDescent="0.2">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row>
    <row r="697" spans="1:36" ht="12.75" x14ac:dyDescent="0.2">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row>
    <row r="698" spans="1:36" ht="12.75" x14ac:dyDescent="0.2">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row>
    <row r="699" spans="1:36" ht="12.75" x14ac:dyDescent="0.2">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row>
    <row r="700" spans="1:36" ht="12.75" x14ac:dyDescent="0.2">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row>
    <row r="701" spans="1:36" ht="12.75" x14ac:dyDescent="0.2">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row>
    <row r="702" spans="1:36" ht="12.75" x14ac:dyDescent="0.2">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row>
    <row r="703" spans="1:36" ht="12.75" x14ac:dyDescent="0.2">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row>
    <row r="704" spans="1:36" ht="12.75" x14ac:dyDescent="0.2">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row>
    <row r="705" spans="1:36" ht="12.75" x14ac:dyDescent="0.2">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row>
    <row r="706" spans="1:36" ht="12.75" x14ac:dyDescent="0.2">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row>
    <row r="707" spans="1:36" ht="12.75" x14ac:dyDescent="0.2">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row>
    <row r="708" spans="1:36" ht="12.75" x14ac:dyDescent="0.2">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row>
    <row r="709" spans="1:36" ht="12.75" x14ac:dyDescent="0.2">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row>
    <row r="710" spans="1:36" ht="12.75" x14ac:dyDescent="0.2">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row>
    <row r="711" spans="1:36" ht="12.75" x14ac:dyDescent="0.2">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row>
    <row r="712" spans="1:36" ht="12.75" x14ac:dyDescent="0.2">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row>
    <row r="713" spans="1:36" ht="12.75" x14ac:dyDescent="0.2">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row>
    <row r="714" spans="1:36" ht="12.75" x14ac:dyDescent="0.2">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row>
    <row r="715" spans="1:36" ht="12.75" x14ac:dyDescent="0.2">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row>
    <row r="716" spans="1:36" ht="12.75" x14ac:dyDescent="0.2">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row>
    <row r="717" spans="1:36" ht="12.75" x14ac:dyDescent="0.2">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row>
    <row r="718" spans="1:36" ht="12.75" x14ac:dyDescent="0.2">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row>
    <row r="719" spans="1:36" ht="12.75" x14ac:dyDescent="0.2">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row>
    <row r="720" spans="1:36" ht="12.75" x14ac:dyDescent="0.2">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row>
    <row r="721" spans="1:36" ht="12.75" x14ac:dyDescent="0.2">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row>
    <row r="722" spans="1:36" ht="12.75" x14ac:dyDescent="0.2">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row>
    <row r="723" spans="1:36" ht="12.75" x14ac:dyDescent="0.2">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row>
    <row r="724" spans="1:36" ht="12.75" x14ac:dyDescent="0.2">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row>
    <row r="725" spans="1:36" ht="12.75" x14ac:dyDescent="0.2">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row>
    <row r="726" spans="1:36" ht="12.75" x14ac:dyDescent="0.2">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row>
    <row r="727" spans="1:36" ht="12.75" x14ac:dyDescent="0.2">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row>
    <row r="728" spans="1:36" ht="12.75" x14ac:dyDescent="0.2">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row>
    <row r="729" spans="1:36" ht="12.75" x14ac:dyDescent="0.2">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row>
    <row r="730" spans="1:36" ht="12.75" x14ac:dyDescent="0.2">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row>
    <row r="731" spans="1:36" ht="12.75" x14ac:dyDescent="0.2">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row>
    <row r="732" spans="1:36" ht="12.75" x14ac:dyDescent="0.2">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row>
    <row r="733" spans="1:36" ht="12.75" x14ac:dyDescent="0.2">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row>
    <row r="734" spans="1:36" ht="12.75" x14ac:dyDescent="0.2">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row>
    <row r="735" spans="1:36" ht="12.75" x14ac:dyDescent="0.2">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row>
    <row r="736" spans="1:36" ht="12.75" x14ac:dyDescent="0.2">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row>
    <row r="737" spans="1:36" ht="12.75" x14ac:dyDescent="0.2">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row>
    <row r="738" spans="1:36" ht="12.75" x14ac:dyDescent="0.2">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row>
    <row r="739" spans="1:36" ht="12.75" x14ac:dyDescent="0.2">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row>
    <row r="740" spans="1:36" ht="12.75" x14ac:dyDescent="0.2">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row>
    <row r="741" spans="1:36" ht="12.75" x14ac:dyDescent="0.2">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row>
    <row r="742" spans="1:36" ht="12.75" x14ac:dyDescent="0.2">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row>
    <row r="743" spans="1:36" ht="12.75" x14ac:dyDescent="0.2">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row>
    <row r="744" spans="1:36" ht="12.75" x14ac:dyDescent="0.2">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row>
    <row r="745" spans="1:36" ht="12.75" x14ac:dyDescent="0.2">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row>
    <row r="746" spans="1:36" ht="12.75" x14ac:dyDescent="0.2">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row>
    <row r="747" spans="1:36" ht="12.75" x14ac:dyDescent="0.2">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row>
    <row r="748" spans="1:36" ht="12.75" x14ac:dyDescent="0.2">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row>
    <row r="749" spans="1:36" ht="12.75" x14ac:dyDescent="0.2">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row>
    <row r="750" spans="1:36" ht="12.75" x14ac:dyDescent="0.2">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row>
    <row r="751" spans="1:36" ht="12.75" x14ac:dyDescent="0.2">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row>
    <row r="752" spans="1:36" ht="12.75" x14ac:dyDescent="0.2">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row>
    <row r="753" spans="1:36" ht="12.75" x14ac:dyDescent="0.2">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row>
    <row r="754" spans="1:36" ht="12.75" x14ac:dyDescent="0.2">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row>
    <row r="755" spans="1:36" ht="12.75" x14ac:dyDescent="0.2">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row>
    <row r="756" spans="1:36" ht="12.75" x14ac:dyDescent="0.2">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row>
    <row r="757" spans="1:36" ht="12.75" x14ac:dyDescent="0.2">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row>
    <row r="758" spans="1:36" ht="12.75" x14ac:dyDescent="0.2">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row>
    <row r="759" spans="1:36" ht="12.75" x14ac:dyDescent="0.2">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row>
    <row r="760" spans="1:36" ht="12.75" x14ac:dyDescent="0.2">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row>
    <row r="761" spans="1:36" ht="12.75" x14ac:dyDescent="0.2">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row>
    <row r="762" spans="1:36" ht="12.75" x14ac:dyDescent="0.2">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row>
    <row r="763" spans="1:36" ht="12.75" x14ac:dyDescent="0.2">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row>
    <row r="764" spans="1:36" ht="12.75" x14ac:dyDescent="0.2">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row>
    <row r="765" spans="1:36" ht="12.75" x14ac:dyDescent="0.2">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row>
    <row r="766" spans="1:36" ht="12.75" x14ac:dyDescent="0.2">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row>
    <row r="767" spans="1:36" ht="12.75" x14ac:dyDescent="0.2">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row>
    <row r="768" spans="1:36" ht="12.75" x14ac:dyDescent="0.2">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row>
    <row r="769" spans="1:36" ht="12.75" x14ac:dyDescent="0.2">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row>
    <row r="770" spans="1:36" ht="12.75" x14ac:dyDescent="0.2">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row>
    <row r="771" spans="1:36" ht="12.75" x14ac:dyDescent="0.2">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row>
    <row r="772" spans="1:36" ht="12.75" x14ac:dyDescent="0.2">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row>
    <row r="773" spans="1:36" ht="12.75" x14ac:dyDescent="0.2">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row>
    <row r="774" spans="1:36" ht="12.75" x14ac:dyDescent="0.2">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row>
    <row r="775" spans="1:36" ht="12.75" x14ac:dyDescent="0.2">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row>
    <row r="776" spans="1:36" ht="12.75" x14ac:dyDescent="0.2">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row>
    <row r="777" spans="1:36" ht="12.75" x14ac:dyDescent="0.2">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row>
    <row r="778" spans="1:36" ht="12.75" x14ac:dyDescent="0.2">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row>
    <row r="779" spans="1:36" ht="12.75" x14ac:dyDescent="0.2">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row>
    <row r="780" spans="1:36" ht="12.75" x14ac:dyDescent="0.2">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row>
    <row r="781" spans="1:36" ht="12.75" x14ac:dyDescent="0.2">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row>
    <row r="782" spans="1:36" ht="12.75" x14ac:dyDescent="0.2">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row>
    <row r="783" spans="1:36" ht="12.75" x14ac:dyDescent="0.2">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row>
    <row r="784" spans="1:36" ht="12.75" x14ac:dyDescent="0.2">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row>
    <row r="785" spans="1:36" ht="12.75" x14ac:dyDescent="0.2">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row>
    <row r="786" spans="1:36" ht="12.75" x14ac:dyDescent="0.2">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row>
    <row r="787" spans="1:36" ht="12.75" x14ac:dyDescent="0.2">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row>
    <row r="788" spans="1:36" ht="12.75" x14ac:dyDescent="0.2">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row>
    <row r="789" spans="1:36" ht="12.75" x14ac:dyDescent="0.2">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row>
    <row r="790" spans="1:36" ht="12.75" x14ac:dyDescent="0.2">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row>
    <row r="791" spans="1:36" ht="12.75" x14ac:dyDescent="0.2">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row>
    <row r="792" spans="1:36" ht="12.75" x14ac:dyDescent="0.2">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row>
  </sheetData>
  <hyperlinks>
    <hyperlink ref="A7" r:id="rId1" xr:uid="{9AF5D0C6-B2A0-4B35-A44C-EDCD3B3D9C01}"/>
    <hyperlink ref="A38" r:id="rId2" xr:uid="{E0B37667-E23E-41B3-BE62-66AF82E4E6CD}"/>
    <hyperlink ref="C7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8" sqref="C8"/>
    </sheetView>
  </sheetViews>
  <sheetFormatPr defaultColWidth="9.140625" defaultRowHeight="15" x14ac:dyDescent="0.25"/>
  <cols>
    <col min="1" max="1" width="54" bestFit="1" customWidth="1"/>
    <col min="2" max="2" width="45.85546875" customWidth="1"/>
    <col min="3" max="3" width="89.140625" customWidth="1"/>
    <col min="4" max="4" width="17.42578125" customWidth="1"/>
    <col min="5" max="5" width="21.5703125" bestFit="1" customWidth="1"/>
    <col min="7" max="7" width="10.140625" bestFit="1" customWidth="1"/>
    <col min="8" max="9" width="10" bestFit="1" customWidth="1"/>
    <col min="10" max="10" width="10.140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605</v>
      </c>
      <c r="C7" t="s">
        <v>606</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607</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318</v>
      </c>
      <c r="B10" s="54" t="s">
        <v>43</v>
      </c>
      <c r="AG10" s="51" t="s">
        <v>619</v>
      </c>
    </row>
    <row r="11" spans="1:33" ht="15" customHeight="1" x14ac:dyDescent="0.2">
      <c r="B11" s="53" t="s">
        <v>44</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615</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614</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613</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613</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556</v>
      </c>
    </row>
    <row r="73" spans="1:33" x14ac:dyDescent="0.2">
      <c r="B73" s="38" t="s">
        <v>538</v>
      </c>
    </row>
    <row r="74" spans="1:33" ht="15" customHeight="1" x14ac:dyDescent="0.2">
      <c r="B74" s="38" t="s">
        <v>68</v>
      </c>
    </row>
    <row r="75" spans="1:33" ht="15" customHeight="1" x14ac:dyDescent="0.2">
      <c r="B75" s="38" t="s">
        <v>612</v>
      </c>
    </row>
    <row r="76" spans="1:33" ht="15" customHeight="1" x14ac:dyDescent="0.2">
      <c r="B76" s="38" t="s">
        <v>69</v>
      </c>
    </row>
    <row r="77" spans="1:33" ht="15" customHeight="1" x14ac:dyDescent="0.2">
      <c r="B77" s="38" t="s">
        <v>540</v>
      </c>
    </row>
    <row r="78" spans="1:33" ht="15" customHeight="1" x14ac:dyDescent="0.2">
      <c r="B78" s="38" t="s">
        <v>611</v>
      </c>
    </row>
    <row r="79" spans="1:33" x14ac:dyDescent="0.2">
      <c r="B79" s="38" t="s">
        <v>71</v>
      </c>
    </row>
    <row r="80" spans="1:33" ht="15" customHeight="1" x14ac:dyDescent="0.2">
      <c r="B80" s="38" t="s">
        <v>541</v>
      </c>
    </row>
    <row r="81" spans="2:2" x14ac:dyDescent="0.2">
      <c r="B81" s="38" t="s">
        <v>542</v>
      </c>
    </row>
    <row r="82" spans="2:2" ht="15" customHeight="1" x14ac:dyDescent="0.2">
      <c r="B82" s="38" t="s">
        <v>543</v>
      </c>
    </row>
    <row r="83" spans="2:2" ht="15" customHeight="1" x14ac:dyDescent="0.2">
      <c r="B83" s="38" t="s">
        <v>544</v>
      </c>
    </row>
    <row r="84" spans="2:2" ht="15" customHeight="1" x14ac:dyDescent="0.2">
      <c r="B84" s="38" t="s">
        <v>545</v>
      </c>
    </row>
    <row r="85" spans="2:2" ht="15" customHeight="1" x14ac:dyDescent="0.2">
      <c r="B85" s="38" t="s">
        <v>546</v>
      </c>
    </row>
    <row r="86" spans="2:2" ht="15" customHeight="1" x14ac:dyDescent="0.2">
      <c r="B86" s="38" t="s">
        <v>192</v>
      </c>
    </row>
    <row r="87" spans="2:2" ht="15" customHeight="1" x14ac:dyDescent="0.2">
      <c r="B87" s="38" t="s">
        <v>72</v>
      </c>
    </row>
    <row r="88" spans="2:2" ht="15" customHeight="1" x14ac:dyDescent="0.2">
      <c r="B88" s="38" t="s">
        <v>547</v>
      </c>
    </row>
    <row r="89" spans="2:2" ht="15" customHeight="1" x14ac:dyDescent="0.2">
      <c r="B89" s="38" t="s">
        <v>610</v>
      </c>
    </row>
    <row r="90" spans="2:2" ht="15" customHeight="1" x14ac:dyDescent="0.2">
      <c r="B90" s="38" t="s">
        <v>73</v>
      </c>
    </row>
    <row r="91" spans="2:2" ht="15" customHeight="1" x14ac:dyDescent="0.2">
      <c r="B91" s="38" t="s">
        <v>549</v>
      </c>
    </row>
    <row r="92" spans="2:2" x14ac:dyDescent="0.2">
      <c r="B92" s="38" t="s">
        <v>550</v>
      </c>
    </row>
    <row r="93" spans="2:2" ht="15" customHeight="1" x14ac:dyDescent="0.2">
      <c r="B93" s="38" t="s">
        <v>74</v>
      </c>
    </row>
    <row r="94" spans="2:2" ht="15" customHeight="1" x14ac:dyDescent="0.2">
      <c r="B94" s="38" t="s">
        <v>551</v>
      </c>
    </row>
    <row r="95" spans="2:2" ht="15" customHeight="1" x14ac:dyDescent="0.2">
      <c r="B95" s="38" t="s">
        <v>552</v>
      </c>
    </row>
    <row r="96" spans="2:2" ht="15" customHeight="1" x14ac:dyDescent="0.2">
      <c r="B96" s="38" t="s">
        <v>553</v>
      </c>
    </row>
    <row r="97" spans="2:33" ht="15" customHeight="1" x14ac:dyDescent="0.2">
      <c r="B97" s="38" t="s">
        <v>554</v>
      </c>
    </row>
    <row r="98" spans="2:33" ht="15" customHeight="1" x14ac:dyDescent="0.2">
      <c r="B98" s="38" t="s">
        <v>555</v>
      </c>
    </row>
    <row r="99" spans="2:33" ht="15" customHeight="1" x14ac:dyDescent="0.2">
      <c r="B99" s="38" t="s">
        <v>609</v>
      </c>
    </row>
    <row r="100" spans="2:33" ht="15" customHeight="1" x14ac:dyDescent="0.2">
      <c r="B100" s="38" t="s">
        <v>608</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2837"/>
  <sheetViews>
    <sheetView workbookViewId="0">
      <pane xSplit="2" ySplit="1" topLeftCell="C2" activePane="bottomRight" state="frozen"/>
      <selection pane="topRight" activeCell="C1" sqref="C1"/>
      <selection pane="bottomLeft" activeCell="A2" sqref="A2"/>
      <selection pane="bottomRight" activeCell="F19" sqref="F19"/>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109"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45</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115" t="s">
        <v>47</v>
      </c>
      <c r="C16" s="116">
        <v>24.586860999999999</v>
      </c>
      <c r="D16" s="116">
        <v>25.499963999999999</v>
      </c>
      <c r="E16" s="116">
        <v>26.438749000000001</v>
      </c>
      <c r="F16" s="116">
        <v>27.031510999999998</v>
      </c>
      <c r="G16" s="116">
        <v>27.485212000000001</v>
      </c>
      <c r="H16" s="116">
        <v>27.731314000000001</v>
      </c>
      <c r="I16" s="116">
        <v>28.162855</v>
      </c>
      <c r="J16" s="116">
        <v>28.132925</v>
      </c>
      <c r="K16" s="116">
        <v>28.238890000000001</v>
      </c>
      <c r="L16" s="116">
        <v>28.219427</v>
      </c>
      <c r="M16" s="116">
        <v>28.128579999999999</v>
      </c>
      <c r="N16" s="116">
        <v>28.058814999999999</v>
      </c>
      <c r="O16" s="116">
        <v>27.943375</v>
      </c>
      <c r="P16" s="116">
        <v>27.939526000000001</v>
      </c>
      <c r="Q16" s="116">
        <v>27.710215000000002</v>
      </c>
      <c r="R16" s="116">
        <v>27.648402999999998</v>
      </c>
      <c r="S16" s="116">
        <v>27.524059000000001</v>
      </c>
      <c r="T16" s="116">
        <v>27.327276000000001</v>
      </c>
      <c r="U16" s="116">
        <v>27.284966000000001</v>
      </c>
      <c r="V16" s="116">
        <v>27.20927</v>
      </c>
      <c r="W16" s="116">
        <v>27.209748999999999</v>
      </c>
      <c r="X16" s="116">
        <v>27.469055000000001</v>
      </c>
      <c r="Y16" s="116">
        <v>27.598185000000001</v>
      </c>
      <c r="Z16" s="116">
        <v>27.572426</v>
      </c>
      <c r="AA16" s="116">
        <v>27.258635999999999</v>
      </c>
      <c r="AB16" s="116">
        <v>26.795884999999998</v>
      </c>
      <c r="AC16" s="116">
        <v>27.135100999999999</v>
      </c>
      <c r="AD16" s="116">
        <v>27.372698</v>
      </c>
      <c r="AE16" s="116">
        <v>27.123625000000001</v>
      </c>
      <c r="AF16" s="117">
        <v>3.5130000000000001E-3</v>
      </c>
      <c r="AG16" s="38"/>
    </row>
    <row r="17" spans="1:33" ht="15" customHeight="1" x14ac:dyDescent="0.2">
      <c r="A17" s="43" t="s">
        <v>320</v>
      </c>
      <c r="B17" s="115" t="s">
        <v>48</v>
      </c>
      <c r="C17" s="116">
        <v>7.7684930000000003</v>
      </c>
      <c r="D17" s="116">
        <v>8.1025150000000004</v>
      </c>
      <c r="E17" s="116">
        <v>8.1759350000000008</v>
      </c>
      <c r="F17" s="116">
        <v>8.2412139999999994</v>
      </c>
      <c r="G17" s="116">
        <v>8.4422090000000001</v>
      </c>
      <c r="H17" s="116">
        <v>8.3980840000000008</v>
      </c>
      <c r="I17" s="116">
        <v>8.4761659999999992</v>
      </c>
      <c r="J17" s="116">
        <v>8.4910379999999996</v>
      </c>
      <c r="K17" s="116">
        <v>8.4753399999999992</v>
      </c>
      <c r="L17" s="116">
        <v>8.4536850000000001</v>
      </c>
      <c r="M17" s="116">
        <v>8.5202570000000009</v>
      </c>
      <c r="N17" s="116">
        <v>8.5803940000000001</v>
      </c>
      <c r="O17" s="116">
        <v>8.62974</v>
      </c>
      <c r="P17" s="116">
        <v>8.7300950000000004</v>
      </c>
      <c r="Q17" s="116">
        <v>8.7400760000000002</v>
      </c>
      <c r="R17" s="116">
        <v>8.7713699999999992</v>
      </c>
      <c r="S17" s="116">
        <v>8.8533039999999996</v>
      </c>
      <c r="T17" s="116">
        <v>8.9258249999999997</v>
      </c>
      <c r="U17" s="116">
        <v>9.021941</v>
      </c>
      <c r="V17" s="116">
        <v>9.1278120000000005</v>
      </c>
      <c r="W17" s="116">
        <v>9.1812470000000008</v>
      </c>
      <c r="X17" s="116">
        <v>9.2782999999999998</v>
      </c>
      <c r="Y17" s="116">
        <v>9.376925</v>
      </c>
      <c r="Z17" s="116">
        <v>9.4039889999999993</v>
      </c>
      <c r="AA17" s="116">
        <v>9.4178680000000004</v>
      </c>
      <c r="AB17" s="116">
        <v>9.4216169999999995</v>
      </c>
      <c r="AC17" s="116">
        <v>9.4990269999999999</v>
      </c>
      <c r="AD17" s="116">
        <v>9.5543080000000007</v>
      </c>
      <c r="AE17" s="116">
        <v>9.6147039999999997</v>
      </c>
      <c r="AF17" s="117">
        <v>7.6439999999999998E-3</v>
      </c>
      <c r="AG17" s="38"/>
    </row>
    <row r="18" spans="1:33" ht="15" customHeight="1" x14ac:dyDescent="0.2">
      <c r="A18" s="43" t="s">
        <v>321</v>
      </c>
      <c r="B18" s="115" t="s">
        <v>49</v>
      </c>
      <c r="C18" s="116">
        <v>37.809714999999997</v>
      </c>
      <c r="D18" s="116">
        <v>37.990219000000003</v>
      </c>
      <c r="E18" s="116">
        <v>36.931759</v>
      </c>
      <c r="F18" s="116">
        <v>37.510280999999999</v>
      </c>
      <c r="G18" s="116">
        <v>38.475357000000002</v>
      </c>
      <c r="H18" s="116">
        <v>39.074528000000001</v>
      </c>
      <c r="I18" s="116">
        <v>39.908192</v>
      </c>
      <c r="J18" s="116">
        <v>40.477879000000001</v>
      </c>
      <c r="K18" s="116">
        <v>41.062511000000001</v>
      </c>
      <c r="L18" s="116">
        <v>41.425964</v>
      </c>
      <c r="M18" s="116">
        <v>41.854370000000003</v>
      </c>
      <c r="N18" s="116">
        <v>42.400340999999997</v>
      </c>
      <c r="O18" s="116">
        <v>42.875584000000003</v>
      </c>
      <c r="P18" s="116">
        <v>43.327648000000003</v>
      </c>
      <c r="Q18" s="116">
        <v>43.434570000000001</v>
      </c>
      <c r="R18" s="116">
        <v>43.62809</v>
      </c>
      <c r="S18" s="116">
        <v>43.985118999999997</v>
      </c>
      <c r="T18" s="116">
        <v>43.997875000000001</v>
      </c>
      <c r="U18" s="116">
        <v>44.285285999999999</v>
      </c>
      <c r="V18" s="116">
        <v>44.528678999999997</v>
      </c>
      <c r="W18" s="116">
        <v>44.733294999999998</v>
      </c>
      <c r="X18" s="116">
        <v>44.909557</v>
      </c>
      <c r="Y18" s="116">
        <v>45.102093000000004</v>
      </c>
      <c r="Z18" s="116">
        <v>45.192509000000001</v>
      </c>
      <c r="AA18" s="116">
        <v>45.137931999999999</v>
      </c>
      <c r="AB18" s="116">
        <v>45.318108000000002</v>
      </c>
      <c r="AC18" s="116">
        <v>45.538063000000001</v>
      </c>
      <c r="AD18" s="116">
        <v>45.707684</v>
      </c>
      <c r="AE18" s="116">
        <v>45.899261000000003</v>
      </c>
      <c r="AF18" s="117">
        <v>6.9480000000000002E-3</v>
      </c>
      <c r="AG18" s="38"/>
    </row>
    <row r="19" spans="1:33" ht="15" customHeight="1" x14ac:dyDescent="0.2">
      <c r="A19" s="43" t="s">
        <v>322</v>
      </c>
      <c r="B19" s="115" t="s">
        <v>50</v>
      </c>
      <c r="C19" s="116">
        <v>11.797126</v>
      </c>
      <c r="D19" s="116">
        <v>11.090334</v>
      </c>
      <c r="E19" s="116">
        <v>12.050364</v>
      </c>
      <c r="F19" s="116">
        <v>11.318080999999999</v>
      </c>
      <c r="G19" s="116">
        <v>10.849767</v>
      </c>
      <c r="H19" s="116">
        <v>10.478246</v>
      </c>
      <c r="I19" s="116">
        <v>10.15931</v>
      </c>
      <c r="J19" s="116">
        <v>10.026073</v>
      </c>
      <c r="K19" s="116">
        <v>9.6686350000000001</v>
      </c>
      <c r="L19" s="116">
        <v>9.5458839999999991</v>
      </c>
      <c r="M19" s="116">
        <v>9.5399569999999994</v>
      </c>
      <c r="N19" s="116">
        <v>9.4722609999999996</v>
      </c>
      <c r="O19" s="116">
        <v>9.3424630000000004</v>
      </c>
      <c r="P19" s="116">
        <v>9.2555069999999997</v>
      </c>
      <c r="Q19" s="116">
        <v>9.1464280000000002</v>
      </c>
      <c r="R19" s="116">
        <v>9.1014920000000004</v>
      </c>
      <c r="S19" s="116">
        <v>8.7771779999999993</v>
      </c>
      <c r="T19" s="116">
        <v>8.5559150000000006</v>
      </c>
      <c r="U19" s="116">
        <v>8.343731</v>
      </c>
      <c r="V19" s="116">
        <v>8.2173490000000005</v>
      </c>
      <c r="W19" s="116">
        <v>8.182207</v>
      </c>
      <c r="X19" s="116">
        <v>8.0895840000000003</v>
      </c>
      <c r="Y19" s="116">
        <v>8.0075389999999995</v>
      </c>
      <c r="Z19" s="116">
        <v>8.0745170000000002</v>
      </c>
      <c r="AA19" s="116">
        <v>8.0342389999999995</v>
      </c>
      <c r="AB19" s="116">
        <v>7.9463819999999998</v>
      </c>
      <c r="AC19" s="116">
        <v>7.7191159999999996</v>
      </c>
      <c r="AD19" s="116">
        <v>7.6769319999999999</v>
      </c>
      <c r="AE19" s="116">
        <v>7.6475140000000001</v>
      </c>
      <c r="AF19" s="117">
        <v>-1.5362000000000001E-2</v>
      </c>
      <c r="AG19" s="38"/>
    </row>
    <row r="20" spans="1:33" ht="15" customHeight="1" x14ac:dyDescent="0.2">
      <c r="A20" s="43" t="s">
        <v>323</v>
      </c>
      <c r="B20" s="115" t="s">
        <v>51</v>
      </c>
      <c r="C20" s="116">
        <v>8.0646550000000001</v>
      </c>
      <c r="D20" s="116">
        <v>8.1872109999999996</v>
      </c>
      <c r="E20" s="116">
        <v>8.2466139999999992</v>
      </c>
      <c r="F20" s="116">
        <v>8.1719539999999995</v>
      </c>
      <c r="G20" s="116">
        <v>8.0928349999999991</v>
      </c>
      <c r="H20" s="116">
        <v>8.0928349999999991</v>
      </c>
      <c r="I20" s="116">
        <v>7.9973029999999996</v>
      </c>
      <c r="J20" s="116">
        <v>7.9973029999999996</v>
      </c>
      <c r="K20" s="116">
        <v>7.9973029999999996</v>
      </c>
      <c r="L20" s="116">
        <v>7.9973039999999997</v>
      </c>
      <c r="M20" s="116">
        <v>7.907743</v>
      </c>
      <c r="N20" s="116">
        <v>7.907743</v>
      </c>
      <c r="O20" s="116">
        <v>7.8057270000000001</v>
      </c>
      <c r="P20" s="116">
        <v>7.8057270000000001</v>
      </c>
      <c r="Q20" s="116">
        <v>7.8057270000000001</v>
      </c>
      <c r="R20" s="116">
        <v>7.8057270000000001</v>
      </c>
      <c r="S20" s="116">
        <v>7.727125</v>
      </c>
      <c r="T20" s="116">
        <v>7.727125</v>
      </c>
      <c r="U20" s="116">
        <v>7.727125</v>
      </c>
      <c r="V20" s="116">
        <v>7.7271260000000002</v>
      </c>
      <c r="W20" s="116">
        <v>7.727125</v>
      </c>
      <c r="X20" s="116">
        <v>7.727125</v>
      </c>
      <c r="Y20" s="116">
        <v>7.727125</v>
      </c>
      <c r="Z20" s="116">
        <v>7.727125</v>
      </c>
      <c r="AA20" s="116">
        <v>7.6307669999999996</v>
      </c>
      <c r="AB20" s="116">
        <v>7.6307660000000004</v>
      </c>
      <c r="AC20" s="116">
        <v>7.6307669999999996</v>
      </c>
      <c r="AD20" s="116">
        <v>7.6307660000000004</v>
      </c>
      <c r="AE20" s="116">
        <v>7.6304819999999998</v>
      </c>
      <c r="AF20" s="117">
        <v>-1.9740000000000001E-3</v>
      </c>
      <c r="AG20" s="38"/>
    </row>
    <row r="21" spans="1:33" ht="15" customHeight="1" x14ac:dyDescent="0.2">
      <c r="A21" s="43" t="s">
        <v>324</v>
      </c>
      <c r="B21" s="115" t="s">
        <v>191</v>
      </c>
      <c r="C21" s="116">
        <v>2.4534370000000001</v>
      </c>
      <c r="D21" s="116">
        <v>2.4561000000000002</v>
      </c>
      <c r="E21" s="116">
        <v>2.5214310000000002</v>
      </c>
      <c r="F21" s="116">
        <v>2.5916350000000001</v>
      </c>
      <c r="G21" s="116">
        <v>2.5672929999999998</v>
      </c>
      <c r="H21" s="116">
        <v>2.539234</v>
      </c>
      <c r="I21" s="116">
        <v>2.5203929999999999</v>
      </c>
      <c r="J21" s="116">
        <v>2.5014889999999999</v>
      </c>
      <c r="K21" s="116">
        <v>2.4941689999999999</v>
      </c>
      <c r="L21" s="116">
        <v>2.487098</v>
      </c>
      <c r="M21" s="116">
        <v>2.4819209999999998</v>
      </c>
      <c r="N21" s="116">
        <v>2.4741849999999999</v>
      </c>
      <c r="O21" s="116">
        <v>2.464372</v>
      </c>
      <c r="P21" s="116">
        <v>2.448242</v>
      </c>
      <c r="Q21" s="116">
        <v>2.428823</v>
      </c>
      <c r="R21" s="116">
        <v>2.4174730000000002</v>
      </c>
      <c r="S21" s="116">
        <v>2.4005169999999998</v>
      </c>
      <c r="T21" s="116">
        <v>2.3762279999999998</v>
      </c>
      <c r="U21" s="116">
        <v>2.3702570000000001</v>
      </c>
      <c r="V21" s="116">
        <v>2.3454120000000001</v>
      </c>
      <c r="W21" s="116">
        <v>2.3370630000000001</v>
      </c>
      <c r="X21" s="116">
        <v>2.333291</v>
      </c>
      <c r="Y21" s="116">
        <v>2.325866</v>
      </c>
      <c r="Z21" s="116">
        <v>2.3148219999999999</v>
      </c>
      <c r="AA21" s="116">
        <v>2.3066499999999999</v>
      </c>
      <c r="AB21" s="116">
        <v>2.2995220000000001</v>
      </c>
      <c r="AC21" s="116">
        <v>2.2911999999999999</v>
      </c>
      <c r="AD21" s="116">
        <v>2.2733500000000002</v>
      </c>
      <c r="AE21" s="116">
        <v>2.2658559999999999</v>
      </c>
      <c r="AF21" s="117">
        <v>-2.8370000000000001E-3</v>
      </c>
      <c r="AG21" s="38"/>
    </row>
    <row r="22" spans="1:33" ht="15" customHeight="1" x14ac:dyDescent="0.2">
      <c r="A22" s="43" t="s">
        <v>325</v>
      </c>
      <c r="B22" s="115" t="s">
        <v>52</v>
      </c>
      <c r="C22" s="116">
        <v>4.8320169999999996</v>
      </c>
      <c r="D22" s="116">
        <v>4.8068689999999998</v>
      </c>
      <c r="E22" s="116">
        <v>4.7273509999999996</v>
      </c>
      <c r="F22" s="116">
        <v>4.7282640000000002</v>
      </c>
      <c r="G22" s="116">
        <v>4.7261490000000004</v>
      </c>
      <c r="H22" s="116">
        <v>4.7327329999999996</v>
      </c>
      <c r="I22" s="116">
        <v>4.7487389999999996</v>
      </c>
      <c r="J22" s="116">
        <v>4.7590389999999996</v>
      </c>
      <c r="K22" s="116">
        <v>4.7643060000000004</v>
      </c>
      <c r="L22" s="116">
        <v>4.7736710000000002</v>
      </c>
      <c r="M22" s="116">
        <v>4.7862299999999998</v>
      </c>
      <c r="N22" s="116">
        <v>4.8006659999999997</v>
      </c>
      <c r="O22" s="116">
        <v>4.815785</v>
      </c>
      <c r="P22" s="116">
        <v>4.844792</v>
      </c>
      <c r="Q22" s="116">
        <v>4.8478430000000001</v>
      </c>
      <c r="R22" s="116">
        <v>4.8559320000000001</v>
      </c>
      <c r="S22" s="116">
        <v>4.8667129999999998</v>
      </c>
      <c r="T22" s="116">
        <v>4.8767459999999998</v>
      </c>
      <c r="U22" s="116">
        <v>4.8923370000000004</v>
      </c>
      <c r="V22" s="116">
        <v>4.9125649999999998</v>
      </c>
      <c r="W22" s="116">
        <v>4.9303980000000003</v>
      </c>
      <c r="X22" s="116">
        <v>4.945951</v>
      </c>
      <c r="Y22" s="116">
        <v>4.9558609999999996</v>
      </c>
      <c r="Z22" s="116">
        <v>4.9725929999999998</v>
      </c>
      <c r="AA22" s="116">
        <v>4.9991909999999997</v>
      </c>
      <c r="AB22" s="116">
        <v>5.0402069999999997</v>
      </c>
      <c r="AC22" s="116">
        <v>5.1252120000000003</v>
      </c>
      <c r="AD22" s="116">
        <v>5.157985</v>
      </c>
      <c r="AE22" s="116">
        <v>5.2117170000000002</v>
      </c>
      <c r="AF22" s="117">
        <v>2.7049999999999999E-3</v>
      </c>
      <c r="AG22" s="38"/>
    </row>
    <row r="23" spans="1:33" ht="15" customHeight="1" x14ac:dyDescent="0.2">
      <c r="A23" s="43" t="s">
        <v>326</v>
      </c>
      <c r="B23" s="115" t="s">
        <v>53</v>
      </c>
      <c r="C23" s="116">
        <v>5.6234729999999997</v>
      </c>
      <c r="D23" s="116">
        <v>6.1164389999999997</v>
      </c>
      <c r="E23" s="116">
        <v>6.7765269999999997</v>
      </c>
      <c r="F23" s="116">
        <v>7.5543719999999999</v>
      </c>
      <c r="G23" s="116">
        <v>8.0864100000000008</v>
      </c>
      <c r="H23" s="116">
        <v>8.4393770000000004</v>
      </c>
      <c r="I23" s="116">
        <v>8.7129659999999998</v>
      </c>
      <c r="J23" s="116">
        <v>8.9062769999999993</v>
      </c>
      <c r="K23" s="116">
        <v>9.3015640000000008</v>
      </c>
      <c r="L23" s="116">
        <v>9.9753080000000001</v>
      </c>
      <c r="M23" s="116">
        <v>10.663555000000001</v>
      </c>
      <c r="N23" s="116">
        <v>10.918359000000001</v>
      </c>
      <c r="O23" s="116">
        <v>11.188314</v>
      </c>
      <c r="P23" s="116">
        <v>11.541244000000001</v>
      </c>
      <c r="Q23" s="116">
        <v>12.041451</v>
      </c>
      <c r="R23" s="116">
        <v>12.309735</v>
      </c>
      <c r="S23" s="116">
        <v>12.652301</v>
      </c>
      <c r="T23" s="116">
        <v>12.955525</v>
      </c>
      <c r="U23" s="116">
        <v>13.323511999999999</v>
      </c>
      <c r="V23" s="116">
        <v>13.487947</v>
      </c>
      <c r="W23" s="116">
        <v>13.645909</v>
      </c>
      <c r="X23" s="116">
        <v>13.84064</v>
      </c>
      <c r="Y23" s="116">
        <v>14.034355</v>
      </c>
      <c r="Z23" s="116">
        <v>14.322448</v>
      </c>
      <c r="AA23" s="116">
        <v>14.642483</v>
      </c>
      <c r="AB23" s="116">
        <v>14.976583</v>
      </c>
      <c r="AC23" s="116">
        <v>15.287159000000001</v>
      </c>
      <c r="AD23" s="116">
        <v>15.499435</v>
      </c>
      <c r="AE23" s="116">
        <v>15.829402999999999</v>
      </c>
      <c r="AF23" s="117">
        <v>3.7652999999999999E-2</v>
      </c>
      <c r="AG23" s="38"/>
    </row>
    <row r="24" spans="1:33" ht="15" customHeight="1" x14ac:dyDescent="0.2">
      <c r="A24" s="43" t="s">
        <v>327</v>
      </c>
      <c r="B24" s="115" t="s">
        <v>54</v>
      </c>
      <c r="C24" s="116">
        <v>1.825124</v>
      </c>
      <c r="D24" s="116">
        <v>1.234046</v>
      </c>
      <c r="E24" s="116">
        <v>0.91988899999999996</v>
      </c>
      <c r="F24" s="116">
        <v>0.79506299999999996</v>
      </c>
      <c r="G24" s="116">
        <v>0.90485099999999996</v>
      </c>
      <c r="H24" s="116">
        <v>0.900868</v>
      </c>
      <c r="I24" s="116">
        <v>0.83774999999999999</v>
      </c>
      <c r="J24" s="116">
        <v>0.81725000000000003</v>
      </c>
      <c r="K24" s="116">
        <v>0.81786999999999999</v>
      </c>
      <c r="L24" s="116">
        <v>0.81670200000000004</v>
      </c>
      <c r="M24" s="116">
        <v>0.68950800000000001</v>
      </c>
      <c r="N24" s="116">
        <v>0.68857199999999996</v>
      </c>
      <c r="O24" s="116">
        <v>0.69748299999999996</v>
      </c>
      <c r="P24" s="116">
        <v>0.69359199999999999</v>
      </c>
      <c r="Q24" s="116">
        <v>0.69997399999999999</v>
      </c>
      <c r="R24" s="116">
        <v>0.69896999999999998</v>
      </c>
      <c r="S24" s="116">
        <v>0.688863</v>
      </c>
      <c r="T24" s="116">
        <v>0.67144400000000004</v>
      </c>
      <c r="U24" s="116">
        <v>0.67008800000000002</v>
      </c>
      <c r="V24" s="116">
        <v>0.66951799999999995</v>
      </c>
      <c r="W24" s="116">
        <v>0.67203900000000005</v>
      </c>
      <c r="X24" s="116">
        <v>0.67219600000000002</v>
      </c>
      <c r="Y24" s="116">
        <v>0.66933200000000004</v>
      </c>
      <c r="Z24" s="116">
        <v>0.66811200000000004</v>
      </c>
      <c r="AA24" s="116">
        <v>0.67025699999999999</v>
      </c>
      <c r="AB24" s="116">
        <v>0.66773499999999997</v>
      </c>
      <c r="AC24" s="116">
        <v>0.67196900000000004</v>
      </c>
      <c r="AD24" s="116">
        <v>0.67845999999999995</v>
      </c>
      <c r="AE24" s="116">
        <v>0.67097300000000004</v>
      </c>
      <c r="AF24" s="117">
        <v>-3.5106999999999999E-2</v>
      </c>
      <c r="AG24" s="38"/>
    </row>
    <row r="25" spans="1:33" ht="15" customHeight="1" x14ac:dyDescent="0.2">
      <c r="A25" s="43" t="s">
        <v>328</v>
      </c>
      <c r="B25" s="114" t="s">
        <v>55</v>
      </c>
      <c r="C25" s="118">
        <v>104.76091</v>
      </c>
      <c r="D25" s="118">
        <v>105.48369599999999</v>
      </c>
      <c r="E25" s="118">
        <v>106.78861999999999</v>
      </c>
      <c r="F25" s="118">
        <v>107.94238300000001</v>
      </c>
      <c r="G25" s="118">
        <v>109.630089</v>
      </c>
      <c r="H25" s="118">
        <v>110.38722199999999</v>
      </c>
      <c r="I25" s="118">
        <v>111.52368199999999</v>
      </c>
      <c r="J25" s="118">
        <v>112.10927599999999</v>
      </c>
      <c r="K25" s="118">
        <v>112.820595</v>
      </c>
      <c r="L25" s="118">
        <v>113.695053</v>
      </c>
      <c r="M25" s="118">
        <v>114.572113</v>
      </c>
      <c r="N25" s="118">
        <v>115.301338</v>
      </c>
      <c r="O25" s="118">
        <v>115.76284</v>
      </c>
      <c r="P25" s="118">
        <v>116.58638000000001</v>
      </c>
      <c r="Q25" s="118">
        <v>116.855103</v>
      </c>
      <c r="R25" s="118">
        <v>117.23719800000001</v>
      </c>
      <c r="S25" s="118">
        <v>117.475182</v>
      </c>
      <c r="T25" s="118">
        <v>117.413971</v>
      </c>
      <c r="U25" s="118">
        <v>117.91925000000001</v>
      </c>
      <c r="V25" s="118">
        <v>118.225677</v>
      </c>
      <c r="W25" s="118">
        <v>118.619041</v>
      </c>
      <c r="X25" s="118">
        <v>119.26570100000001</v>
      </c>
      <c r="Y25" s="118">
        <v>119.797287</v>
      </c>
      <c r="Z25" s="118">
        <v>120.248543</v>
      </c>
      <c r="AA25" s="118">
        <v>120.09802999999999</v>
      </c>
      <c r="AB25" s="118">
        <v>120.09680899999999</v>
      </c>
      <c r="AC25" s="118">
        <v>120.897614</v>
      </c>
      <c r="AD25" s="118">
        <v>121.55162</v>
      </c>
      <c r="AE25" s="118">
        <v>121.893539</v>
      </c>
      <c r="AF25" s="119">
        <v>5.424E-3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114"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115" t="s">
        <v>57</v>
      </c>
      <c r="C28" s="116">
        <v>13.823781</v>
      </c>
      <c r="D28" s="116">
        <v>14.809858</v>
      </c>
      <c r="E28" s="116">
        <v>15.690073</v>
      </c>
      <c r="F28" s="116">
        <v>15.092949000000001</v>
      </c>
      <c r="G28" s="116">
        <v>14.838153</v>
      </c>
      <c r="H28" s="116">
        <v>15.095362</v>
      </c>
      <c r="I28" s="116">
        <v>14.798847</v>
      </c>
      <c r="J28" s="116">
        <v>15.175682</v>
      </c>
      <c r="K28" s="116">
        <v>15.086838999999999</v>
      </c>
      <c r="L28" s="116">
        <v>15.128811000000001</v>
      </c>
      <c r="M28" s="116">
        <v>15.236305</v>
      </c>
      <c r="N28" s="116">
        <v>15.427337</v>
      </c>
      <c r="O28" s="116">
        <v>15.597878</v>
      </c>
      <c r="P28" s="116">
        <v>15.693668000000001</v>
      </c>
      <c r="Q28" s="116">
        <v>15.785698</v>
      </c>
      <c r="R28" s="116">
        <v>15.883343999999999</v>
      </c>
      <c r="S28" s="116">
        <v>15.850018</v>
      </c>
      <c r="T28" s="116">
        <v>16.041573</v>
      </c>
      <c r="U28" s="116">
        <v>16.054912999999999</v>
      </c>
      <c r="V28" s="116">
        <v>16.059512999999999</v>
      </c>
      <c r="W28" s="116">
        <v>16.119133000000001</v>
      </c>
      <c r="X28" s="116">
        <v>15.773911999999999</v>
      </c>
      <c r="Y28" s="116">
        <v>15.640153</v>
      </c>
      <c r="Z28" s="116">
        <v>15.519615999999999</v>
      </c>
      <c r="AA28" s="116">
        <v>15.769712999999999</v>
      </c>
      <c r="AB28" s="116">
        <v>15.969545</v>
      </c>
      <c r="AC28" s="116">
        <v>15.555875</v>
      </c>
      <c r="AD28" s="116">
        <v>15.217796</v>
      </c>
      <c r="AE28" s="116">
        <v>15.311344</v>
      </c>
      <c r="AF28" s="117">
        <v>3.6570000000000001E-3</v>
      </c>
      <c r="AG28" s="38"/>
    </row>
    <row r="29" spans="1:33" ht="15" customHeight="1" x14ac:dyDescent="0.2">
      <c r="A29" s="43" t="s">
        <v>330</v>
      </c>
      <c r="B29" s="115" t="s">
        <v>58</v>
      </c>
      <c r="C29" s="116">
        <v>4.7638949999999998</v>
      </c>
      <c r="D29" s="116">
        <v>4.8549030000000002</v>
      </c>
      <c r="E29" s="116">
        <v>4.0138990000000003</v>
      </c>
      <c r="F29" s="116">
        <v>4.0346570000000002</v>
      </c>
      <c r="G29" s="116">
        <v>4.0322050000000003</v>
      </c>
      <c r="H29" s="116">
        <v>3.9747919999999999</v>
      </c>
      <c r="I29" s="116">
        <v>3.9084650000000001</v>
      </c>
      <c r="J29" s="116">
        <v>3.821993</v>
      </c>
      <c r="K29" s="116">
        <v>3.7984339999999999</v>
      </c>
      <c r="L29" s="116">
        <v>3.8007949999999999</v>
      </c>
      <c r="M29" s="116">
        <v>3.7487240000000002</v>
      </c>
      <c r="N29" s="116">
        <v>3.714331</v>
      </c>
      <c r="O29" s="116">
        <v>3.6968779999999999</v>
      </c>
      <c r="P29" s="116">
        <v>3.6855190000000002</v>
      </c>
      <c r="Q29" s="116">
        <v>3.6759400000000002</v>
      </c>
      <c r="R29" s="116">
        <v>3.6879089999999999</v>
      </c>
      <c r="S29" s="116">
        <v>3.689778</v>
      </c>
      <c r="T29" s="116">
        <v>3.7030099999999999</v>
      </c>
      <c r="U29" s="116">
        <v>3.708942</v>
      </c>
      <c r="V29" s="116">
        <v>3.7206769999999998</v>
      </c>
      <c r="W29" s="116">
        <v>3.7284229999999998</v>
      </c>
      <c r="X29" s="116">
        <v>3.7322549999999999</v>
      </c>
      <c r="Y29" s="116">
        <v>3.7371940000000001</v>
      </c>
      <c r="Z29" s="116">
        <v>3.7575980000000002</v>
      </c>
      <c r="AA29" s="116">
        <v>3.7132130000000001</v>
      </c>
      <c r="AB29" s="116">
        <v>3.7370209999999999</v>
      </c>
      <c r="AC29" s="116">
        <v>3.8141980000000002</v>
      </c>
      <c r="AD29" s="116">
        <v>3.8259629999999998</v>
      </c>
      <c r="AE29" s="116">
        <v>3.7594180000000001</v>
      </c>
      <c r="AF29" s="117">
        <v>-8.4220000000000007E-3</v>
      </c>
      <c r="AG29" s="38"/>
    </row>
    <row r="30" spans="1:33" ht="15" customHeight="1" x14ac:dyDescent="0.2">
      <c r="A30" s="43" t="s">
        <v>331</v>
      </c>
      <c r="B30" s="115" t="s">
        <v>62</v>
      </c>
      <c r="C30" s="116">
        <v>2.9856099999999999</v>
      </c>
      <c r="D30" s="116">
        <v>2.7553519999999998</v>
      </c>
      <c r="E30" s="116">
        <v>2.4320029999999999</v>
      </c>
      <c r="F30" s="116">
        <v>2.3708399999999998</v>
      </c>
      <c r="G30" s="116">
        <v>2.3790629999999999</v>
      </c>
      <c r="H30" s="116">
        <v>2.3934359999999999</v>
      </c>
      <c r="I30" s="116">
        <v>2.2813310000000002</v>
      </c>
      <c r="J30" s="116">
        <v>2.2090399999999999</v>
      </c>
      <c r="K30" s="116">
        <v>2.2509890000000001</v>
      </c>
      <c r="L30" s="116">
        <v>2.2390720000000002</v>
      </c>
      <c r="M30" s="116">
        <v>2.281628</v>
      </c>
      <c r="N30" s="116">
        <v>2.2946460000000002</v>
      </c>
      <c r="O30" s="116">
        <v>2.3019699999999998</v>
      </c>
      <c r="P30" s="116">
        <v>2.2864520000000002</v>
      </c>
      <c r="Q30" s="116">
        <v>2.2905700000000002</v>
      </c>
      <c r="R30" s="116">
        <v>2.3177599999999998</v>
      </c>
      <c r="S30" s="116">
        <v>2.3292959999999998</v>
      </c>
      <c r="T30" s="116">
        <v>2.357005</v>
      </c>
      <c r="U30" s="116">
        <v>2.380881</v>
      </c>
      <c r="V30" s="116">
        <v>2.3938120000000001</v>
      </c>
      <c r="W30" s="116">
        <v>2.4463650000000001</v>
      </c>
      <c r="X30" s="116">
        <v>2.519641</v>
      </c>
      <c r="Y30" s="116">
        <v>2.5907939999999998</v>
      </c>
      <c r="Z30" s="116">
        <v>2.632037</v>
      </c>
      <c r="AA30" s="116">
        <v>2.6644030000000001</v>
      </c>
      <c r="AB30" s="116">
        <v>2.6984520000000001</v>
      </c>
      <c r="AC30" s="116">
        <v>2.7395619999999998</v>
      </c>
      <c r="AD30" s="116">
        <v>2.7553899999999998</v>
      </c>
      <c r="AE30" s="116">
        <v>2.7664140000000002</v>
      </c>
      <c r="AF30" s="117">
        <v>-2.7200000000000002E-3</v>
      </c>
      <c r="AG30" s="38"/>
    </row>
    <row r="31" spans="1:33" ht="12" x14ac:dyDescent="0.2">
      <c r="A31" s="43" t="s">
        <v>332</v>
      </c>
      <c r="B31" s="115" t="s">
        <v>333</v>
      </c>
      <c r="C31" s="116">
        <v>0.252056</v>
      </c>
      <c r="D31" s="116">
        <v>0.32097199999999998</v>
      </c>
      <c r="E31" s="116">
        <v>0.14682999999999999</v>
      </c>
      <c r="F31" s="116">
        <v>0.13295000000000001</v>
      </c>
      <c r="G31" s="116">
        <v>0.14277899999999999</v>
      </c>
      <c r="H31" s="116">
        <v>0.170818</v>
      </c>
      <c r="I31" s="116">
        <v>0.17877999999999999</v>
      </c>
      <c r="J31" s="116">
        <v>0.180646</v>
      </c>
      <c r="K31" s="116">
        <v>0.18596199999999999</v>
      </c>
      <c r="L31" s="116">
        <v>0.177006</v>
      </c>
      <c r="M31" s="116">
        <v>0.18224499999999999</v>
      </c>
      <c r="N31" s="116">
        <v>0.175737</v>
      </c>
      <c r="O31" s="116">
        <v>0.18113499999999999</v>
      </c>
      <c r="P31" s="116">
        <v>0.17821000000000001</v>
      </c>
      <c r="Q31" s="116">
        <v>0.175814</v>
      </c>
      <c r="R31" s="116">
        <v>0.17422199999999999</v>
      </c>
      <c r="S31" s="116">
        <v>0.17796500000000001</v>
      </c>
      <c r="T31" s="116">
        <v>0.179594</v>
      </c>
      <c r="U31" s="116">
        <v>0.179869</v>
      </c>
      <c r="V31" s="116">
        <v>0.17330499999999999</v>
      </c>
      <c r="W31" s="116">
        <v>0.17295199999999999</v>
      </c>
      <c r="X31" s="116">
        <v>0.17289499999999999</v>
      </c>
      <c r="Y31" s="116">
        <v>0.17574999999999999</v>
      </c>
      <c r="Z31" s="116">
        <v>0.17521700000000001</v>
      </c>
      <c r="AA31" s="116">
        <v>0.17589099999999999</v>
      </c>
      <c r="AB31" s="116">
        <v>0.17643700000000001</v>
      </c>
      <c r="AC31" s="116">
        <v>0.17866199999999999</v>
      </c>
      <c r="AD31" s="116">
        <v>0.182201</v>
      </c>
      <c r="AE31" s="116">
        <v>0.18277599999999999</v>
      </c>
      <c r="AF31" s="117">
        <v>-1.1413E-2</v>
      </c>
      <c r="AG31" s="38"/>
    </row>
    <row r="32" spans="1:33" ht="12" x14ac:dyDescent="0.2">
      <c r="A32" s="43" t="s">
        <v>334</v>
      </c>
      <c r="B32" s="114" t="s">
        <v>55</v>
      </c>
      <c r="C32" s="118">
        <v>21.825340000000001</v>
      </c>
      <c r="D32" s="118">
        <v>22.741085000000002</v>
      </c>
      <c r="E32" s="118">
        <v>22.282803999999999</v>
      </c>
      <c r="F32" s="118">
        <v>21.631395000000001</v>
      </c>
      <c r="G32" s="118">
        <v>21.392199000000002</v>
      </c>
      <c r="H32" s="118">
        <v>21.634409000000002</v>
      </c>
      <c r="I32" s="118">
        <v>21.167422999999999</v>
      </c>
      <c r="J32" s="118">
        <v>21.387362</v>
      </c>
      <c r="K32" s="118">
        <v>21.322226000000001</v>
      </c>
      <c r="L32" s="118">
        <v>21.345683999999999</v>
      </c>
      <c r="M32" s="118">
        <v>21.448902</v>
      </c>
      <c r="N32" s="118">
        <v>21.612051000000001</v>
      </c>
      <c r="O32" s="118">
        <v>21.777861000000001</v>
      </c>
      <c r="P32" s="118">
        <v>21.843847</v>
      </c>
      <c r="Q32" s="118">
        <v>21.928021999999999</v>
      </c>
      <c r="R32" s="118">
        <v>22.063234000000001</v>
      </c>
      <c r="S32" s="118">
        <v>22.047056000000001</v>
      </c>
      <c r="T32" s="118">
        <v>22.281181</v>
      </c>
      <c r="U32" s="118">
        <v>22.324604000000001</v>
      </c>
      <c r="V32" s="118">
        <v>22.347307000000001</v>
      </c>
      <c r="W32" s="118">
        <v>22.466875000000002</v>
      </c>
      <c r="X32" s="118">
        <v>22.198703999999999</v>
      </c>
      <c r="Y32" s="118">
        <v>22.143888</v>
      </c>
      <c r="Z32" s="118">
        <v>22.084468999999999</v>
      </c>
      <c r="AA32" s="118">
        <v>22.323221</v>
      </c>
      <c r="AB32" s="118">
        <v>22.581454999999998</v>
      </c>
      <c r="AC32" s="118">
        <v>22.288295999999999</v>
      </c>
      <c r="AD32" s="118">
        <v>21.981349999999999</v>
      </c>
      <c r="AE32" s="118">
        <v>22.019953000000001</v>
      </c>
      <c r="AF32" s="119">
        <v>3.1700000000000001E-4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114"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115" t="s">
        <v>336</v>
      </c>
      <c r="C35" s="116">
        <v>18.531642999999999</v>
      </c>
      <c r="D35" s="116">
        <v>19.089317000000001</v>
      </c>
      <c r="E35" s="116">
        <v>20.241861</v>
      </c>
      <c r="F35" s="116">
        <v>20.378713999999999</v>
      </c>
      <c r="G35" s="116">
        <v>20.998552</v>
      </c>
      <c r="H35" s="116">
        <v>21.481100000000001</v>
      </c>
      <c r="I35" s="116">
        <v>21.713577000000001</v>
      </c>
      <c r="J35" s="116">
        <v>22.134298000000001</v>
      </c>
      <c r="K35" s="116">
        <v>22.382390999999998</v>
      </c>
      <c r="L35" s="116">
        <v>22.571764000000002</v>
      </c>
      <c r="M35" s="116">
        <v>22.636316000000001</v>
      </c>
      <c r="N35" s="116">
        <v>22.901218</v>
      </c>
      <c r="O35" s="116">
        <v>23.046413000000001</v>
      </c>
      <c r="P35" s="116">
        <v>23.293019999999999</v>
      </c>
      <c r="Q35" s="116">
        <v>23.266893</v>
      </c>
      <c r="R35" s="116">
        <v>23.369534999999999</v>
      </c>
      <c r="S35" s="116">
        <v>23.310853999999999</v>
      </c>
      <c r="T35" s="116">
        <v>23.391741</v>
      </c>
      <c r="U35" s="116">
        <v>23.392669999999999</v>
      </c>
      <c r="V35" s="116">
        <v>23.3508</v>
      </c>
      <c r="W35" s="116">
        <v>23.409533</v>
      </c>
      <c r="X35" s="116">
        <v>23.363966000000001</v>
      </c>
      <c r="Y35" s="116">
        <v>23.42643</v>
      </c>
      <c r="Z35" s="116">
        <v>23.280861000000002</v>
      </c>
      <c r="AA35" s="116">
        <v>23.117439000000001</v>
      </c>
      <c r="AB35" s="116">
        <v>22.770341999999999</v>
      </c>
      <c r="AC35" s="116">
        <v>22.743950000000002</v>
      </c>
      <c r="AD35" s="116">
        <v>22.575209000000001</v>
      </c>
      <c r="AE35" s="116">
        <v>22.230699999999999</v>
      </c>
      <c r="AF35" s="117">
        <v>6.5209999999999999E-3</v>
      </c>
      <c r="AG35" s="38"/>
    </row>
    <row r="36" spans="1:33" ht="12" x14ac:dyDescent="0.2">
      <c r="A36" s="43" t="s">
        <v>337</v>
      </c>
      <c r="B36" s="115" t="s">
        <v>62</v>
      </c>
      <c r="C36" s="116">
        <v>7.1569979999999997</v>
      </c>
      <c r="D36" s="116">
        <v>7.9484519999999996</v>
      </c>
      <c r="E36" s="116">
        <v>7.9562609999999996</v>
      </c>
      <c r="F36" s="116">
        <v>8.3242100000000008</v>
      </c>
      <c r="G36" s="116">
        <v>8.8161860000000001</v>
      </c>
      <c r="H36" s="116">
        <v>9.2340970000000002</v>
      </c>
      <c r="I36" s="116">
        <v>9.6483279999999993</v>
      </c>
      <c r="J36" s="116">
        <v>9.9981749999999998</v>
      </c>
      <c r="K36" s="116">
        <v>10.643821000000001</v>
      </c>
      <c r="L36" s="116">
        <v>11.347642</v>
      </c>
      <c r="M36" s="116">
        <v>12.040573</v>
      </c>
      <c r="N36" s="116">
        <v>12.515537999999999</v>
      </c>
      <c r="O36" s="116">
        <v>12.784008999999999</v>
      </c>
      <c r="P36" s="116">
        <v>13.075016</v>
      </c>
      <c r="Q36" s="116">
        <v>13.325901999999999</v>
      </c>
      <c r="R36" s="116">
        <v>13.432178</v>
      </c>
      <c r="S36" s="116">
        <v>13.454767</v>
      </c>
      <c r="T36" s="116">
        <v>13.484685000000001</v>
      </c>
      <c r="U36" s="116">
        <v>13.518974</v>
      </c>
      <c r="V36" s="116">
        <v>13.511327</v>
      </c>
      <c r="W36" s="116">
        <v>13.507156999999999</v>
      </c>
      <c r="X36" s="116">
        <v>13.508680999999999</v>
      </c>
      <c r="Y36" s="116">
        <v>13.554366</v>
      </c>
      <c r="Z36" s="116">
        <v>13.543678999999999</v>
      </c>
      <c r="AA36" s="116">
        <v>13.523821999999999</v>
      </c>
      <c r="AB36" s="116">
        <v>13.491384</v>
      </c>
      <c r="AC36" s="116">
        <v>13.506425999999999</v>
      </c>
      <c r="AD36" s="116">
        <v>13.473094</v>
      </c>
      <c r="AE36" s="116">
        <v>13.468852</v>
      </c>
      <c r="AF36" s="117">
        <v>2.2839000000000002E-2</v>
      </c>
      <c r="AG36" s="38"/>
    </row>
    <row r="37" spans="1:33" ht="12" x14ac:dyDescent="0.2">
      <c r="A37" s="43" t="s">
        <v>338</v>
      </c>
      <c r="B37" s="115" t="s">
        <v>60</v>
      </c>
      <c r="C37" s="116">
        <v>2.155681</v>
      </c>
      <c r="D37" s="116">
        <v>2.1439439999999998</v>
      </c>
      <c r="E37" s="116">
        <v>2.7806139999999999</v>
      </c>
      <c r="F37" s="116">
        <v>2.716145</v>
      </c>
      <c r="G37" s="116">
        <v>2.8482509999999999</v>
      </c>
      <c r="H37" s="116">
        <v>2.8106969999999998</v>
      </c>
      <c r="I37" s="116">
        <v>2.8225880000000001</v>
      </c>
      <c r="J37" s="116">
        <v>2.8083459999999998</v>
      </c>
      <c r="K37" s="116">
        <v>2.8099810000000001</v>
      </c>
      <c r="L37" s="116">
        <v>2.8384260000000001</v>
      </c>
      <c r="M37" s="116">
        <v>2.8912870000000002</v>
      </c>
      <c r="N37" s="116">
        <v>2.818988</v>
      </c>
      <c r="O37" s="116">
        <v>2.7943150000000001</v>
      </c>
      <c r="P37" s="116">
        <v>2.819442</v>
      </c>
      <c r="Q37" s="116">
        <v>2.7772269999999999</v>
      </c>
      <c r="R37" s="116">
        <v>2.7608009999999998</v>
      </c>
      <c r="S37" s="116">
        <v>2.7975599999999998</v>
      </c>
      <c r="T37" s="116">
        <v>2.7377039999999999</v>
      </c>
      <c r="U37" s="116">
        <v>2.744821</v>
      </c>
      <c r="V37" s="116">
        <v>2.7274750000000001</v>
      </c>
      <c r="W37" s="116">
        <v>2.74186</v>
      </c>
      <c r="X37" s="116">
        <v>2.703783</v>
      </c>
      <c r="Y37" s="116">
        <v>2.7059489999999999</v>
      </c>
      <c r="Z37" s="116">
        <v>2.7149359999999998</v>
      </c>
      <c r="AA37" s="116">
        <v>2.7003460000000001</v>
      </c>
      <c r="AB37" s="116">
        <v>2.6963159999999999</v>
      </c>
      <c r="AC37" s="116">
        <v>2.7262420000000001</v>
      </c>
      <c r="AD37" s="116">
        <v>2.7331660000000002</v>
      </c>
      <c r="AE37" s="116">
        <v>2.7452269999999999</v>
      </c>
      <c r="AF37" s="117">
        <v>8.6719999999999992E-3</v>
      </c>
      <c r="AG37" s="38"/>
    </row>
    <row r="38" spans="1:33" ht="12" x14ac:dyDescent="0.2">
      <c r="A38" s="43" t="s">
        <v>339</v>
      </c>
      <c r="B38" s="114" t="s">
        <v>55</v>
      </c>
      <c r="C38" s="118">
        <v>27.844321999999998</v>
      </c>
      <c r="D38" s="118">
        <v>29.181712999999998</v>
      </c>
      <c r="E38" s="118">
        <v>30.978736999999999</v>
      </c>
      <c r="F38" s="118">
        <v>31.419066999999998</v>
      </c>
      <c r="G38" s="118">
        <v>32.662990999999998</v>
      </c>
      <c r="H38" s="118">
        <v>33.525894000000001</v>
      </c>
      <c r="I38" s="118">
        <v>34.184494000000001</v>
      </c>
      <c r="J38" s="118">
        <v>34.940818999999998</v>
      </c>
      <c r="K38" s="118">
        <v>35.836193000000002</v>
      </c>
      <c r="L38" s="118">
        <v>36.757832000000001</v>
      </c>
      <c r="M38" s="118">
        <v>37.568176000000001</v>
      </c>
      <c r="N38" s="118">
        <v>38.235743999999997</v>
      </c>
      <c r="O38" s="118">
        <v>38.624737000000003</v>
      </c>
      <c r="P38" s="118">
        <v>39.187477000000001</v>
      </c>
      <c r="Q38" s="118">
        <v>39.370021999999999</v>
      </c>
      <c r="R38" s="118">
        <v>39.562511000000001</v>
      </c>
      <c r="S38" s="118">
        <v>39.563178999999998</v>
      </c>
      <c r="T38" s="118">
        <v>39.614131999999998</v>
      </c>
      <c r="U38" s="118">
        <v>39.656464</v>
      </c>
      <c r="V38" s="118">
        <v>39.589599999999997</v>
      </c>
      <c r="W38" s="118">
        <v>39.658549999999998</v>
      </c>
      <c r="X38" s="118">
        <v>39.576430999999999</v>
      </c>
      <c r="Y38" s="118">
        <v>39.686745000000002</v>
      </c>
      <c r="Z38" s="118">
        <v>39.539473999999998</v>
      </c>
      <c r="AA38" s="118">
        <v>39.341605999999999</v>
      </c>
      <c r="AB38" s="118">
        <v>38.958041999999999</v>
      </c>
      <c r="AC38" s="118">
        <v>38.976616</v>
      </c>
      <c r="AD38" s="118">
        <v>38.781466999999999</v>
      </c>
      <c r="AE38" s="118">
        <v>38.444777999999999</v>
      </c>
      <c r="AF38" s="119">
        <v>1.1587999999999999E-2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114" t="s">
        <v>341</v>
      </c>
      <c r="C40" s="118">
        <v>-0.45002700000000001</v>
      </c>
      <c r="D40" s="118">
        <v>0.38881700000000002</v>
      </c>
      <c r="E40" s="118">
        <v>0.43455300000000002</v>
      </c>
      <c r="F40" s="118">
        <v>0.41233300000000001</v>
      </c>
      <c r="G40" s="118">
        <v>0.34648499999999999</v>
      </c>
      <c r="H40" s="118">
        <v>0.40695999999999999</v>
      </c>
      <c r="I40" s="118">
        <v>0.36905300000000002</v>
      </c>
      <c r="J40" s="118">
        <v>0.45726</v>
      </c>
      <c r="K40" s="118">
        <v>0.33445399999999997</v>
      </c>
      <c r="L40" s="118">
        <v>0.34162100000000001</v>
      </c>
      <c r="M40" s="118">
        <v>0.35921900000000001</v>
      </c>
      <c r="N40" s="118">
        <v>0.41665999999999997</v>
      </c>
      <c r="O40" s="118">
        <v>0.42646400000000001</v>
      </c>
      <c r="P40" s="118">
        <v>0.48539700000000002</v>
      </c>
      <c r="Q40" s="118">
        <v>0.41784300000000002</v>
      </c>
      <c r="R40" s="118">
        <v>0.42455700000000002</v>
      </c>
      <c r="S40" s="118">
        <v>0.42635299999999998</v>
      </c>
      <c r="T40" s="118">
        <v>0.37932199999999999</v>
      </c>
      <c r="U40" s="118">
        <v>0.48799500000000001</v>
      </c>
      <c r="V40" s="118">
        <v>0.44525100000000001</v>
      </c>
      <c r="W40" s="118">
        <v>0.428234</v>
      </c>
      <c r="X40" s="118">
        <v>0.43346000000000001</v>
      </c>
      <c r="Y40" s="118">
        <v>0.45364399999999999</v>
      </c>
      <c r="Z40" s="118">
        <v>0.63563899999999995</v>
      </c>
      <c r="AA40" s="118">
        <v>0.52400999999999998</v>
      </c>
      <c r="AB40" s="118">
        <v>0.65105400000000002</v>
      </c>
      <c r="AC40" s="118">
        <v>0.52426499999999998</v>
      </c>
      <c r="AD40" s="118">
        <v>0.49665100000000001</v>
      </c>
      <c r="AE40" s="118">
        <v>0.52880899999999997</v>
      </c>
      <c r="AF40" s="119" t="s">
        <v>615</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114"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115" t="s">
        <v>343</v>
      </c>
      <c r="C43" s="116">
        <v>36.815662000000003</v>
      </c>
      <c r="D43" s="116">
        <v>37.322437000000001</v>
      </c>
      <c r="E43" s="116">
        <v>36.690041000000001</v>
      </c>
      <c r="F43" s="116">
        <v>36.528495999999997</v>
      </c>
      <c r="G43" s="116">
        <v>36.427151000000002</v>
      </c>
      <c r="H43" s="116">
        <v>36.332455000000003</v>
      </c>
      <c r="I43" s="116">
        <v>36.197719999999997</v>
      </c>
      <c r="J43" s="116">
        <v>36.029240000000001</v>
      </c>
      <c r="K43" s="116">
        <v>35.779125000000001</v>
      </c>
      <c r="L43" s="116">
        <v>35.573036000000002</v>
      </c>
      <c r="M43" s="116">
        <v>35.408169000000001</v>
      </c>
      <c r="N43" s="116">
        <v>35.287827</v>
      </c>
      <c r="O43" s="116">
        <v>35.24165</v>
      </c>
      <c r="P43" s="116">
        <v>35.182026</v>
      </c>
      <c r="Q43" s="116">
        <v>35.090629999999997</v>
      </c>
      <c r="R43" s="116">
        <v>35.067013000000003</v>
      </c>
      <c r="S43" s="116">
        <v>35.047871000000001</v>
      </c>
      <c r="T43" s="116">
        <v>35.022956999999998</v>
      </c>
      <c r="U43" s="116">
        <v>35.097014999999999</v>
      </c>
      <c r="V43" s="116">
        <v>35.197665999999998</v>
      </c>
      <c r="W43" s="116">
        <v>35.267899</v>
      </c>
      <c r="X43" s="116">
        <v>35.335425999999998</v>
      </c>
      <c r="Y43" s="116">
        <v>35.370849999999997</v>
      </c>
      <c r="Z43" s="116">
        <v>35.438727999999998</v>
      </c>
      <c r="AA43" s="116">
        <v>35.531157999999998</v>
      </c>
      <c r="AB43" s="116">
        <v>35.673282999999998</v>
      </c>
      <c r="AC43" s="116">
        <v>35.855930000000001</v>
      </c>
      <c r="AD43" s="116">
        <v>36.040531000000001</v>
      </c>
      <c r="AE43" s="116">
        <v>36.243935</v>
      </c>
      <c r="AF43" s="117">
        <v>-5.5900000000000004E-4</v>
      </c>
      <c r="AG43" s="38"/>
    </row>
    <row r="44" spans="1:33" ht="12" x14ac:dyDescent="0.2">
      <c r="A44" s="43" t="s">
        <v>344</v>
      </c>
      <c r="B44" s="115" t="s">
        <v>62</v>
      </c>
      <c r="C44" s="116">
        <v>33.183430000000001</v>
      </c>
      <c r="D44" s="116">
        <v>32.072586000000001</v>
      </c>
      <c r="E44" s="116">
        <v>30.750952000000002</v>
      </c>
      <c r="F44" s="116">
        <v>30.944006000000002</v>
      </c>
      <c r="G44" s="116">
        <v>31.459713000000001</v>
      </c>
      <c r="H44" s="116">
        <v>31.692518</v>
      </c>
      <c r="I44" s="116">
        <v>32.031502000000003</v>
      </c>
      <c r="J44" s="116">
        <v>32.170994</v>
      </c>
      <c r="K44" s="116">
        <v>32.141025999999997</v>
      </c>
      <c r="L44" s="116">
        <v>31.768298999999999</v>
      </c>
      <c r="M44" s="116">
        <v>31.527124000000001</v>
      </c>
      <c r="N44" s="116">
        <v>31.599663</v>
      </c>
      <c r="O44" s="116">
        <v>31.814385999999999</v>
      </c>
      <c r="P44" s="116">
        <v>31.904081000000001</v>
      </c>
      <c r="Q44" s="116">
        <v>31.79936</v>
      </c>
      <c r="R44" s="116">
        <v>31.919905</v>
      </c>
      <c r="S44" s="116">
        <v>32.259414999999997</v>
      </c>
      <c r="T44" s="116">
        <v>32.273361000000001</v>
      </c>
      <c r="U44" s="116">
        <v>32.539695999999999</v>
      </c>
      <c r="V44" s="116">
        <v>32.806708999999998</v>
      </c>
      <c r="W44" s="116">
        <v>33.073360000000001</v>
      </c>
      <c r="X44" s="116">
        <v>33.334820000000001</v>
      </c>
      <c r="Y44" s="116">
        <v>33.557102</v>
      </c>
      <c r="Z44" s="116">
        <v>33.595874999999999</v>
      </c>
      <c r="AA44" s="116">
        <v>33.697902999999997</v>
      </c>
      <c r="AB44" s="116">
        <v>33.814796000000001</v>
      </c>
      <c r="AC44" s="116">
        <v>34.182265999999998</v>
      </c>
      <c r="AD44" s="116">
        <v>34.412872</v>
      </c>
      <c r="AE44" s="116">
        <v>34.576084000000002</v>
      </c>
      <c r="AF44" s="117">
        <v>1.469E-3</v>
      </c>
      <c r="AG44" s="38"/>
    </row>
    <row r="45" spans="1:33" ht="12" x14ac:dyDescent="0.2">
      <c r="A45" s="43" t="s">
        <v>345</v>
      </c>
      <c r="B45" s="115" t="s">
        <v>346</v>
      </c>
      <c r="C45" s="116">
        <v>9.6973249999999993</v>
      </c>
      <c r="D45" s="116">
        <v>9.0839189999999999</v>
      </c>
      <c r="E45" s="116">
        <v>9.3859270000000006</v>
      </c>
      <c r="F45" s="116">
        <v>8.6828669999999999</v>
      </c>
      <c r="G45" s="116">
        <v>8.1123980000000007</v>
      </c>
      <c r="H45" s="116">
        <v>7.707789</v>
      </c>
      <c r="I45" s="116">
        <v>7.379283</v>
      </c>
      <c r="J45" s="116">
        <v>7.1854820000000004</v>
      </c>
      <c r="K45" s="116">
        <v>6.9428590000000003</v>
      </c>
      <c r="L45" s="116">
        <v>6.8261900000000004</v>
      </c>
      <c r="M45" s="116">
        <v>6.7765230000000001</v>
      </c>
      <c r="N45" s="116">
        <v>6.7374070000000001</v>
      </c>
      <c r="O45" s="116">
        <v>6.621747</v>
      </c>
      <c r="P45" s="116">
        <v>6.5088970000000002</v>
      </c>
      <c r="Q45" s="116">
        <v>6.4643969999999999</v>
      </c>
      <c r="R45" s="116">
        <v>6.425948</v>
      </c>
      <c r="S45" s="116">
        <v>6.0679790000000002</v>
      </c>
      <c r="T45" s="116">
        <v>5.9628610000000002</v>
      </c>
      <c r="U45" s="116">
        <v>5.6449619999999996</v>
      </c>
      <c r="V45" s="116">
        <v>5.5677110000000001</v>
      </c>
      <c r="W45" s="116">
        <v>5.5291610000000002</v>
      </c>
      <c r="X45" s="116">
        <v>5.4538719999999996</v>
      </c>
      <c r="Y45" s="116">
        <v>5.3493849999999998</v>
      </c>
      <c r="Z45" s="116">
        <v>5.3189549999999999</v>
      </c>
      <c r="AA45" s="116">
        <v>5.3002979999999997</v>
      </c>
      <c r="AB45" s="116">
        <v>5.2152050000000001</v>
      </c>
      <c r="AC45" s="116">
        <v>4.9547290000000004</v>
      </c>
      <c r="AD45" s="116">
        <v>4.9063600000000003</v>
      </c>
      <c r="AE45" s="116">
        <v>4.8792479999999996</v>
      </c>
      <c r="AF45" s="117">
        <v>-2.4232E-2</v>
      </c>
      <c r="AG45" s="38"/>
    </row>
    <row r="46" spans="1:33" ht="12" x14ac:dyDescent="0.2">
      <c r="A46" s="43" t="s">
        <v>347</v>
      </c>
      <c r="B46" s="115" t="s">
        <v>51</v>
      </c>
      <c r="C46" s="116">
        <v>8.0646550000000001</v>
      </c>
      <c r="D46" s="116">
        <v>8.1872109999999996</v>
      </c>
      <c r="E46" s="116">
        <v>8.2466139999999992</v>
      </c>
      <c r="F46" s="116">
        <v>8.1719539999999995</v>
      </c>
      <c r="G46" s="116">
        <v>8.0928349999999991</v>
      </c>
      <c r="H46" s="116">
        <v>8.0928349999999991</v>
      </c>
      <c r="I46" s="116">
        <v>7.9973029999999996</v>
      </c>
      <c r="J46" s="116">
        <v>7.9973029999999996</v>
      </c>
      <c r="K46" s="116">
        <v>7.9973029999999996</v>
      </c>
      <c r="L46" s="116">
        <v>7.9973039999999997</v>
      </c>
      <c r="M46" s="116">
        <v>7.907743</v>
      </c>
      <c r="N46" s="116">
        <v>7.907743</v>
      </c>
      <c r="O46" s="116">
        <v>7.8057270000000001</v>
      </c>
      <c r="P46" s="116">
        <v>7.8057270000000001</v>
      </c>
      <c r="Q46" s="116">
        <v>7.8057270000000001</v>
      </c>
      <c r="R46" s="116">
        <v>7.8057270000000001</v>
      </c>
      <c r="S46" s="116">
        <v>7.727125</v>
      </c>
      <c r="T46" s="116">
        <v>7.727125</v>
      </c>
      <c r="U46" s="116">
        <v>7.727125</v>
      </c>
      <c r="V46" s="116">
        <v>7.7271260000000002</v>
      </c>
      <c r="W46" s="116">
        <v>7.727125</v>
      </c>
      <c r="X46" s="116">
        <v>7.727125</v>
      </c>
      <c r="Y46" s="116">
        <v>7.727125</v>
      </c>
      <c r="Z46" s="116">
        <v>7.727125</v>
      </c>
      <c r="AA46" s="116">
        <v>7.6307669999999996</v>
      </c>
      <c r="AB46" s="116">
        <v>7.6307660000000004</v>
      </c>
      <c r="AC46" s="116">
        <v>7.6307669999999996</v>
      </c>
      <c r="AD46" s="116">
        <v>7.6307660000000004</v>
      </c>
      <c r="AE46" s="116">
        <v>7.6304819999999998</v>
      </c>
      <c r="AF46" s="117">
        <v>-1.9740000000000001E-3</v>
      </c>
      <c r="AG46" s="38"/>
    </row>
    <row r="47" spans="1:33" ht="12" x14ac:dyDescent="0.2">
      <c r="A47" s="43" t="s">
        <v>348</v>
      </c>
      <c r="B47" s="115" t="s">
        <v>191</v>
      </c>
      <c r="C47" s="116">
        <v>2.4534370000000001</v>
      </c>
      <c r="D47" s="116">
        <v>2.4561000000000002</v>
      </c>
      <c r="E47" s="116">
        <v>2.5214310000000002</v>
      </c>
      <c r="F47" s="116">
        <v>2.5916350000000001</v>
      </c>
      <c r="G47" s="116">
        <v>2.5672929999999998</v>
      </c>
      <c r="H47" s="116">
        <v>2.539234</v>
      </c>
      <c r="I47" s="116">
        <v>2.5203929999999999</v>
      </c>
      <c r="J47" s="116">
        <v>2.5014889999999999</v>
      </c>
      <c r="K47" s="116">
        <v>2.4941689999999999</v>
      </c>
      <c r="L47" s="116">
        <v>2.487098</v>
      </c>
      <c r="M47" s="116">
        <v>2.4819209999999998</v>
      </c>
      <c r="N47" s="116">
        <v>2.4741849999999999</v>
      </c>
      <c r="O47" s="116">
        <v>2.464372</v>
      </c>
      <c r="P47" s="116">
        <v>2.448242</v>
      </c>
      <c r="Q47" s="116">
        <v>2.428823</v>
      </c>
      <c r="R47" s="116">
        <v>2.4174730000000002</v>
      </c>
      <c r="S47" s="116">
        <v>2.4005169999999998</v>
      </c>
      <c r="T47" s="116">
        <v>2.3762279999999998</v>
      </c>
      <c r="U47" s="116">
        <v>2.3702570000000001</v>
      </c>
      <c r="V47" s="116">
        <v>2.3454120000000001</v>
      </c>
      <c r="W47" s="116">
        <v>2.3370630000000001</v>
      </c>
      <c r="X47" s="116">
        <v>2.333291</v>
      </c>
      <c r="Y47" s="116">
        <v>2.325866</v>
      </c>
      <c r="Z47" s="116">
        <v>2.3148219999999999</v>
      </c>
      <c r="AA47" s="116">
        <v>2.3066499999999999</v>
      </c>
      <c r="AB47" s="116">
        <v>2.2995220000000001</v>
      </c>
      <c r="AC47" s="116">
        <v>2.2911999999999999</v>
      </c>
      <c r="AD47" s="116">
        <v>2.2733500000000002</v>
      </c>
      <c r="AE47" s="116">
        <v>2.2658559999999999</v>
      </c>
      <c r="AF47" s="117">
        <v>-2.8370000000000001E-3</v>
      </c>
      <c r="AG47" s="38"/>
    </row>
    <row r="48" spans="1:33" ht="12" x14ac:dyDescent="0.2">
      <c r="A48" s="43" t="s">
        <v>349</v>
      </c>
      <c r="B48" s="115" t="s">
        <v>350</v>
      </c>
      <c r="C48" s="116">
        <v>3.084549</v>
      </c>
      <c r="D48" s="116">
        <v>3.1554500000000001</v>
      </c>
      <c r="E48" s="116">
        <v>3.0115959999999999</v>
      </c>
      <c r="F48" s="116">
        <v>3.0102570000000002</v>
      </c>
      <c r="G48" s="116">
        <v>3.0051540000000001</v>
      </c>
      <c r="H48" s="116">
        <v>3.0088170000000001</v>
      </c>
      <c r="I48" s="116">
        <v>3.01416</v>
      </c>
      <c r="J48" s="116">
        <v>3.0208710000000001</v>
      </c>
      <c r="K48" s="116">
        <v>3.0230030000000001</v>
      </c>
      <c r="L48" s="116">
        <v>3.0290729999999999</v>
      </c>
      <c r="M48" s="116">
        <v>3.038001</v>
      </c>
      <c r="N48" s="116">
        <v>3.0488930000000001</v>
      </c>
      <c r="O48" s="116">
        <v>3.0606939999999998</v>
      </c>
      <c r="P48" s="116">
        <v>3.0769120000000001</v>
      </c>
      <c r="Q48" s="116">
        <v>3.0762839999999998</v>
      </c>
      <c r="R48" s="116">
        <v>3.080476</v>
      </c>
      <c r="S48" s="116">
        <v>3.0871870000000001</v>
      </c>
      <c r="T48" s="116">
        <v>3.0930390000000001</v>
      </c>
      <c r="U48" s="116">
        <v>3.104139</v>
      </c>
      <c r="V48" s="116">
        <v>3.1197520000000001</v>
      </c>
      <c r="W48" s="116">
        <v>3.1327970000000001</v>
      </c>
      <c r="X48" s="116">
        <v>3.1434090000000001</v>
      </c>
      <c r="Y48" s="116">
        <v>3.148193</v>
      </c>
      <c r="Z48" s="116">
        <v>3.1522380000000001</v>
      </c>
      <c r="AA48" s="116">
        <v>3.157886</v>
      </c>
      <c r="AB48" s="116">
        <v>3.1700400000000002</v>
      </c>
      <c r="AC48" s="116">
        <v>3.1931060000000002</v>
      </c>
      <c r="AD48" s="116">
        <v>3.2010730000000001</v>
      </c>
      <c r="AE48" s="116">
        <v>3.2237049999999998</v>
      </c>
      <c r="AF48" s="117">
        <v>1.5770000000000001E-3</v>
      </c>
      <c r="AG48" s="38"/>
    </row>
    <row r="49" spans="1:33" ht="12" x14ac:dyDescent="0.2">
      <c r="A49" s="43" t="s">
        <v>351</v>
      </c>
      <c r="B49" s="115" t="s">
        <v>53</v>
      </c>
      <c r="C49" s="116">
        <v>5.6234729999999997</v>
      </c>
      <c r="D49" s="116">
        <v>6.1164389999999997</v>
      </c>
      <c r="E49" s="116">
        <v>6.7765269999999997</v>
      </c>
      <c r="F49" s="116">
        <v>7.5543719999999999</v>
      </c>
      <c r="G49" s="116">
        <v>8.0864100000000008</v>
      </c>
      <c r="H49" s="116">
        <v>8.4393770000000004</v>
      </c>
      <c r="I49" s="116">
        <v>8.7129659999999998</v>
      </c>
      <c r="J49" s="116">
        <v>8.9062769999999993</v>
      </c>
      <c r="K49" s="116">
        <v>9.3015640000000008</v>
      </c>
      <c r="L49" s="116">
        <v>9.9753080000000001</v>
      </c>
      <c r="M49" s="116">
        <v>10.663555000000001</v>
      </c>
      <c r="N49" s="116">
        <v>10.918359000000001</v>
      </c>
      <c r="O49" s="116">
        <v>11.188314</v>
      </c>
      <c r="P49" s="116">
        <v>11.541244000000001</v>
      </c>
      <c r="Q49" s="116">
        <v>12.041451</v>
      </c>
      <c r="R49" s="116">
        <v>12.309735</v>
      </c>
      <c r="S49" s="116">
        <v>12.652301</v>
      </c>
      <c r="T49" s="116">
        <v>12.955525</v>
      </c>
      <c r="U49" s="116">
        <v>13.323511999999999</v>
      </c>
      <c r="V49" s="116">
        <v>13.487947</v>
      </c>
      <c r="W49" s="116">
        <v>13.645909</v>
      </c>
      <c r="X49" s="116">
        <v>13.84064</v>
      </c>
      <c r="Y49" s="116">
        <v>14.034355</v>
      </c>
      <c r="Z49" s="116">
        <v>14.322448</v>
      </c>
      <c r="AA49" s="116">
        <v>14.642483</v>
      </c>
      <c r="AB49" s="116">
        <v>14.976583</v>
      </c>
      <c r="AC49" s="116">
        <v>15.287159000000001</v>
      </c>
      <c r="AD49" s="116">
        <v>15.499435</v>
      </c>
      <c r="AE49" s="116">
        <v>15.829402999999999</v>
      </c>
      <c r="AF49" s="117">
        <v>3.7652999999999999E-2</v>
      </c>
      <c r="AG49" s="38"/>
    </row>
    <row r="50" spans="1:33" ht="15" customHeight="1" x14ac:dyDescent="0.2">
      <c r="A50" s="43" t="s">
        <v>352</v>
      </c>
      <c r="B50" s="115" t="s">
        <v>353</v>
      </c>
      <c r="C50" s="116">
        <v>0.26941900000000002</v>
      </c>
      <c r="D50" s="116">
        <v>0.26012000000000002</v>
      </c>
      <c r="E50" s="116">
        <v>0.27505000000000002</v>
      </c>
      <c r="F50" s="116">
        <v>0.25879000000000002</v>
      </c>
      <c r="G50" s="116">
        <v>0.26185399999999998</v>
      </c>
      <c r="H50" s="116">
        <v>0.27575</v>
      </c>
      <c r="I50" s="116">
        <v>0.28422999999999998</v>
      </c>
      <c r="J50" s="116">
        <v>0.28690399999999999</v>
      </c>
      <c r="K50" s="116">
        <v>0.29312300000000002</v>
      </c>
      <c r="L50" s="116">
        <v>0.284966</v>
      </c>
      <c r="M50" s="116">
        <v>0.29058499999999998</v>
      </c>
      <c r="N50" s="116">
        <v>0.28691</v>
      </c>
      <c r="O50" s="116">
        <v>0.29261399999999999</v>
      </c>
      <c r="P50" s="116">
        <v>0.29022700000000001</v>
      </c>
      <c r="Q50" s="116">
        <v>0.28858800000000001</v>
      </c>
      <c r="R50" s="116">
        <v>0.28708800000000001</v>
      </c>
      <c r="S50" s="116">
        <v>0.29031499999999999</v>
      </c>
      <c r="T50" s="116">
        <v>0.29059800000000002</v>
      </c>
      <c r="U50" s="116">
        <v>0.292684</v>
      </c>
      <c r="V50" s="116">
        <v>0.28580800000000001</v>
      </c>
      <c r="W50" s="116">
        <v>0.28580299999999997</v>
      </c>
      <c r="X50" s="116">
        <v>0.28593200000000002</v>
      </c>
      <c r="Y50" s="116">
        <v>0.28791</v>
      </c>
      <c r="Z50" s="116">
        <v>0.28770299999999999</v>
      </c>
      <c r="AA50" s="116">
        <v>0.288489</v>
      </c>
      <c r="AB50" s="116">
        <v>0.28896899999999998</v>
      </c>
      <c r="AC50" s="116">
        <v>0.28987600000000002</v>
      </c>
      <c r="AD50" s="116">
        <v>0.29046300000000003</v>
      </c>
      <c r="AE50" s="116">
        <v>0.291182</v>
      </c>
      <c r="AF50" s="117">
        <v>2.7780000000000001E-3</v>
      </c>
      <c r="AG50" s="38"/>
    </row>
    <row r="51" spans="1:33" ht="15" customHeight="1" x14ac:dyDescent="0.2">
      <c r="A51" s="43" t="s">
        <v>354</v>
      </c>
      <c r="B51" s="114" t="s">
        <v>63</v>
      </c>
      <c r="C51" s="118">
        <v>99.191956000000005</v>
      </c>
      <c r="D51" s="118">
        <v>98.654251000000002</v>
      </c>
      <c r="E51" s="118">
        <v>97.658134000000004</v>
      </c>
      <c r="F51" s="118">
        <v>97.742378000000002</v>
      </c>
      <c r="G51" s="118">
        <v>98.012810000000002</v>
      </c>
      <c r="H51" s="118">
        <v>98.088775999999996</v>
      </c>
      <c r="I51" s="118">
        <v>98.137557999999999</v>
      </c>
      <c r="J51" s="118">
        <v>98.098557</v>
      </c>
      <c r="K51" s="118">
        <v>97.972176000000005</v>
      </c>
      <c r="L51" s="118">
        <v>97.941283999999996</v>
      </c>
      <c r="M51" s="118">
        <v>98.093620000000001</v>
      </c>
      <c r="N51" s="118">
        <v>98.260986000000003</v>
      </c>
      <c r="O51" s="118">
        <v>98.489502000000002</v>
      </c>
      <c r="P51" s="118">
        <v>98.757355000000004</v>
      </c>
      <c r="Q51" s="118">
        <v>98.995261999999997</v>
      </c>
      <c r="R51" s="118">
        <v>99.313361999999998</v>
      </c>
      <c r="S51" s="118">
        <v>99.532707000000002</v>
      </c>
      <c r="T51" s="118">
        <v>99.701697999999993</v>
      </c>
      <c r="U51" s="118">
        <v>100.099396</v>
      </c>
      <c r="V51" s="118">
        <v>100.538132</v>
      </c>
      <c r="W51" s="118">
        <v>100.99912999999999</v>
      </c>
      <c r="X51" s="118">
        <v>101.454514</v>
      </c>
      <c r="Y51" s="118">
        <v>101.80078899999999</v>
      </c>
      <c r="Z51" s="118">
        <v>102.157898</v>
      </c>
      <c r="AA51" s="118">
        <v>102.555634</v>
      </c>
      <c r="AB51" s="118">
        <v>103.069168</v>
      </c>
      <c r="AC51" s="118">
        <v>103.685028</v>
      </c>
      <c r="AD51" s="118">
        <v>104.254852</v>
      </c>
      <c r="AE51" s="118">
        <v>104.939903</v>
      </c>
      <c r="AF51" s="119">
        <v>2.0140000000000002E-3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114"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115" t="s">
        <v>64</v>
      </c>
      <c r="C54" s="120">
        <v>102.129997</v>
      </c>
      <c r="D54" s="120">
        <v>91.554030999999995</v>
      </c>
      <c r="E54" s="120">
        <v>94.195250999999999</v>
      </c>
      <c r="F54" s="120">
        <v>87.064246999999995</v>
      </c>
      <c r="G54" s="120">
        <v>87.268257000000006</v>
      </c>
      <c r="H54" s="120">
        <v>87.521102999999997</v>
      </c>
      <c r="I54" s="120">
        <v>87.887114999999994</v>
      </c>
      <c r="J54" s="120">
        <v>88.490036000000003</v>
      </c>
      <c r="K54" s="120">
        <v>88.982224000000002</v>
      </c>
      <c r="L54" s="120">
        <v>89.596076999999994</v>
      </c>
      <c r="M54" s="120">
        <v>90.455512999999996</v>
      </c>
      <c r="N54" s="120">
        <v>91.340987999999996</v>
      </c>
      <c r="O54" s="120">
        <v>92.028632999999999</v>
      </c>
      <c r="P54" s="120">
        <v>92.587851999999998</v>
      </c>
      <c r="Q54" s="120">
        <v>93.814437999999996</v>
      </c>
      <c r="R54" s="120">
        <v>94.479263000000003</v>
      </c>
      <c r="S54" s="120">
        <v>95.168114000000003</v>
      </c>
      <c r="T54" s="120">
        <v>96.017966999999999</v>
      </c>
      <c r="U54" s="120">
        <v>96.107474999999994</v>
      </c>
      <c r="V54" s="120">
        <v>96.653580000000005</v>
      </c>
      <c r="W54" s="120">
        <v>97.274918</v>
      </c>
      <c r="X54" s="120">
        <v>97.469123999999994</v>
      </c>
      <c r="Y54" s="120">
        <v>97.823707999999996</v>
      </c>
      <c r="Z54" s="120">
        <v>98.308921999999995</v>
      </c>
      <c r="AA54" s="120">
        <v>99.147773999999998</v>
      </c>
      <c r="AB54" s="120">
        <v>99.767692999999994</v>
      </c>
      <c r="AC54" s="120">
        <v>100.586601</v>
      </c>
      <c r="AD54" s="120">
        <v>101.059196</v>
      </c>
      <c r="AE54" s="120">
        <v>101.393204</v>
      </c>
      <c r="AF54" s="117">
        <v>-2.5900000000000001E-4</v>
      </c>
      <c r="AG54" s="38"/>
    </row>
    <row r="55" spans="1:33" ht="15" customHeight="1" x14ac:dyDescent="0.2">
      <c r="A55" s="43" t="s">
        <v>356</v>
      </c>
      <c r="B55" s="115" t="s">
        <v>65</v>
      </c>
      <c r="C55" s="120">
        <v>95.875998999999993</v>
      </c>
      <c r="D55" s="120">
        <v>85.791634000000002</v>
      </c>
      <c r="E55" s="120">
        <v>92.660233000000005</v>
      </c>
      <c r="F55" s="120">
        <v>85.184455999999997</v>
      </c>
      <c r="G55" s="120">
        <v>84.340401</v>
      </c>
      <c r="H55" s="120">
        <v>84.659514999999999</v>
      </c>
      <c r="I55" s="120">
        <v>84.819755999999998</v>
      </c>
      <c r="J55" s="120">
        <v>85.601967000000002</v>
      </c>
      <c r="K55" s="120">
        <v>85.979979999999998</v>
      </c>
      <c r="L55" s="120">
        <v>86.618140999999994</v>
      </c>
      <c r="M55" s="120">
        <v>87.300255000000007</v>
      </c>
      <c r="N55" s="120">
        <v>88.288269</v>
      </c>
      <c r="O55" s="120">
        <v>88.929137999999995</v>
      </c>
      <c r="P55" s="120">
        <v>89.139999000000003</v>
      </c>
      <c r="Q55" s="120">
        <v>90.182563999999999</v>
      </c>
      <c r="R55" s="120">
        <v>90.915420999999995</v>
      </c>
      <c r="S55" s="120">
        <v>91.625998999999993</v>
      </c>
      <c r="T55" s="120">
        <v>92.504463000000001</v>
      </c>
      <c r="U55" s="120">
        <v>92.482613000000001</v>
      </c>
      <c r="V55" s="120">
        <v>92.953948999999994</v>
      </c>
      <c r="W55" s="120">
        <v>93.616660999999993</v>
      </c>
      <c r="X55" s="120">
        <v>93.809143000000006</v>
      </c>
      <c r="Y55" s="120">
        <v>94.068686999999997</v>
      </c>
      <c r="Z55" s="120">
        <v>94.501937999999996</v>
      </c>
      <c r="AA55" s="120">
        <v>95.363808000000006</v>
      </c>
      <c r="AB55" s="120">
        <v>95.888740999999996</v>
      </c>
      <c r="AC55" s="120">
        <v>96.797348</v>
      </c>
      <c r="AD55" s="120">
        <v>97.382255999999998</v>
      </c>
      <c r="AE55" s="120">
        <v>97.694862000000001</v>
      </c>
      <c r="AF55" s="117">
        <v>6.7100000000000005E-4</v>
      </c>
      <c r="AG55" s="38"/>
    </row>
    <row r="56" spans="1:33" ht="15" customHeight="1" x14ac:dyDescent="0.2">
      <c r="A56" s="43" t="s">
        <v>357</v>
      </c>
      <c r="B56" s="115" t="s">
        <v>358</v>
      </c>
      <c r="C56" s="116">
        <v>6.5259999999999998</v>
      </c>
      <c r="D56" s="116">
        <v>5.0990580000000003</v>
      </c>
      <c r="E56" s="116">
        <v>3.9590890000000001</v>
      </c>
      <c r="F56" s="116">
        <v>3.4895010000000002</v>
      </c>
      <c r="G56" s="116">
        <v>3.2368869999999998</v>
      </c>
      <c r="H56" s="116">
        <v>3.1990059999999998</v>
      </c>
      <c r="I56" s="116">
        <v>3.2677079999999998</v>
      </c>
      <c r="J56" s="116">
        <v>3.3639230000000002</v>
      </c>
      <c r="K56" s="116">
        <v>3.520435</v>
      </c>
      <c r="L56" s="116">
        <v>3.6158869999999999</v>
      </c>
      <c r="M56" s="116">
        <v>3.6886920000000001</v>
      </c>
      <c r="N56" s="116">
        <v>3.7933940000000002</v>
      </c>
      <c r="O56" s="116">
        <v>3.837526</v>
      </c>
      <c r="P56" s="116">
        <v>3.8685809999999998</v>
      </c>
      <c r="Q56" s="116">
        <v>3.8875630000000001</v>
      </c>
      <c r="R56" s="116">
        <v>4.010065</v>
      </c>
      <c r="S56" s="116">
        <v>4.1031310000000003</v>
      </c>
      <c r="T56" s="116">
        <v>4.1198800000000002</v>
      </c>
      <c r="U56" s="116">
        <v>4.1349359999999997</v>
      </c>
      <c r="V56" s="116">
        <v>4.0989100000000001</v>
      </c>
      <c r="W56" s="116">
        <v>4.0939870000000003</v>
      </c>
      <c r="X56" s="116">
        <v>4.0803710000000004</v>
      </c>
      <c r="Y56" s="116">
        <v>4.0576689999999997</v>
      </c>
      <c r="Z56" s="116">
        <v>4.0302290000000003</v>
      </c>
      <c r="AA56" s="116">
        <v>4.0348990000000002</v>
      </c>
      <c r="AB56" s="116">
        <v>4.0475099999999999</v>
      </c>
      <c r="AC56" s="116">
        <v>4.0217359999999998</v>
      </c>
      <c r="AD56" s="116">
        <v>3.9604689999999998</v>
      </c>
      <c r="AE56" s="116">
        <v>3.9180009999999998</v>
      </c>
      <c r="AF56" s="117">
        <v>-1.8057E-2</v>
      </c>
      <c r="AG56" s="38"/>
    </row>
    <row r="57" spans="1:33" ht="15" customHeight="1" x14ac:dyDescent="0.2">
      <c r="A57" s="43" t="s">
        <v>359</v>
      </c>
      <c r="B57" s="115" t="s">
        <v>360</v>
      </c>
      <c r="C57" s="121">
        <v>37.878653999999997</v>
      </c>
      <c r="D57" s="121">
        <v>37.206619000000003</v>
      </c>
      <c r="E57" s="121">
        <v>40.078194000000003</v>
      </c>
      <c r="F57" s="121">
        <v>40.793827</v>
      </c>
      <c r="G57" s="121">
        <v>41.745398999999999</v>
      </c>
      <c r="H57" s="121">
        <v>42.611904000000003</v>
      </c>
      <c r="I57" s="121">
        <v>42.953311999999997</v>
      </c>
      <c r="J57" s="121">
        <v>42.678897999999997</v>
      </c>
      <c r="K57" s="121">
        <v>43.603625999999998</v>
      </c>
      <c r="L57" s="121">
        <v>44.170223</v>
      </c>
      <c r="M57" s="121">
        <v>44.239246000000001</v>
      </c>
      <c r="N57" s="121">
        <v>44.671653999999997</v>
      </c>
      <c r="O57" s="121">
        <v>45.220607999999999</v>
      </c>
      <c r="P57" s="121">
        <v>46.100493999999998</v>
      </c>
      <c r="Q57" s="121">
        <v>46.768329999999999</v>
      </c>
      <c r="R57" s="121">
        <v>47.127921999999998</v>
      </c>
      <c r="S57" s="121">
        <v>48.882174999999997</v>
      </c>
      <c r="T57" s="121">
        <v>49.190536000000002</v>
      </c>
      <c r="U57" s="121">
        <v>50.325851</v>
      </c>
      <c r="V57" s="121">
        <v>51.015438000000003</v>
      </c>
      <c r="W57" s="121">
        <v>51.173008000000003</v>
      </c>
      <c r="X57" s="121">
        <v>51.806762999999997</v>
      </c>
      <c r="Y57" s="121">
        <v>52.387183999999998</v>
      </c>
      <c r="Z57" s="121">
        <v>52.398907000000001</v>
      </c>
      <c r="AA57" s="121">
        <v>52.990734000000003</v>
      </c>
      <c r="AB57" s="121">
        <v>53.510047999999998</v>
      </c>
      <c r="AC57" s="121">
        <v>54.343570999999997</v>
      </c>
      <c r="AD57" s="121">
        <v>54.761372000000001</v>
      </c>
      <c r="AE57" s="121">
        <v>55.037436999999997</v>
      </c>
      <c r="AF57" s="117">
        <v>1.3433E-2</v>
      </c>
      <c r="AG57" s="38"/>
    </row>
    <row r="58" spans="1:33" ht="15" customHeight="1" x14ac:dyDescent="0.2">
      <c r="A58" s="43" t="s">
        <v>361</v>
      </c>
      <c r="B58" s="115" t="s">
        <v>362</v>
      </c>
      <c r="C58" s="116">
        <v>1.8544929999999999</v>
      </c>
      <c r="D58" s="116">
        <v>1.832371</v>
      </c>
      <c r="E58" s="116">
        <v>1.9486730000000001</v>
      </c>
      <c r="F58" s="116">
        <v>1.9726790000000001</v>
      </c>
      <c r="G58" s="116">
        <v>2.0083120000000001</v>
      </c>
      <c r="H58" s="116">
        <v>2.0415779999999999</v>
      </c>
      <c r="I58" s="116">
        <v>2.0595720000000002</v>
      </c>
      <c r="J58" s="116">
        <v>2.056155</v>
      </c>
      <c r="K58" s="116">
        <v>2.1026699999999998</v>
      </c>
      <c r="L58" s="116">
        <v>2.1291449999999998</v>
      </c>
      <c r="M58" s="116">
        <v>2.1319919999999999</v>
      </c>
      <c r="N58" s="116">
        <v>2.1431629999999999</v>
      </c>
      <c r="O58" s="116">
        <v>2.1681499999999998</v>
      </c>
      <c r="P58" s="116">
        <v>2.207462</v>
      </c>
      <c r="Q58" s="116">
        <v>2.2388059999999999</v>
      </c>
      <c r="R58" s="116">
        <v>2.25624</v>
      </c>
      <c r="S58" s="116">
        <v>2.3223150000000001</v>
      </c>
      <c r="T58" s="116">
        <v>2.3389639999999998</v>
      </c>
      <c r="U58" s="116">
        <v>2.3875150000000001</v>
      </c>
      <c r="V58" s="116">
        <v>2.4167619999999999</v>
      </c>
      <c r="W58" s="116">
        <v>2.4279679999999999</v>
      </c>
      <c r="X58" s="116">
        <v>2.4560689999999998</v>
      </c>
      <c r="Y58" s="116">
        <v>2.4808659999999998</v>
      </c>
      <c r="Z58" s="116">
        <v>2.479724</v>
      </c>
      <c r="AA58" s="116">
        <v>2.5032000000000001</v>
      </c>
      <c r="AB58" s="116">
        <v>2.525741</v>
      </c>
      <c r="AC58" s="116">
        <v>2.5640329999999998</v>
      </c>
      <c r="AD58" s="116">
        <v>2.5808260000000001</v>
      </c>
      <c r="AE58" s="116">
        <v>2.5962299999999998</v>
      </c>
      <c r="AF58" s="117">
        <v>1.2089000000000001E-2</v>
      </c>
      <c r="AG58" s="38"/>
    </row>
    <row r="59" spans="1:33" ht="15" customHeight="1" x14ac:dyDescent="0.2">
      <c r="A59" s="43" t="s">
        <v>363</v>
      </c>
      <c r="B59" s="115" t="s">
        <v>364</v>
      </c>
      <c r="C59" s="116">
        <v>2.3307180000000001</v>
      </c>
      <c r="D59" s="116">
        <v>2.2600760000000002</v>
      </c>
      <c r="E59" s="116">
        <v>2.264453</v>
      </c>
      <c r="F59" s="116">
        <v>2.2710849999999998</v>
      </c>
      <c r="G59" s="116">
        <v>2.2839420000000001</v>
      </c>
      <c r="H59" s="116">
        <v>2.29765</v>
      </c>
      <c r="I59" s="116">
        <v>2.3045879999999999</v>
      </c>
      <c r="J59" s="116">
        <v>2.3045870000000002</v>
      </c>
      <c r="K59" s="116">
        <v>2.314235</v>
      </c>
      <c r="L59" s="116">
        <v>2.3253330000000001</v>
      </c>
      <c r="M59" s="116">
        <v>2.3063760000000002</v>
      </c>
      <c r="N59" s="116">
        <v>2.298692</v>
      </c>
      <c r="O59" s="116">
        <v>2.3089940000000002</v>
      </c>
      <c r="P59" s="116">
        <v>2.319642</v>
      </c>
      <c r="Q59" s="116">
        <v>2.329574</v>
      </c>
      <c r="R59" s="116">
        <v>2.3364639999999999</v>
      </c>
      <c r="S59" s="116">
        <v>2.3784860000000001</v>
      </c>
      <c r="T59" s="116">
        <v>2.3898220000000001</v>
      </c>
      <c r="U59" s="116">
        <v>2.4188969999999999</v>
      </c>
      <c r="V59" s="116">
        <v>2.422968</v>
      </c>
      <c r="W59" s="116">
        <v>2.430866</v>
      </c>
      <c r="X59" s="116">
        <v>2.4322300000000001</v>
      </c>
      <c r="Y59" s="116">
        <v>2.4384640000000002</v>
      </c>
      <c r="Z59" s="116">
        <v>2.4358949999999999</v>
      </c>
      <c r="AA59" s="116">
        <v>2.4393410000000002</v>
      </c>
      <c r="AB59" s="116">
        <v>2.4512659999999999</v>
      </c>
      <c r="AC59" s="116">
        <v>2.465967</v>
      </c>
      <c r="AD59" s="116">
        <v>2.4714019999999999</v>
      </c>
      <c r="AE59" s="116">
        <v>2.4727890000000001</v>
      </c>
      <c r="AF59" s="117">
        <v>2.1150000000000001E-3</v>
      </c>
      <c r="AG59" s="38"/>
    </row>
    <row r="60" spans="1:33" ht="15" customHeight="1" x14ac:dyDescent="0.2">
      <c r="A60" s="43" t="s">
        <v>365</v>
      </c>
      <c r="B60" s="115" t="s">
        <v>66</v>
      </c>
      <c r="C60" s="121">
        <v>12.231306999999999</v>
      </c>
      <c r="D60" s="121">
        <v>11.943899</v>
      </c>
      <c r="E60" s="121">
        <v>11.456288000000001</v>
      </c>
      <c r="F60" s="121">
        <v>11.110071</v>
      </c>
      <c r="G60" s="121">
        <v>10.954029999999999</v>
      </c>
      <c r="H60" s="121">
        <v>10.924633</v>
      </c>
      <c r="I60" s="121">
        <v>10.953369</v>
      </c>
      <c r="J60" s="121">
        <v>11.00282</v>
      </c>
      <c r="K60" s="121">
        <v>11.070199000000001</v>
      </c>
      <c r="L60" s="121">
        <v>11.160162</v>
      </c>
      <c r="M60" s="121">
        <v>11.192966999999999</v>
      </c>
      <c r="N60" s="121">
        <v>11.261888000000001</v>
      </c>
      <c r="O60" s="121">
        <v>11.28004</v>
      </c>
      <c r="P60" s="121">
        <v>11.28096</v>
      </c>
      <c r="Q60" s="121">
        <v>11.322291</v>
      </c>
      <c r="R60" s="121">
        <v>11.3276</v>
      </c>
      <c r="S60" s="121">
        <v>11.408841000000001</v>
      </c>
      <c r="T60" s="121">
        <v>11.460051999999999</v>
      </c>
      <c r="U60" s="121">
        <v>11.486494</v>
      </c>
      <c r="V60" s="121">
        <v>11.493838999999999</v>
      </c>
      <c r="W60" s="121">
        <v>11.478434999999999</v>
      </c>
      <c r="X60" s="121">
        <v>11.452259</v>
      </c>
      <c r="Y60" s="121">
        <v>11.434142</v>
      </c>
      <c r="Z60" s="121">
        <v>11.42389</v>
      </c>
      <c r="AA60" s="121">
        <v>11.418920999999999</v>
      </c>
      <c r="AB60" s="121">
        <v>11.400606</v>
      </c>
      <c r="AC60" s="121">
        <v>11.36238</v>
      </c>
      <c r="AD60" s="121">
        <v>11.279002</v>
      </c>
      <c r="AE60" s="121">
        <v>11.201193999999999</v>
      </c>
      <c r="AF60" s="117">
        <v>-3.137E-3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114"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115" t="s">
        <v>64</v>
      </c>
      <c r="C64" s="120">
        <v>102.129997</v>
      </c>
      <c r="D64" s="120">
        <v>95.329002000000003</v>
      </c>
      <c r="E64" s="120">
        <v>100.469482</v>
      </c>
      <c r="F64" s="120">
        <v>94.876289</v>
      </c>
      <c r="G64" s="120">
        <v>97.138717999999997</v>
      </c>
      <c r="H64" s="120">
        <v>99.565117000000001</v>
      </c>
      <c r="I64" s="120">
        <v>102.18847700000001</v>
      </c>
      <c r="J64" s="120">
        <v>105.210007</v>
      </c>
      <c r="K64" s="120">
        <v>108.218613</v>
      </c>
      <c r="L64" s="120">
        <v>111.51256600000001</v>
      </c>
      <c r="M64" s="120">
        <v>115.20188899999999</v>
      </c>
      <c r="N64" s="120">
        <v>119.07905599999999</v>
      </c>
      <c r="O64" s="120">
        <v>122.805595</v>
      </c>
      <c r="P64" s="120">
        <v>126.41538199999999</v>
      </c>
      <c r="Q64" s="120">
        <v>131.01357999999999</v>
      </c>
      <c r="R64" s="120">
        <v>134.85794100000001</v>
      </c>
      <c r="S64" s="120">
        <v>138.820663</v>
      </c>
      <c r="T64" s="120">
        <v>143.148697</v>
      </c>
      <c r="U64" s="120">
        <v>146.46286000000001</v>
      </c>
      <c r="V64" s="120">
        <v>150.598206</v>
      </c>
      <c r="W64" s="120">
        <v>155.01741000000001</v>
      </c>
      <c r="X64" s="120">
        <v>158.92382799999999</v>
      </c>
      <c r="Y64" s="120">
        <v>163.24737500000001</v>
      </c>
      <c r="Z64" s="120">
        <v>167.92675800000001</v>
      </c>
      <c r="AA64" s="120">
        <v>173.38493299999999</v>
      </c>
      <c r="AB64" s="120">
        <v>178.62707499999999</v>
      </c>
      <c r="AC64" s="120">
        <v>184.37855500000001</v>
      </c>
      <c r="AD64" s="120">
        <v>189.63864100000001</v>
      </c>
      <c r="AE64" s="120">
        <v>194.78196700000001</v>
      </c>
      <c r="AF64" s="117">
        <v>2.3326E-2</v>
      </c>
      <c r="AG64" s="38"/>
    </row>
    <row r="65" spans="1:34" ht="15" customHeight="1" x14ac:dyDescent="0.2">
      <c r="A65" s="43" t="s">
        <v>367</v>
      </c>
      <c r="B65" s="115" t="s">
        <v>65</v>
      </c>
      <c r="C65" s="120">
        <v>95.875998999999993</v>
      </c>
      <c r="D65" s="120">
        <v>89.329002000000003</v>
      </c>
      <c r="E65" s="120">
        <v>98.832213999999993</v>
      </c>
      <c r="F65" s="120">
        <v>92.827826999999999</v>
      </c>
      <c r="G65" s="120">
        <v>93.879706999999996</v>
      </c>
      <c r="H65" s="120">
        <v>96.309737999999996</v>
      </c>
      <c r="I65" s="120">
        <v>98.621978999999996</v>
      </c>
      <c r="J65" s="120">
        <v>101.776245</v>
      </c>
      <c r="K65" s="120">
        <v>104.56733699999999</v>
      </c>
      <c r="L65" s="120">
        <v>107.80619</v>
      </c>
      <c r="M65" s="120">
        <v>111.183426</v>
      </c>
      <c r="N65" s="120">
        <v>115.09929700000001</v>
      </c>
      <c r="O65" s="120">
        <v>118.66954800000001</v>
      </c>
      <c r="P65" s="120">
        <v>121.707832</v>
      </c>
      <c r="Q65" s="120">
        <v>125.941597</v>
      </c>
      <c r="R65" s="120">
        <v>129.77098100000001</v>
      </c>
      <c r="S65" s="120">
        <v>133.65382399999999</v>
      </c>
      <c r="T65" s="120">
        <v>137.91056800000001</v>
      </c>
      <c r="U65" s="120">
        <v>140.938751</v>
      </c>
      <c r="V65" s="120">
        <v>144.83374000000001</v>
      </c>
      <c r="W65" s="120">
        <v>149.18760700000001</v>
      </c>
      <c r="X65" s="120">
        <v>152.95620700000001</v>
      </c>
      <c r="Y65" s="120">
        <v>156.981033</v>
      </c>
      <c r="Z65" s="120">
        <v>161.42384300000001</v>
      </c>
      <c r="AA65" s="120">
        <v>166.76771500000001</v>
      </c>
      <c r="AB65" s="120">
        <v>171.68208300000001</v>
      </c>
      <c r="AC65" s="120">
        <v>177.43272400000001</v>
      </c>
      <c r="AD65" s="120">
        <v>182.738831</v>
      </c>
      <c r="AE65" s="120">
        <v>187.67723100000001</v>
      </c>
      <c r="AF65" s="117">
        <v>2.4278000000000001E-2</v>
      </c>
      <c r="AG65" s="38"/>
    </row>
    <row r="66" spans="1:34" ht="12" x14ac:dyDescent="0.2">
      <c r="A66" s="43" t="s">
        <v>368</v>
      </c>
      <c r="B66" s="115" t="s">
        <v>358</v>
      </c>
      <c r="C66" s="116">
        <v>6.5259999999999998</v>
      </c>
      <c r="D66" s="116">
        <v>5.3093029999999999</v>
      </c>
      <c r="E66" s="116">
        <v>4.2227990000000002</v>
      </c>
      <c r="F66" s="116">
        <v>3.8026040000000001</v>
      </c>
      <c r="G66" s="116">
        <v>3.6029939999999998</v>
      </c>
      <c r="H66" s="116">
        <v>3.63923</v>
      </c>
      <c r="I66" s="116">
        <v>3.7994430000000001</v>
      </c>
      <c r="J66" s="116">
        <v>3.9995270000000001</v>
      </c>
      <c r="K66" s="116">
        <v>4.2814909999999999</v>
      </c>
      <c r="L66" s="116">
        <v>4.5003849999999996</v>
      </c>
      <c r="M66" s="116">
        <v>4.6978260000000001</v>
      </c>
      <c r="N66" s="116">
        <v>4.9453569999999996</v>
      </c>
      <c r="O66" s="116">
        <v>5.1209030000000002</v>
      </c>
      <c r="P66" s="116">
        <v>5.2819900000000004</v>
      </c>
      <c r="Q66" s="116">
        <v>5.4290520000000004</v>
      </c>
      <c r="R66" s="116">
        <v>5.7238920000000002</v>
      </c>
      <c r="S66" s="116">
        <v>5.9851910000000004</v>
      </c>
      <c r="T66" s="116">
        <v>6.1421359999999998</v>
      </c>
      <c r="U66" s="116">
        <v>6.301431</v>
      </c>
      <c r="V66" s="116">
        <v>6.3866079999999998</v>
      </c>
      <c r="W66" s="116">
        <v>6.5241819999999997</v>
      </c>
      <c r="X66" s="116">
        <v>6.6530630000000004</v>
      </c>
      <c r="Y66" s="116">
        <v>6.7714030000000003</v>
      </c>
      <c r="Z66" s="116">
        <v>6.8842509999999999</v>
      </c>
      <c r="AA66" s="116">
        <v>7.0560400000000003</v>
      </c>
      <c r="AB66" s="116">
        <v>7.2467829999999998</v>
      </c>
      <c r="AC66" s="116">
        <v>7.3719739999999998</v>
      </c>
      <c r="AD66" s="116">
        <v>7.4318619999999997</v>
      </c>
      <c r="AE66" s="116">
        <v>7.5266970000000004</v>
      </c>
      <c r="AF66" s="117">
        <v>5.1079999999999997E-3</v>
      </c>
      <c r="AG66" s="38"/>
    </row>
    <row r="67" spans="1:34" ht="15" customHeight="1" x14ac:dyDescent="0.2">
      <c r="A67" s="43" t="s">
        <v>369</v>
      </c>
      <c r="B67" s="115" t="s">
        <v>360</v>
      </c>
      <c r="C67" s="121">
        <v>37.878653999999997</v>
      </c>
      <c r="D67" s="121">
        <v>38.740729999999999</v>
      </c>
      <c r="E67" s="121">
        <v>42.747753000000003</v>
      </c>
      <c r="F67" s="121">
        <v>44.454146999999999</v>
      </c>
      <c r="G67" s="121">
        <v>46.467010000000002</v>
      </c>
      <c r="H67" s="121">
        <v>48.475842</v>
      </c>
      <c r="I67" s="121">
        <v>49.942860000000003</v>
      </c>
      <c r="J67" s="121">
        <v>50.742966000000003</v>
      </c>
      <c r="K67" s="121">
        <v>53.029961</v>
      </c>
      <c r="L67" s="121">
        <v>54.974894999999997</v>
      </c>
      <c r="M67" s="121">
        <v>56.342002999999998</v>
      </c>
      <c r="N67" s="121">
        <v>58.237361999999997</v>
      </c>
      <c r="O67" s="121">
        <v>60.343654999999998</v>
      </c>
      <c r="P67" s="121">
        <v>62.943587999999998</v>
      </c>
      <c r="Q67" s="121">
        <v>65.312827999999996</v>
      </c>
      <c r="R67" s="121">
        <v>67.269515999999996</v>
      </c>
      <c r="S67" s="121">
        <v>71.303886000000006</v>
      </c>
      <c r="T67" s="121">
        <v>73.335875999999999</v>
      </c>
      <c r="U67" s="121">
        <v>76.694016000000005</v>
      </c>
      <c r="V67" s="121">
        <v>79.488358000000005</v>
      </c>
      <c r="W67" s="121">
        <v>81.549362000000002</v>
      </c>
      <c r="X67" s="121">
        <v>84.471153000000001</v>
      </c>
      <c r="Y67" s="121">
        <v>87.423293999999999</v>
      </c>
      <c r="Z67" s="121">
        <v>89.505393999999995</v>
      </c>
      <c r="AA67" s="121">
        <v>92.667693999999997</v>
      </c>
      <c r="AB67" s="121">
        <v>95.805992000000003</v>
      </c>
      <c r="AC67" s="121">
        <v>99.613556000000003</v>
      </c>
      <c r="AD67" s="121">
        <v>102.76029200000001</v>
      </c>
      <c r="AE67" s="121">
        <v>105.72996500000001</v>
      </c>
      <c r="AF67" s="117">
        <v>3.7340999999999999E-2</v>
      </c>
      <c r="AG67" s="38"/>
    </row>
    <row r="68" spans="1:34" ht="15" customHeight="1" x14ac:dyDescent="0.2">
      <c r="A68" s="43" t="s">
        <v>370</v>
      </c>
      <c r="B68" s="115" t="s">
        <v>362</v>
      </c>
      <c r="C68" s="116">
        <v>1.8544929999999999</v>
      </c>
      <c r="D68" s="116">
        <v>1.907924</v>
      </c>
      <c r="E68" s="116">
        <v>2.0784720000000001</v>
      </c>
      <c r="F68" s="116">
        <v>2.149683</v>
      </c>
      <c r="G68" s="116">
        <v>2.2354609999999999</v>
      </c>
      <c r="H68" s="116">
        <v>2.3225250000000002</v>
      </c>
      <c r="I68" s="116">
        <v>2.3947150000000001</v>
      </c>
      <c r="J68" s="116">
        <v>2.444661</v>
      </c>
      <c r="K68" s="116">
        <v>2.5572300000000001</v>
      </c>
      <c r="L68" s="116">
        <v>2.6499649999999999</v>
      </c>
      <c r="M68" s="116">
        <v>2.715252</v>
      </c>
      <c r="N68" s="116">
        <v>2.79399</v>
      </c>
      <c r="O68" s="116">
        <v>2.8932410000000002</v>
      </c>
      <c r="P68" s="116">
        <v>3.0139710000000002</v>
      </c>
      <c r="Q68" s="116">
        <v>3.1265329999999998</v>
      </c>
      <c r="R68" s="116">
        <v>3.2205149999999998</v>
      </c>
      <c r="S68" s="116">
        <v>3.3875350000000002</v>
      </c>
      <c r="T68" s="116">
        <v>3.4870519999999998</v>
      </c>
      <c r="U68" s="116">
        <v>3.6384500000000002</v>
      </c>
      <c r="V68" s="116">
        <v>3.7656130000000001</v>
      </c>
      <c r="W68" s="116">
        <v>3.8692120000000001</v>
      </c>
      <c r="X68" s="116">
        <v>4.004632</v>
      </c>
      <c r="Y68" s="116">
        <v>4.1400490000000003</v>
      </c>
      <c r="Z68" s="116">
        <v>4.2357509999999996</v>
      </c>
      <c r="AA68" s="116">
        <v>4.377478</v>
      </c>
      <c r="AB68" s="116">
        <v>4.5221629999999999</v>
      </c>
      <c r="AC68" s="116">
        <v>4.6999570000000004</v>
      </c>
      <c r="AD68" s="116">
        <v>4.8429469999999997</v>
      </c>
      <c r="AE68" s="116">
        <v>4.987501</v>
      </c>
      <c r="AF68" s="117">
        <v>3.5964999999999997E-2</v>
      </c>
      <c r="AG68" s="38"/>
    </row>
    <row r="69" spans="1:34" ht="15" customHeight="1" x14ac:dyDescent="0.2">
      <c r="A69" s="43" t="s">
        <v>371</v>
      </c>
      <c r="B69" s="115" t="s">
        <v>364</v>
      </c>
      <c r="C69" s="116">
        <v>2.3307180000000001</v>
      </c>
      <c r="D69" s="116">
        <v>2.3532639999999998</v>
      </c>
      <c r="E69" s="116">
        <v>2.4152849999999999</v>
      </c>
      <c r="F69" s="116">
        <v>2.474863</v>
      </c>
      <c r="G69" s="116">
        <v>2.5422669999999998</v>
      </c>
      <c r="H69" s="116">
        <v>2.613836</v>
      </c>
      <c r="I69" s="116">
        <v>2.6796000000000002</v>
      </c>
      <c r="J69" s="116">
        <v>2.7400329999999999</v>
      </c>
      <c r="K69" s="116">
        <v>2.814533</v>
      </c>
      <c r="L69" s="116">
        <v>2.8941439999999998</v>
      </c>
      <c r="M69" s="116">
        <v>2.9373420000000001</v>
      </c>
      <c r="N69" s="116">
        <v>2.9967489999999999</v>
      </c>
      <c r="O69" s="116">
        <v>3.0811860000000002</v>
      </c>
      <c r="P69" s="116">
        <v>3.167138</v>
      </c>
      <c r="Q69" s="116">
        <v>3.2532930000000002</v>
      </c>
      <c r="R69" s="116">
        <v>3.3350249999999999</v>
      </c>
      <c r="S69" s="116">
        <v>3.469471</v>
      </c>
      <c r="T69" s="116">
        <v>3.562875</v>
      </c>
      <c r="U69" s="116">
        <v>3.6862759999999999</v>
      </c>
      <c r="V69" s="116">
        <v>3.7752840000000001</v>
      </c>
      <c r="W69" s="116">
        <v>3.8738299999999999</v>
      </c>
      <c r="X69" s="116">
        <v>3.9657619999999998</v>
      </c>
      <c r="Y69" s="116">
        <v>4.0692880000000002</v>
      </c>
      <c r="Z69" s="116">
        <v>4.1608830000000001</v>
      </c>
      <c r="AA69" s="116">
        <v>4.2658050000000003</v>
      </c>
      <c r="AB69" s="116">
        <v>4.3888199999999999</v>
      </c>
      <c r="AC69" s="116">
        <v>4.5201989999999999</v>
      </c>
      <c r="AD69" s="116">
        <v>4.6376119999999998</v>
      </c>
      <c r="AE69" s="116">
        <v>4.7503640000000003</v>
      </c>
      <c r="AF69" s="117">
        <v>2.5756000000000001E-2</v>
      </c>
      <c r="AG69" s="38"/>
    </row>
    <row r="70" spans="1:34" ht="15" customHeight="1" x14ac:dyDescent="0.2">
      <c r="A70" s="43" t="s">
        <v>372</v>
      </c>
      <c r="B70" s="115" t="s">
        <v>66</v>
      </c>
      <c r="C70" s="121">
        <v>12.231306999999999</v>
      </c>
      <c r="D70" s="121">
        <v>12.436373</v>
      </c>
      <c r="E70" s="121">
        <v>12.219378000000001</v>
      </c>
      <c r="F70" s="121">
        <v>12.106947999999999</v>
      </c>
      <c r="G70" s="121">
        <v>12.192983999999999</v>
      </c>
      <c r="H70" s="121">
        <v>12.428000000000001</v>
      </c>
      <c r="I70" s="121">
        <v>12.735747</v>
      </c>
      <c r="J70" s="121">
        <v>13.081776</v>
      </c>
      <c r="K70" s="121">
        <v>13.463381</v>
      </c>
      <c r="L70" s="121">
        <v>13.890098999999999</v>
      </c>
      <c r="M70" s="121">
        <v>14.255084</v>
      </c>
      <c r="N70" s="121">
        <v>14.681853</v>
      </c>
      <c r="O70" s="121">
        <v>15.052402000000001</v>
      </c>
      <c r="P70" s="121">
        <v>15.402526999999999</v>
      </c>
      <c r="Q70" s="121">
        <v>15.811788</v>
      </c>
      <c r="R70" s="121">
        <v>16.168806</v>
      </c>
      <c r="S70" s="121">
        <v>16.641949</v>
      </c>
      <c r="T70" s="121">
        <v>17.085255</v>
      </c>
      <c r="U70" s="121">
        <v>17.504829000000001</v>
      </c>
      <c r="V70" s="121">
        <v>17.908821</v>
      </c>
      <c r="W70" s="121">
        <v>18.292045999999999</v>
      </c>
      <c r="X70" s="121">
        <v>18.672958000000001</v>
      </c>
      <c r="Y70" s="121">
        <v>19.081202000000001</v>
      </c>
      <c r="Z70" s="121">
        <v>19.513762</v>
      </c>
      <c r="AA70" s="121">
        <v>19.968868000000001</v>
      </c>
      <c r="AB70" s="121">
        <v>20.411987</v>
      </c>
      <c r="AC70" s="121">
        <v>20.827615999999999</v>
      </c>
      <c r="AD70" s="121">
        <v>21.165167</v>
      </c>
      <c r="AE70" s="121">
        <v>21.518111999999999</v>
      </c>
      <c r="AF70" s="117">
        <v>2.0379999999999999E-2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126" t="s">
        <v>556</v>
      </c>
      <c r="C72" s="127"/>
      <c r="D72" s="127"/>
      <c r="E72" s="127"/>
      <c r="F72" s="127"/>
      <c r="G72" s="127"/>
      <c r="H72" s="127"/>
      <c r="I72" s="127"/>
      <c r="J72" s="127"/>
      <c r="K72" s="127"/>
      <c r="L72" s="127"/>
      <c r="M72" s="127"/>
      <c r="N72" s="127"/>
      <c r="O72" s="127"/>
      <c r="P72" s="127"/>
      <c r="Q72" s="127"/>
      <c r="R72" s="127"/>
      <c r="S72" s="127"/>
      <c r="T72" s="127"/>
      <c r="U72" s="127"/>
      <c r="V72" s="127"/>
      <c r="W72" s="127"/>
      <c r="X72" s="127"/>
      <c r="Y72" s="127"/>
      <c r="Z72" s="127"/>
      <c r="AA72" s="127"/>
      <c r="AB72" s="127"/>
      <c r="AC72" s="127"/>
      <c r="AD72" s="127"/>
      <c r="AE72" s="127"/>
      <c r="AF72" s="127"/>
      <c r="AG72" s="127"/>
      <c r="AH72" s="108"/>
    </row>
    <row r="73" spans="1:34" ht="12" x14ac:dyDescent="0.2">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833</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229:AF1229"/>
    <mergeCell ref="B1390:AF1390"/>
    <mergeCell ref="B1502:AF1502"/>
    <mergeCell ref="B1604:AF1604"/>
    <mergeCell ref="B1699:AF1699"/>
    <mergeCell ref="B72:AG72"/>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373</v>
      </c>
      <c r="B10" s="54" t="s">
        <v>117</v>
      </c>
      <c r="AG10" s="51" t="s">
        <v>619</v>
      </c>
    </row>
    <row r="11" spans="1:33" ht="15" customHeight="1" x14ac:dyDescent="0.2">
      <c r="B11" s="53" t="s">
        <v>118</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615</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615</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628</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628</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568</v>
      </c>
    </row>
    <row r="101" spans="1:33" x14ac:dyDescent="0.2">
      <c r="B101" s="38" t="s">
        <v>557</v>
      </c>
    </row>
    <row r="102" spans="1:33" x14ac:dyDescent="0.2">
      <c r="B102" s="38" t="s">
        <v>558</v>
      </c>
    </row>
    <row r="103" spans="1:33" ht="15" customHeight="1" x14ac:dyDescent="0.2">
      <c r="B103" s="38" t="s">
        <v>559</v>
      </c>
    </row>
    <row r="104" spans="1:33" ht="15" customHeight="1" x14ac:dyDescent="0.2">
      <c r="B104" s="38" t="s">
        <v>560</v>
      </c>
    </row>
    <row r="105" spans="1:33" ht="15" customHeight="1" x14ac:dyDescent="0.2">
      <c r="B105" s="38" t="s">
        <v>561</v>
      </c>
    </row>
    <row r="106" spans="1:33" ht="15" customHeight="1" x14ac:dyDescent="0.2">
      <c r="B106" s="38" t="s">
        <v>562</v>
      </c>
    </row>
    <row r="107" spans="1:33" ht="15" customHeight="1" x14ac:dyDescent="0.2">
      <c r="B107" s="38" t="s">
        <v>164</v>
      </c>
    </row>
    <row r="108" spans="1:33" ht="15" customHeight="1" x14ac:dyDescent="0.2">
      <c r="B108" s="38" t="s">
        <v>563</v>
      </c>
    </row>
    <row r="109" spans="1:33" ht="15" customHeight="1" x14ac:dyDescent="0.2">
      <c r="B109" s="38" t="s">
        <v>76</v>
      </c>
    </row>
    <row r="110" spans="1:33" ht="15" customHeight="1" x14ac:dyDescent="0.2">
      <c r="B110" s="38" t="s">
        <v>77</v>
      </c>
    </row>
    <row r="111" spans="1:33" ht="15" customHeight="1" x14ac:dyDescent="0.2">
      <c r="B111" s="38" t="s">
        <v>564</v>
      </c>
    </row>
    <row r="112" spans="1:33" ht="15" customHeight="1" x14ac:dyDescent="0.2">
      <c r="B112" s="128" t="s">
        <v>569</v>
      </c>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spans="2:2" ht="15" customHeight="1" x14ac:dyDescent="0.2">
      <c r="B113" s="38" t="s">
        <v>565</v>
      </c>
    </row>
    <row r="114" spans="2:2" ht="15" customHeight="1" x14ac:dyDescent="0.2">
      <c r="B114" s="38" t="s">
        <v>566</v>
      </c>
    </row>
    <row r="115" spans="2:2" ht="15" customHeight="1" x14ac:dyDescent="0.2">
      <c r="B115" s="38" t="s">
        <v>567</v>
      </c>
    </row>
    <row r="116" spans="2:2" ht="15" customHeight="1" x14ac:dyDescent="0.2">
      <c r="B116" s="38" t="s">
        <v>165</v>
      </c>
    </row>
    <row r="117" spans="2:2" ht="15" customHeight="1" x14ac:dyDescent="0.2">
      <c r="B117" s="38" t="s">
        <v>554</v>
      </c>
    </row>
    <row r="118" spans="2:2" ht="15" customHeight="1" x14ac:dyDescent="0.2">
      <c r="B118" s="38" t="s">
        <v>555</v>
      </c>
    </row>
    <row r="119" spans="2:2" ht="15" customHeight="1" x14ac:dyDescent="0.2">
      <c r="B119" s="38" t="s">
        <v>627</v>
      </c>
    </row>
    <row r="120" spans="2:2" ht="15" customHeight="1" x14ac:dyDescent="0.2">
      <c r="B120" s="38" t="s">
        <v>626</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activeCell="H19" sqref="H19"/>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109"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119</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114"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114"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115" t="s">
        <v>122</v>
      </c>
      <c r="C19" s="120">
        <v>832.22631799999999</v>
      </c>
      <c r="D19" s="120">
        <v>783.51879899999994</v>
      </c>
      <c r="E19" s="120">
        <v>820.97808799999996</v>
      </c>
      <c r="F19" s="120">
        <v>759.36676</v>
      </c>
      <c r="G19" s="120">
        <v>706.303223</v>
      </c>
      <c r="H19" s="120">
        <v>664.89996299999996</v>
      </c>
      <c r="I19" s="120">
        <v>635.90869099999998</v>
      </c>
      <c r="J19" s="120">
        <v>615.27801499999998</v>
      </c>
      <c r="K19" s="120">
        <v>596.69793700000002</v>
      </c>
      <c r="L19" s="120">
        <v>588.10437000000002</v>
      </c>
      <c r="M19" s="120">
        <v>583.28509499999996</v>
      </c>
      <c r="N19" s="120">
        <v>579.87603799999999</v>
      </c>
      <c r="O19" s="120">
        <v>570.26031499999999</v>
      </c>
      <c r="P19" s="120">
        <v>560.33355700000004</v>
      </c>
      <c r="Q19" s="120">
        <v>557.959656</v>
      </c>
      <c r="R19" s="120">
        <v>555.00976600000001</v>
      </c>
      <c r="S19" s="120">
        <v>522.57330300000001</v>
      </c>
      <c r="T19" s="120">
        <v>514.36993399999994</v>
      </c>
      <c r="U19" s="120">
        <v>482.98306300000002</v>
      </c>
      <c r="V19" s="120">
        <v>476.52648900000003</v>
      </c>
      <c r="W19" s="120">
        <v>473.34982300000001</v>
      </c>
      <c r="X19" s="120">
        <v>466.100098</v>
      </c>
      <c r="Y19" s="120">
        <v>455.841095</v>
      </c>
      <c r="Z19" s="120">
        <v>451.43597399999999</v>
      </c>
      <c r="AA19" s="120">
        <v>450.32412699999998</v>
      </c>
      <c r="AB19" s="120">
        <v>442.56930499999999</v>
      </c>
      <c r="AC19" s="120">
        <v>416.27877799999999</v>
      </c>
      <c r="AD19" s="120">
        <v>411.968231</v>
      </c>
      <c r="AE19" s="120">
        <v>410.66891500000003</v>
      </c>
      <c r="AF19" s="117">
        <v>-2.4910000000000002E-2</v>
      </c>
      <c r="AG19" s="38"/>
    </row>
    <row r="20" spans="1:33" ht="15" customHeight="1" x14ac:dyDescent="0.2">
      <c r="A20" s="43" t="s">
        <v>375</v>
      </c>
      <c r="B20" s="115" t="s">
        <v>123</v>
      </c>
      <c r="C20" s="120">
        <v>10.024673</v>
      </c>
      <c r="D20" s="120">
        <v>9.4905500000000007</v>
      </c>
      <c r="E20" s="120">
        <v>9.5748069999999998</v>
      </c>
      <c r="F20" s="120">
        <v>9.2783080000000009</v>
      </c>
      <c r="G20" s="120">
        <v>8.7963179999999994</v>
      </c>
      <c r="H20" s="120">
        <v>8.3404419999999995</v>
      </c>
      <c r="I20" s="120">
        <v>7.9231749999999996</v>
      </c>
      <c r="J20" s="120">
        <v>7.7287590000000002</v>
      </c>
      <c r="K20" s="120">
        <v>7.5310589999999999</v>
      </c>
      <c r="L20" s="120">
        <v>7.2469929999999998</v>
      </c>
      <c r="M20" s="120">
        <v>7.1716230000000003</v>
      </c>
      <c r="N20" s="120">
        <v>7.1173120000000001</v>
      </c>
      <c r="O20" s="120">
        <v>7.0666019999999996</v>
      </c>
      <c r="P20" s="120">
        <v>7.0241709999999999</v>
      </c>
      <c r="Q20" s="120">
        <v>6.9274100000000001</v>
      </c>
      <c r="R20" s="120">
        <v>6.7628089999999998</v>
      </c>
      <c r="S20" s="120">
        <v>6.4222400000000004</v>
      </c>
      <c r="T20" s="120">
        <v>6.2879170000000002</v>
      </c>
      <c r="U20" s="120">
        <v>6.048324</v>
      </c>
      <c r="V20" s="120">
        <v>5.7173259999999999</v>
      </c>
      <c r="W20" s="120">
        <v>5.4039539999999997</v>
      </c>
      <c r="X20" s="120">
        <v>5.0634540000000001</v>
      </c>
      <c r="Y20" s="120">
        <v>4.7034190000000002</v>
      </c>
      <c r="Z20" s="120">
        <v>4.365685</v>
      </c>
      <c r="AA20" s="120">
        <v>4.3757780000000004</v>
      </c>
      <c r="AB20" s="120">
        <v>4.352087</v>
      </c>
      <c r="AC20" s="120">
        <v>4.2566480000000002</v>
      </c>
      <c r="AD20" s="120">
        <v>4.2532629999999996</v>
      </c>
      <c r="AE20" s="120">
        <v>4.2756530000000001</v>
      </c>
      <c r="AF20" s="117">
        <v>-2.9974000000000001E-2</v>
      </c>
      <c r="AG20" s="38"/>
    </row>
    <row r="21" spans="1:33" ht="15" customHeight="1" x14ac:dyDescent="0.2">
      <c r="A21" s="43" t="s">
        <v>376</v>
      </c>
      <c r="B21" s="115" t="s">
        <v>124</v>
      </c>
      <c r="C21" s="120">
        <v>1449.3507079999999</v>
      </c>
      <c r="D21" s="120">
        <v>1339.5935059999999</v>
      </c>
      <c r="E21" s="120">
        <v>1249.3905030000001</v>
      </c>
      <c r="F21" s="120">
        <v>1251.4884030000001</v>
      </c>
      <c r="G21" s="120">
        <v>1281.0104980000001</v>
      </c>
      <c r="H21" s="120">
        <v>1296.368164</v>
      </c>
      <c r="I21" s="120">
        <v>1325.2962649999999</v>
      </c>
      <c r="J21" s="120">
        <v>1341.9487300000001</v>
      </c>
      <c r="K21" s="120">
        <v>1329.8256839999999</v>
      </c>
      <c r="L21" s="120">
        <v>1278.7144780000001</v>
      </c>
      <c r="M21" s="120">
        <v>1239.7265620000001</v>
      </c>
      <c r="N21" s="120">
        <v>1240.0756839999999</v>
      </c>
      <c r="O21" s="120">
        <v>1256.1527100000001</v>
      </c>
      <c r="P21" s="120">
        <v>1252.258789</v>
      </c>
      <c r="Q21" s="120">
        <v>1229.0786129999999</v>
      </c>
      <c r="R21" s="120">
        <v>1237.6501459999999</v>
      </c>
      <c r="S21" s="120">
        <v>1275.6099850000001</v>
      </c>
      <c r="T21" s="120">
        <v>1275.572144</v>
      </c>
      <c r="U21" s="120">
        <v>1303.87085</v>
      </c>
      <c r="V21" s="120">
        <v>1324.1838379999999</v>
      </c>
      <c r="W21" s="120">
        <v>1345.006226</v>
      </c>
      <c r="X21" s="120">
        <v>1368.0142820000001</v>
      </c>
      <c r="Y21" s="120">
        <v>1388.5981449999999</v>
      </c>
      <c r="Z21" s="120">
        <v>1391.299927</v>
      </c>
      <c r="AA21" s="120">
        <v>1397.8908690000001</v>
      </c>
      <c r="AB21" s="120">
        <v>1404.6240230000001</v>
      </c>
      <c r="AC21" s="120">
        <v>1435.95874</v>
      </c>
      <c r="AD21" s="120">
        <v>1450.283813</v>
      </c>
      <c r="AE21" s="120">
        <v>1459.506226</v>
      </c>
      <c r="AF21" s="117">
        <v>2.4899999999999998E-4</v>
      </c>
      <c r="AG21" s="38"/>
    </row>
    <row r="22" spans="1:33" ht="15" customHeight="1" x14ac:dyDescent="0.2">
      <c r="A22" s="43" t="s">
        <v>377</v>
      </c>
      <c r="B22" s="115" t="s">
        <v>125</v>
      </c>
      <c r="C22" s="120">
        <v>771.98443599999996</v>
      </c>
      <c r="D22" s="120">
        <v>783.71594200000004</v>
      </c>
      <c r="E22" s="120">
        <v>789.40222200000005</v>
      </c>
      <c r="F22" s="120">
        <v>782.255493</v>
      </c>
      <c r="G22" s="120">
        <v>774.68188499999997</v>
      </c>
      <c r="H22" s="120">
        <v>774.68188499999997</v>
      </c>
      <c r="I22" s="120">
        <v>765.53723100000002</v>
      </c>
      <c r="J22" s="120">
        <v>765.53723100000002</v>
      </c>
      <c r="K22" s="120">
        <v>765.53723100000002</v>
      </c>
      <c r="L22" s="120">
        <v>765.53723100000002</v>
      </c>
      <c r="M22" s="120">
        <v>756.96398899999997</v>
      </c>
      <c r="N22" s="120">
        <v>756.96398899999997</v>
      </c>
      <c r="O22" s="120">
        <v>747.19860800000004</v>
      </c>
      <c r="P22" s="120">
        <v>747.19860800000004</v>
      </c>
      <c r="Q22" s="120">
        <v>747.19860800000004</v>
      </c>
      <c r="R22" s="120">
        <v>747.19860800000004</v>
      </c>
      <c r="S22" s="120">
        <v>739.67443800000001</v>
      </c>
      <c r="T22" s="120">
        <v>739.67443800000001</v>
      </c>
      <c r="U22" s="120">
        <v>739.67443800000001</v>
      </c>
      <c r="V22" s="120">
        <v>739.67443800000001</v>
      </c>
      <c r="W22" s="120">
        <v>739.67443800000001</v>
      </c>
      <c r="X22" s="120">
        <v>739.67443800000001</v>
      </c>
      <c r="Y22" s="120">
        <v>739.67443800000001</v>
      </c>
      <c r="Z22" s="120">
        <v>739.67443800000001</v>
      </c>
      <c r="AA22" s="120">
        <v>730.45068400000002</v>
      </c>
      <c r="AB22" s="120">
        <v>730.45068400000002</v>
      </c>
      <c r="AC22" s="120">
        <v>730.45068400000002</v>
      </c>
      <c r="AD22" s="120">
        <v>730.45068400000002</v>
      </c>
      <c r="AE22" s="120">
        <v>730.42334000000005</v>
      </c>
      <c r="AF22" s="117">
        <v>-1.9740000000000001E-3</v>
      </c>
      <c r="AG22" s="38"/>
    </row>
    <row r="23" spans="1:33" ht="15" customHeight="1" x14ac:dyDescent="0.2">
      <c r="A23" s="43" t="s">
        <v>378</v>
      </c>
      <c r="B23" s="115" t="s">
        <v>126</v>
      </c>
      <c r="C23" s="120">
        <v>0.55477699999999996</v>
      </c>
      <c r="D23" s="120">
        <v>-1.1730000000000001E-2</v>
      </c>
      <c r="E23" s="120">
        <v>-0.58945700000000001</v>
      </c>
      <c r="F23" s="120">
        <v>-1.2565809999999999</v>
      </c>
      <c r="G23" s="120">
        <v>-1.4290309999999999</v>
      </c>
      <c r="H23" s="120">
        <v>-1.6036429999999999</v>
      </c>
      <c r="I23" s="120">
        <v>-1.7689170000000001</v>
      </c>
      <c r="J23" s="120">
        <v>-1.9232899999999999</v>
      </c>
      <c r="K23" s="120">
        <v>-2.1114030000000001</v>
      </c>
      <c r="L23" s="120">
        <v>-2.4616980000000002</v>
      </c>
      <c r="M23" s="120">
        <v>-2.727249</v>
      </c>
      <c r="N23" s="120">
        <v>-2.9725999999999999</v>
      </c>
      <c r="O23" s="120">
        <v>-3.037169</v>
      </c>
      <c r="P23" s="120">
        <v>-3.0220929999999999</v>
      </c>
      <c r="Q23" s="120">
        <v>-3.0712700000000002</v>
      </c>
      <c r="R23" s="120">
        <v>-3.1349800000000001</v>
      </c>
      <c r="S23" s="120">
        <v>-3.4550719999999999</v>
      </c>
      <c r="T23" s="120">
        <v>-3.6421070000000002</v>
      </c>
      <c r="U23" s="120">
        <v>-3.8486850000000001</v>
      </c>
      <c r="V23" s="120">
        <v>-4.0841390000000004</v>
      </c>
      <c r="W23" s="120">
        <v>-4.211627</v>
      </c>
      <c r="X23" s="120">
        <v>-4.3859269999999997</v>
      </c>
      <c r="Y23" s="120">
        <v>-4.5906799999999999</v>
      </c>
      <c r="Z23" s="120">
        <v>-5.0000470000000004</v>
      </c>
      <c r="AA23" s="120">
        <v>-5.4302049999999999</v>
      </c>
      <c r="AB23" s="120">
        <v>-5.7728729999999997</v>
      </c>
      <c r="AC23" s="120">
        <v>-6.2275090000000004</v>
      </c>
      <c r="AD23" s="120">
        <v>-6.905926</v>
      </c>
      <c r="AE23" s="120">
        <v>-7.5436740000000002</v>
      </c>
      <c r="AF23" s="117" t="s">
        <v>615</v>
      </c>
      <c r="AG23" s="38"/>
    </row>
    <row r="24" spans="1:33" ht="15" customHeight="1" x14ac:dyDescent="0.2">
      <c r="A24" s="43" t="s">
        <v>379</v>
      </c>
      <c r="B24" s="115" t="s">
        <v>127</v>
      </c>
      <c r="C24" s="120">
        <v>884.75616500000001</v>
      </c>
      <c r="D24" s="120">
        <v>959.65979000000004</v>
      </c>
      <c r="E24" s="120">
        <v>1050.982544</v>
      </c>
      <c r="F24" s="120">
        <v>1147.76001</v>
      </c>
      <c r="G24" s="120">
        <v>1217.658081</v>
      </c>
      <c r="H24" s="120">
        <v>1267.9873050000001</v>
      </c>
      <c r="I24" s="120">
        <v>1305.911499</v>
      </c>
      <c r="J24" s="120">
        <v>1336.5577390000001</v>
      </c>
      <c r="K24" s="120">
        <v>1386.883789</v>
      </c>
      <c r="L24" s="120">
        <v>1471.447754</v>
      </c>
      <c r="M24" s="120">
        <v>1554.577759</v>
      </c>
      <c r="N24" s="120">
        <v>1587.541626</v>
      </c>
      <c r="O24" s="120">
        <v>1622.1632079999999</v>
      </c>
      <c r="P24" s="120">
        <v>1668.8320309999999</v>
      </c>
      <c r="Q24" s="120">
        <v>1728.279297</v>
      </c>
      <c r="R24" s="120">
        <v>1760.293457</v>
      </c>
      <c r="S24" s="120">
        <v>1800.0960689999999</v>
      </c>
      <c r="T24" s="120">
        <v>1843.9212649999999</v>
      </c>
      <c r="U24" s="120">
        <v>1885.3000489999999</v>
      </c>
      <c r="V24" s="120">
        <v>1914.8507079999999</v>
      </c>
      <c r="W24" s="120">
        <v>1938.3470460000001</v>
      </c>
      <c r="X24" s="120">
        <v>1963.0998540000001</v>
      </c>
      <c r="Y24" s="120">
        <v>1989.2679439999999</v>
      </c>
      <c r="Z24" s="120">
        <v>2027.0699460000001</v>
      </c>
      <c r="AA24" s="120">
        <v>2068.079346</v>
      </c>
      <c r="AB24" s="120">
        <v>2108.0751949999999</v>
      </c>
      <c r="AC24" s="120">
        <v>2146.9331050000001</v>
      </c>
      <c r="AD24" s="120">
        <v>2181.4047850000002</v>
      </c>
      <c r="AE24" s="120">
        <v>2221.9819339999999</v>
      </c>
      <c r="AF24" s="117">
        <v>3.3433999999999998E-2</v>
      </c>
      <c r="AG24" s="38"/>
    </row>
    <row r="25" spans="1:33" ht="15" customHeight="1" x14ac:dyDescent="0.2">
      <c r="A25" s="43" t="s">
        <v>380</v>
      </c>
      <c r="B25" s="115" t="s">
        <v>128</v>
      </c>
      <c r="C25" s="120">
        <v>0</v>
      </c>
      <c r="D25" s="120">
        <v>0</v>
      </c>
      <c r="E25" s="120">
        <v>0.349385</v>
      </c>
      <c r="F25" s="120">
        <v>0.39230900000000002</v>
      </c>
      <c r="G25" s="120">
        <v>0.46884799999999999</v>
      </c>
      <c r="H25" s="120">
        <v>0.61923099999999998</v>
      </c>
      <c r="I25" s="120">
        <v>0.80122099999999996</v>
      </c>
      <c r="J25" s="120">
        <v>0.99459500000000001</v>
      </c>
      <c r="K25" s="120">
        <v>1.229919</v>
      </c>
      <c r="L25" s="120">
        <v>1.440898</v>
      </c>
      <c r="M25" s="120">
        <v>1.722119</v>
      </c>
      <c r="N25" s="120">
        <v>2.0091610000000002</v>
      </c>
      <c r="O25" s="120">
        <v>2.348322</v>
      </c>
      <c r="P25" s="120">
        <v>2.7123659999999998</v>
      </c>
      <c r="Q25" s="120">
        <v>3.1121530000000002</v>
      </c>
      <c r="R25" s="120">
        <v>3.525512</v>
      </c>
      <c r="S25" s="120">
        <v>3.9969800000000002</v>
      </c>
      <c r="T25" s="120">
        <v>4.4901720000000003</v>
      </c>
      <c r="U25" s="120">
        <v>5.0620130000000003</v>
      </c>
      <c r="V25" s="120">
        <v>5.6798380000000002</v>
      </c>
      <c r="W25" s="120">
        <v>6.3533169999999997</v>
      </c>
      <c r="X25" s="120">
        <v>7.0979679999999998</v>
      </c>
      <c r="Y25" s="120">
        <v>7.8582270000000003</v>
      </c>
      <c r="Z25" s="120">
        <v>8.5984660000000002</v>
      </c>
      <c r="AA25" s="120">
        <v>9.3817620000000002</v>
      </c>
      <c r="AB25" s="120">
        <v>10.245558000000001</v>
      </c>
      <c r="AC25" s="120">
        <v>11.169264</v>
      </c>
      <c r="AD25" s="120">
        <v>12.141851000000001</v>
      </c>
      <c r="AE25" s="120">
        <v>13.075570000000001</v>
      </c>
      <c r="AF25" s="117" t="s">
        <v>615</v>
      </c>
      <c r="AG25" s="38"/>
    </row>
    <row r="26" spans="1:33" ht="15" customHeight="1" x14ac:dyDescent="0.2">
      <c r="A26" s="43" t="s">
        <v>381</v>
      </c>
      <c r="B26" s="114" t="s">
        <v>129</v>
      </c>
      <c r="C26" s="123">
        <v>3948.8967290000001</v>
      </c>
      <c r="D26" s="123">
        <v>3875.966797</v>
      </c>
      <c r="E26" s="123">
        <v>3920.088135</v>
      </c>
      <c r="F26" s="123">
        <v>3949.2849120000001</v>
      </c>
      <c r="G26" s="123">
        <v>3987.4897460000002</v>
      </c>
      <c r="H26" s="123">
        <v>4011.2932129999999</v>
      </c>
      <c r="I26" s="123">
        <v>4039.609375</v>
      </c>
      <c r="J26" s="123">
        <v>4066.1215820000002</v>
      </c>
      <c r="K26" s="123">
        <v>4085.5942380000001</v>
      </c>
      <c r="L26" s="123">
        <v>4110.0297849999997</v>
      </c>
      <c r="M26" s="123">
        <v>4140.7202150000003</v>
      </c>
      <c r="N26" s="123">
        <v>4170.611328</v>
      </c>
      <c r="O26" s="123">
        <v>4202.1523440000001</v>
      </c>
      <c r="P26" s="123">
        <v>4235.3374020000001</v>
      </c>
      <c r="Q26" s="123">
        <v>4269.484375</v>
      </c>
      <c r="R26" s="123">
        <v>4307.3051759999998</v>
      </c>
      <c r="S26" s="123">
        <v>4344.9179690000001</v>
      </c>
      <c r="T26" s="123">
        <v>4380.673828</v>
      </c>
      <c r="U26" s="123">
        <v>4419.0903319999998</v>
      </c>
      <c r="V26" s="123">
        <v>4462.5483400000003</v>
      </c>
      <c r="W26" s="123">
        <v>4503.9233400000003</v>
      </c>
      <c r="X26" s="123">
        <v>4544.6645509999998</v>
      </c>
      <c r="Y26" s="123">
        <v>4581.3530270000001</v>
      </c>
      <c r="Z26" s="123">
        <v>4617.4443359999996</v>
      </c>
      <c r="AA26" s="123">
        <v>4655.0722660000001</v>
      </c>
      <c r="AB26" s="123">
        <v>4694.5439450000003</v>
      </c>
      <c r="AC26" s="123">
        <v>4738.8198240000002</v>
      </c>
      <c r="AD26" s="123">
        <v>4783.5971680000002</v>
      </c>
      <c r="AE26" s="123">
        <v>4832.3881840000004</v>
      </c>
      <c r="AF26" s="119">
        <v>7.2370000000000004E-3</v>
      </c>
      <c r="AG26" s="38"/>
    </row>
    <row r="27" spans="1:33" ht="15" customHeight="1" x14ac:dyDescent="0.2">
      <c r="B27" s="114"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115" t="s">
        <v>122</v>
      </c>
      <c r="C28" s="120">
        <v>9.9263349999999999</v>
      </c>
      <c r="D28" s="120">
        <v>9.9495050000000003</v>
      </c>
      <c r="E28" s="120">
        <v>9.2386680000000005</v>
      </c>
      <c r="F28" s="120">
        <v>8.7714130000000008</v>
      </c>
      <c r="G28" s="120">
        <v>8.4607910000000004</v>
      </c>
      <c r="H28" s="120">
        <v>8.4607410000000005</v>
      </c>
      <c r="I28" s="120">
        <v>8.4605870000000003</v>
      </c>
      <c r="J28" s="120">
        <v>8.4707939999999997</v>
      </c>
      <c r="K28" s="120">
        <v>8.4704239999999995</v>
      </c>
      <c r="L28" s="120">
        <v>8.4696250000000006</v>
      </c>
      <c r="M28" s="120">
        <v>8.4789840000000005</v>
      </c>
      <c r="N28" s="120">
        <v>8.4567399999999999</v>
      </c>
      <c r="O28" s="120">
        <v>8.4660499999999992</v>
      </c>
      <c r="P28" s="120">
        <v>8.4471950000000007</v>
      </c>
      <c r="Q28" s="120">
        <v>8.4466819999999991</v>
      </c>
      <c r="R28" s="120">
        <v>8.4463050000000006</v>
      </c>
      <c r="S28" s="120">
        <v>8.3820350000000001</v>
      </c>
      <c r="T28" s="120">
        <v>8.3820350000000001</v>
      </c>
      <c r="U28" s="120">
        <v>8.3820350000000001</v>
      </c>
      <c r="V28" s="120">
        <v>8.3820340000000009</v>
      </c>
      <c r="W28" s="120">
        <v>8.3820340000000009</v>
      </c>
      <c r="X28" s="120">
        <v>8.3820340000000009</v>
      </c>
      <c r="Y28" s="120">
        <v>8.3820329999999998</v>
      </c>
      <c r="Z28" s="120">
        <v>8.3820329999999998</v>
      </c>
      <c r="AA28" s="120">
        <v>8.3820309999999996</v>
      </c>
      <c r="AB28" s="120">
        <v>8.3820309999999996</v>
      </c>
      <c r="AC28" s="120">
        <v>8.3820300000000003</v>
      </c>
      <c r="AD28" s="120">
        <v>8.3820300000000003</v>
      </c>
      <c r="AE28" s="120">
        <v>8.1706629999999993</v>
      </c>
      <c r="AF28" s="117">
        <v>-6.927E-3</v>
      </c>
      <c r="AG28" s="38"/>
    </row>
    <row r="29" spans="1:33" ht="15" customHeight="1" x14ac:dyDescent="0.2">
      <c r="A29" s="43" t="s">
        <v>383</v>
      </c>
      <c r="B29" s="115" t="s">
        <v>123</v>
      </c>
      <c r="C29" s="120">
        <v>0.54831399999999997</v>
      </c>
      <c r="D29" s="120">
        <v>0.54840699999999998</v>
      </c>
      <c r="E29" s="120">
        <v>0.54556899999999997</v>
      </c>
      <c r="F29" s="120">
        <v>0.54376000000000002</v>
      </c>
      <c r="G29" s="120">
        <v>0.54251400000000005</v>
      </c>
      <c r="H29" s="120">
        <v>0.54251300000000002</v>
      </c>
      <c r="I29" s="120">
        <v>0.54251099999999997</v>
      </c>
      <c r="J29" s="120">
        <v>0.54250900000000002</v>
      </c>
      <c r="K29" s="120">
        <v>0.54250699999999996</v>
      </c>
      <c r="L29" s="120">
        <v>0.54250500000000001</v>
      </c>
      <c r="M29" s="120">
        <v>0.54250299999999996</v>
      </c>
      <c r="N29" s="120">
        <v>0.54250100000000001</v>
      </c>
      <c r="O29" s="120">
        <v>0.54249999999999998</v>
      </c>
      <c r="P29" s="120">
        <v>0.54249800000000004</v>
      </c>
      <c r="Q29" s="120">
        <v>0.54249599999999998</v>
      </c>
      <c r="R29" s="120">
        <v>0.54249400000000003</v>
      </c>
      <c r="S29" s="120">
        <v>0.54223600000000005</v>
      </c>
      <c r="T29" s="120">
        <v>0.54223600000000005</v>
      </c>
      <c r="U29" s="120">
        <v>0.54216900000000001</v>
      </c>
      <c r="V29" s="120">
        <v>0.54216900000000001</v>
      </c>
      <c r="W29" s="120">
        <v>0.54216900000000001</v>
      </c>
      <c r="X29" s="120">
        <v>0.54216900000000001</v>
      </c>
      <c r="Y29" s="120">
        <v>0.54216900000000001</v>
      </c>
      <c r="Z29" s="120">
        <v>0.54216900000000001</v>
      </c>
      <c r="AA29" s="120">
        <v>0.54216900000000001</v>
      </c>
      <c r="AB29" s="120">
        <v>0.54216900000000001</v>
      </c>
      <c r="AC29" s="120">
        <v>0.54216900000000001</v>
      </c>
      <c r="AD29" s="120">
        <v>0.54207099999999997</v>
      </c>
      <c r="AE29" s="120">
        <v>0.54207099999999997</v>
      </c>
      <c r="AF29" s="117">
        <v>-4.0900000000000002E-4</v>
      </c>
      <c r="AG29" s="38"/>
    </row>
    <row r="30" spans="1:33" ht="15" customHeight="1" x14ac:dyDescent="0.2">
      <c r="A30" s="43" t="s">
        <v>384</v>
      </c>
      <c r="B30" s="115" t="s">
        <v>131</v>
      </c>
      <c r="C30" s="120">
        <v>125.317497</v>
      </c>
      <c r="D30" s="120">
        <v>120.063675</v>
      </c>
      <c r="E30" s="120">
        <v>119.004204</v>
      </c>
      <c r="F30" s="120">
        <v>117.890091</v>
      </c>
      <c r="G30" s="120">
        <v>116.795776</v>
      </c>
      <c r="H30" s="120">
        <v>119.139236</v>
      </c>
      <c r="I30" s="120">
        <v>119.138817</v>
      </c>
      <c r="J30" s="120">
        <v>117.890884</v>
      </c>
      <c r="K30" s="120">
        <v>117.25380699999999</v>
      </c>
      <c r="L30" s="120">
        <v>116.645088</v>
      </c>
      <c r="M30" s="120">
        <v>114.951668</v>
      </c>
      <c r="N30" s="120">
        <v>114.835976</v>
      </c>
      <c r="O30" s="120">
        <v>114.36496699999999</v>
      </c>
      <c r="P30" s="120">
        <v>115.45693199999999</v>
      </c>
      <c r="Q30" s="120">
        <v>114.36037399999999</v>
      </c>
      <c r="R30" s="120">
        <v>114.558998</v>
      </c>
      <c r="S30" s="120">
        <v>114.82334899999999</v>
      </c>
      <c r="T30" s="120">
        <v>114.747749</v>
      </c>
      <c r="U30" s="120">
        <v>114.427933</v>
      </c>
      <c r="V30" s="120">
        <v>114.108154</v>
      </c>
      <c r="W30" s="120">
        <v>114.023888</v>
      </c>
      <c r="X30" s="120">
        <v>114.187988</v>
      </c>
      <c r="Y30" s="120">
        <v>114.175926</v>
      </c>
      <c r="Z30" s="120">
        <v>114.176613</v>
      </c>
      <c r="AA30" s="120">
        <v>114.176773</v>
      </c>
      <c r="AB30" s="120">
        <v>114.16175800000001</v>
      </c>
      <c r="AC30" s="120">
        <v>114.058128</v>
      </c>
      <c r="AD30" s="120">
        <v>114.162857</v>
      </c>
      <c r="AE30" s="120">
        <v>114.160202</v>
      </c>
      <c r="AF30" s="117">
        <v>-3.3249999999999998E-3</v>
      </c>
      <c r="AG30" s="38"/>
    </row>
    <row r="31" spans="1:33" ht="12" x14ac:dyDescent="0.2">
      <c r="A31" s="43" t="s">
        <v>385</v>
      </c>
      <c r="B31" s="115" t="s">
        <v>132</v>
      </c>
      <c r="C31" s="120">
        <v>3.520505</v>
      </c>
      <c r="D31" s="120">
        <v>3.5531199999999998</v>
      </c>
      <c r="E31" s="120">
        <v>3.5664060000000002</v>
      </c>
      <c r="F31" s="120">
        <v>3.5873740000000001</v>
      </c>
      <c r="G31" s="120">
        <v>3.5885590000000001</v>
      </c>
      <c r="H31" s="120">
        <v>3.5906310000000001</v>
      </c>
      <c r="I31" s="120">
        <v>3.591431</v>
      </c>
      <c r="J31" s="120">
        <v>3.584111</v>
      </c>
      <c r="K31" s="120">
        <v>3.579704</v>
      </c>
      <c r="L31" s="120">
        <v>3.574335</v>
      </c>
      <c r="M31" s="120">
        <v>3.566138</v>
      </c>
      <c r="N31" s="120">
        <v>3.5898859999999999</v>
      </c>
      <c r="O31" s="120">
        <v>3.582303</v>
      </c>
      <c r="P31" s="120">
        <v>3.602468</v>
      </c>
      <c r="Q31" s="120">
        <v>3.6041669999999999</v>
      </c>
      <c r="R31" s="120">
        <v>3.6070489999999999</v>
      </c>
      <c r="S31" s="120">
        <v>3.6163989999999999</v>
      </c>
      <c r="T31" s="120">
        <v>3.617181</v>
      </c>
      <c r="U31" s="120">
        <v>3.6174840000000001</v>
      </c>
      <c r="V31" s="120">
        <v>3.6157859999999999</v>
      </c>
      <c r="W31" s="120">
        <v>3.6233490000000002</v>
      </c>
      <c r="X31" s="120">
        <v>3.6259169999999998</v>
      </c>
      <c r="Y31" s="120">
        <v>3.627129</v>
      </c>
      <c r="Z31" s="120">
        <v>3.6297950000000001</v>
      </c>
      <c r="AA31" s="120">
        <v>3.6300729999999999</v>
      </c>
      <c r="AB31" s="120">
        <v>3.630852</v>
      </c>
      <c r="AC31" s="120">
        <v>3.6322519999999998</v>
      </c>
      <c r="AD31" s="120">
        <v>3.6340150000000002</v>
      </c>
      <c r="AE31" s="120">
        <v>3.8464320000000001</v>
      </c>
      <c r="AF31" s="117">
        <v>3.1670000000000001E-3</v>
      </c>
      <c r="AG31" s="38"/>
    </row>
    <row r="32" spans="1:33" ht="12" x14ac:dyDescent="0.2">
      <c r="A32" s="43" t="s">
        <v>504</v>
      </c>
      <c r="B32" s="115" t="s">
        <v>498</v>
      </c>
      <c r="C32" s="120">
        <v>0.48265400000000003</v>
      </c>
      <c r="D32" s="120">
        <v>0.47789399999999999</v>
      </c>
      <c r="E32" s="120">
        <v>0.47237400000000002</v>
      </c>
      <c r="F32" s="120">
        <v>0.47055900000000001</v>
      </c>
      <c r="G32" s="120">
        <v>0.46924399999999999</v>
      </c>
      <c r="H32" s="120">
        <v>0.46689000000000003</v>
      </c>
      <c r="I32" s="120">
        <v>0.46581400000000001</v>
      </c>
      <c r="J32" s="120">
        <v>0.462756</v>
      </c>
      <c r="K32" s="120">
        <v>0.46191199999999999</v>
      </c>
      <c r="L32" s="120">
        <v>0.45949899999999999</v>
      </c>
      <c r="M32" s="120">
        <v>0.45719199999999999</v>
      </c>
      <c r="N32" s="120">
        <v>0.45477200000000001</v>
      </c>
      <c r="O32" s="120">
        <v>0.45261899999999999</v>
      </c>
      <c r="P32" s="120">
        <v>0.45032299999999997</v>
      </c>
      <c r="Q32" s="120">
        <v>0.44796599999999998</v>
      </c>
      <c r="R32" s="120">
        <v>0.44562099999999999</v>
      </c>
      <c r="S32" s="120">
        <v>0.443276</v>
      </c>
      <c r="T32" s="120">
        <v>0.44092199999999998</v>
      </c>
      <c r="U32" s="120">
        <v>0.43918099999999999</v>
      </c>
      <c r="V32" s="120">
        <v>0.43740400000000002</v>
      </c>
      <c r="W32" s="120">
        <v>0.43558200000000002</v>
      </c>
      <c r="X32" s="120">
        <v>0.43375200000000003</v>
      </c>
      <c r="Y32" s="120">
        <v>0.431977</v>
      </c>
      <c r="Z32" s="120">
        <v>0.42940200000000001</v>
      </c>
      <c r="AA32" s="120">
        <v>0.42826700000000001</v>
      </c>
      <c r="AB32" s="120">
        <v>0.42713400000000001</v>
      </c>
      <c r="AC32" s="120">
        <v>0.42599399999999998</v>
      </c>
      <c r="AD32" s="120">
        <v>0.424431</v>
      </c>
      <c r="AE32" s="120">
        <v>0.42325299999999999</v>
      </c>
      <c r="AF32" s="117">
        <v>-4.679E-3</v>
      </c>
      <c r="AG32" s="38"/>
    </row>
    <row r="33" spans="1:33" ht="12" x14ac:dyDescent="0.2">
      <c r="A33" s="43" t="s">
        <v>386</v>
      </c>
      <c r="B33" s="114" t="s">
        <v>129</v>
      </c>
      <c r="C33" s="123">
        <v>139.79530299999999</v>
      </c>
      <c r="D33" s="123">
        <v>134.59259</v>
      </c>
      <c r="E33" s="123">
        <v>132.82720900000001</v>
      </c>
      <c r="F33" s="123">
        <v>131.26319899999999</v>
      </c>
      <c r="G33" s="123">
        <v>129.856888</v>
      </c>
      <c r="H33" s="123">
        <v>132.20001199999999</v>
      </c>
      <c r="I33" s="123">
        <v>132.19915800000001</v>
      </c>
      <c r="J33" s="123">
        <v>130.95105000000001</v>
      </c>
      <c r="K33" s="123">
        <v>130.30834999999999</v>
      </c>
      <c r="L33" s="123">
        <v>129.69105500000001</v>
      </c>
      <c r="M33" s="123">
        <v>127.996483</v>
      </c>
      <c r="N33" s="123">
        <v>127.87988300000001</v>
      </c>
      <c r="O33" s="123">
        <v>127.408447</v>
      </c>
      <c r="P33" s="123">
        <v>128.49941999999999</v>
      </c>
      <c r="Q33" s="123">
        <v>127.40168</v>
      </c>
      <c r="R33" s="123">
        <v>127.600464</v>
      </c>
      <c r="S33" s="123">
        <v>127.80729700000001</v>
      </c>
      <c r="T33" s="123">
        <v>127.730125</v>
      </c>
      <c r="U33" s="123">
        <v>127.408798</v>
      </c>
      <c r="V33" s="123">
        <v>127.08554100000001</v>
      </c>
      <c r="W33" s="123">
        <v>127.00702699999999</v>
      </c>
      <c r="X33" s="123">
        <v>127.17186</v>
      </c>
      <c r="Y33" s="123">
        <v>127.159233</v>
      </c>
      <c r="Z33" s="123">
        <v>127.16001900000001</v>
      </c>
      <c r="AA33" s="123">
        <v>127.159317</v>
      </c>
      <c r="AB33" s="123">
        <v>127.143944</v>
      </c>
      <c r="AC33" s="123">
        <v>127.04057299999999</v>
      </c>
      <c r="AD33" s="123">
        <v>127.145409</v>
      </c>
      <c r="AE33" s="123">
        <v>127.14263200000001</v>
      </c>
      <c r="AF33" s="119">
        <v>-3.382E-3</v>
      </c>
      <c r="AG33" s="38"/>
    </row>
    <row r="34" spans="1:33" ht="12" x14ac:dyDescent="0.2">
      <c r="A34" s="43" t="s">
        <v>387</v>
      </c>
      <c r="B34" s="114" t="s">
        <v>193</v>
      </c>
      <c r="C34" s="123">
        <v>4088.6921390000002</v>
      </c>
      <c r="D34" s="123">
        <v>4010.5593260000001</v>
      </c>
      <c r="E34" s="123">
        <v>4052.9152829999998</v>
      </c>
      <c r="F34" s="123">
        <v>4080.548096</v>
      </c>
      <c r="G34" s="123">
        <v>4117.3466799999997</v>
      </c>
      <c r="H34" s="123">
        <v>4143.4931640000004</v>
      </c>
      <c r="I34" s="123">
        <v>4171.8085940000001</v>
      </c>
      <c r="J34" s="123">
        <v>4197.0727539999998</v>
      </c>
      <c r="K34" s="123">
        <v>4215.9023440000001</v>
      </c>
      <c r="L34" s="123">
        <v>4239.720703</v>
      </c>
      <c r="M34" s="123">
        <v>4268.716797</v>
      </c>
      <c r="N34" s="123">
        <v>4298.4912109999996</v>
      </c>
      <c r="O34" s="123">
        <v>4329.560547</v>
      </c>
      <c r="P34" s="123">
        <v>4363.8369140000004</v>
      </c>
      <c r="Q34" s="123">
        <v>4396.8862300000001</v>
      </c>
      <c r="R34" s="123">
        <v>4434.9057620000003</v>
      </c>
      <c r="S34" s="123">
        <v>4472.7250979999999</v>
      </c>
      <c r="T34" s="123">
        <v>4508.4038090000004</v>
      </c>
      <c r="U34" s="123">
        <v>4546.4990230000003</v>
      </c>
      <c r="V34" s="123">
        <v>4589.6337890000004</v>
      </c>
      <c r="W34" s="123">
        <v>4630.9301759999998</v>
      </c>
      <c r="X34" s="123">
        <v>4671.8364259999998</v>
      </c>
      <c r="Y34" s="123">
        <v>4708.5122069999998</v>
      </c>
      <c r="Z34" s="123">
        <v>4744.6044920000004</v>
      </c>
      <c r="AA34" s="123">
        <v>4782.2314450000003</v>
      </c>
      <c r="AB34" s="123">
        <v>4821.6879879999997</v>
      </c>
      <c r="AC34" s="123">
        <v>4865.8603519999997</v>
      </c>
      <c r="AD34" s="123">
        <v>4910.7426759999998</v>
      </c>
      <c r="AE34" s="123">
        <v>4959.5307620000003</v>
      </c>
      <c r="AF34" s="119">
        <v>6.9199999999999999E-3</v>
      </c>
      <c r="AG34" s="38"/>
    </row>
    <row r="35" spans="1:33" ht="12" x14ac:dyDescent="0.2">
      <c r="A35" s="43" t="s">
        <v>388</v>
      </c>
      <c r="B35" s="115" t="s">
        <v>133</v>
      </c>
      <c r="C35" s="120">
        <v>17.237857999999999</v>
      </c>
      <c r="D35" s="120">
        <v>16.757368</v>
      </c>
      <c r="E35" s="120">
        <v>16.663492000000002</v>
      </c>
      <c r="F35" s="120">
        <v>16.595973999999998</v>
      </c>
      <c r="G35" s="120">
        <v>16.577276000000001</v>
      </c>
      <c r="H35" s="120">
        <v>16.577276000000001</v>
      </c>
      <c r="I35" s="120">
        <v>16.577276000000001</v>
      </c>
      <c r="J35" s="120">
        <v>16.577276000000001</v>
      </c>
      <c r="K35" s="120">
        <v>16.576129999999999</v>
      </c>
      <c r="L35" s="120">
        <v>16.555153000000001</v>
      </c>
      <c r="M35" s="120">
        <v>16.555153000000001</v>
      </c>
      <c r="N35" s="120">
        <v>16.555153000000001</v>
      </c>
      <c r="O35" s="120">
        <v>16.555153000000001</v>
      </c>
      <c r="P35" s="120">
        <v>16.555153000000001</v>
      </c>
      <c r="Q35" s="120">
        <v>16.554528999999999</v>
      </c>
      <c r="R35" s="120">
        <v>16.554528999999999</v>
      </c>
      <c r="S35" s="120">
        <v>16.554528999999999</v>
      </c>
      <c r="T35" s="120">
        <v>16.554528999999999</v>
      </c>
      <c r="U35" s="120">
        <v>16.554528999999999</v>
      </c>
      <c r="V35" s="120">
        <v>16.554528999999999</v>
      </c>
      <c r="W35" s="120">
        <v>16.554528999999999</v>
      </c>
      <c r="X35" s="120">
        <v>16.554528999999999</v>
      </c>
      <c r="Y35" s="120">
        <v>16.554528999999999</v>
      </c>
      <c r="Z35" s="120">
        <v>16.554528999999999</v>
      </c>
      <c r="AA35" s="120">
        <v>16.554528999999999</v>
      </c>
      <c r="AB35" s="120">
        <v>16.554528999999999</v>
      </c>
      <c r="AC35" s="120">
        <v>16.554528999999999</v>
      </c>
      <c r="AD35" s="120">
        <v>16.554528999999999</v>
      </c>
      <c r="AE35" s="120">
        <v>16.554528999999999</v>
      </c>
      <c r="AF35" s="117">
        <v>-1.444E-3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114" t="s">
        <v>134</v>
      </c>
      <c r="C37" s="123">
        <v>4071.454346</v>
      </c>
      <c r="D37" s="123">
        <v>3993.8020019999999</v>
      </c>
      <c r="E37" s="123">
        <v>4036.2517090000001</v>
      </c>
      <c r="F37" s="123">
        <v>4063.9521479999999</v>
      </c>
      <c r="G37" s="123">
        <v>4100.7695309999999</v>
      </c>
      <c r="H37" s="123">
        <v>4126.9160160000001</v>
      </c>
      <c r="I37" s="123">
        <v>4155.2314450000003</v>
      </c>
      <c r="J37" s="123">
        <v>4180.4956050000001</v>
      </c>
      <c r="K37" s="123">
        <v>4199.326172</v>
      </c>
      <c r="L37" s="123">
        <v>4223.1655270000001</v>
      </c>
      <c r="M37" s="123">
        <v>4252.1616210000002</v>
      </c>
      <c r="N37" s="123">
        <v>4281.9360349999997</v>
      </c>
      <c r="O37" s="123">
        <v>4313.0053710000002</v>
      </c>
      <c r="P37" s="123">
        <v>4347.2817379999997</v>
      </c>
      <c r="Q37" s="123">
        <v>4380.3315430000002</v>
      </c>
      <c r="R37" s="123">
        <v>4418.3510740000002</v>
      </c>
      <c r="S37" s="123">
        <v>4456.1704099999997</v>
      </c>
      <c r="T37" s="123">
        <v>4491.8491210000002</v>
      </c>
      <c r="U37" s="123">
        <v>4529.9443359999996</v>
      </c>
      <c r="V37" s="123">
        <v>4573.0791019999997</v>
      </c>
      <c r="W37" s="123">
        <v>4614.3754879999997</v>
      </c>
      <c r="X37" s="123">
        <v>4655.2817379999997</v>
      </c>
      <c r="Y37" s="123">
        <v>4691.9575199999999</v>
      </c>
      <c r="Z37" s="123">
        <v>4728.0498049999997</v>
      </c>
      <c r="AA37" s="123">
        <v>4765.6767579999996</v>
      </c>
      <c r="AB37" s="123">
        <v>4805.1333009999998</v>
      </c>
      <c r="AC37" s="123">
        <v>4849.3056640000004</v>
      </c>
      <c r="AD37" s="123">
        <v>4894.1879879999997</v>
      </c>
      <c r="AE37" s="123">
        <v>4942.9760740000002</v>
      </c>
      <c r="AF37" s="119">
        <v>6.9509999999999997E-3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114"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115" t="s">
        <v>122</v>
      </c>
      <c r="C40" s="120">
        <v>6.4200590000000002</v>
      </c>
      <c r="D40" s="120">
        <v>6.3392650000000001</v>
      </c>
      <c r="E40" s="120">
        <v>6.2533060000000003</v>
      </c>
      <c r="F40" s="120">
        <v>6.1818869999999997</v>
      </c>
      <c r="G40" s="120">
        <v>6.1476769999999998</v>
      </c>
      <c r="H40" s="120">
        <v>6.1076129999999997</v>
      </c>
      <c r="I40" s="120">
        <v>6.0667770000000001</v>
      </c>
      <c r="J40" s="120">
        <v>6.025347</v>
      </c>
      <c r="K40" s="120">
        <v>5.9813929999999997</v>
      </c>
      <c r="L40" s="120">
        <v>5.9434319999999996</v>
      </c>
      <c r="M40" s="120">
        <v>5.9079129999999997</v>
      </c>
      <c r="N40" s="120">
        <v>5.8698819999999996</v>
      </c>
      <c r="O40" s="120">
        <v>5.8345019999999996</v>
      </c>
      <c r="P40" s="120">
        <v>5.7994479999999999</v>
      </c>
      <c r="Q40" s="120">
        <v>5.7598719999999997</v>
      </c>
      <c r="R40" s="120">
        <v>5.7231490000000003</v>
      </c>
      <c r="S40" s="120">
        <v>5.6858209999999998</v>
      </c>
      <c r="T40" s="120">
        <v>5.6463960000000002</v>
      </c>
      <c r="U40" s="120">
        <v>5.6114309999999996</v>
      </c>
      <c r="V40" s="120">
        <v>5.5788130000000002</v>
      </c>
      <c r="W40" s="120">
        <v>5.5448690000000003</v>
      </c>
      <c r="X40" s="120">
        <v>5.5103239999999998</v>
      </c>
      <c r="Y40" s="120">
        <v>5.4720639999999996</v>
      </c>
      <c r="Z40" s="120">
        <v>5.4331639999999997</v>
      </c>
      <c r="AA40" s="120">
        <v>5.3951609999999999</v>
      </c>
      <c r="AB40" s="120">
        <v>5.3591660000000001</v>
      </c>
      <c r="AC40" s="120">
        <v>5.3238659999999998</v>
      </c>
      <c r="AD40" s="120">
        <v>5.2888900000000003</v>
      </c>
      <c r="AE40" s="120">
        <v>5.2541669999999998</v>
      </c>
      <c r="AF40" s="117">
        <v>-7.1320000000000003E-3</v>
      </c>
      <c r="AG40" s="38"/>
    </row>
    <row r="41" spans="1:33" ht="12" x14ac:dyDescent="0.2">
      <c r="A41" s="43" t="s">
        <v>391</v>
      </c>
      <c r="B41" s="115" t="s">
        <v>123</v>
      </c>
      <c r="C41" s="120">
        <v>0.758432</v>
      </c>
      <c r="D41" s="120">
        <v>0.75521799999999994</v>
      </c>
      <c r="E41" s="120">
        <v>0.46832400000000002</v>
      </c>
      <c r="F41" s="120">
        <v>0.46541300000000002</v>
      </c>
      <c r="G41" s="120">
        <v>0.46578900000000001</v>
      </c>
      <c r="H41" s="120">
        <v>0.46557599999999999</v>
      </c>
      <c r="I41" s="120">
        <v>0.46523399999999998</v>
      </c>
      <c r="J41" s="120">
        <v>0.46482800000000002</v>
      </c>
      <c r="K41" s="120">
        <v>0.46410000000000001</v>
      </c>
      <c r="L41" s="120">
        <v>0.46393400000000001</v>
      </c>
      <c r="M41" s="120">
        <v>0.46406199999999997</v>
      </c>
      <c r="N41" s="120">
        <v>0.46387800000000001</v>
      </c>
      <c r="O41" s="120">
        <v>0.46398400000000001</v>
      </c>
      <c r="P41" s="120">
        <v>0.46413599999999999</v>
      </c>
      <c r="Q41" s="120">
        <v>0.46377099999999999</v>
      </c>
      <c r="R41" s="120">
        <v>0.46371899999999999</v>
      </c>
      <c r="S41" s="120">
        <v>0.46358300000000002</v>
      </c>
      <c r="T41" s="120">
        <v>0.46314300000000003</v>
      </c>
      <c r="U41" s="120">
        <v>0.46326600000000001</v>
      </c>
      <c r="V41" s="120">
        <v>0.46373999999999999</v>
      </c>
      <c r="W41" s="120">
        <v>0.46403499999999998</v>
      </c>
      <c r="X41" s="120">
        <v>0.46424199999999999</v>
      </c>
      <c r="Y41" s="120">
        <v>0.46389900000000001</v>
      </c>
      <c r="Z41" s="120">
        <v>0.46341700000000002</v>
      </c>
      <c r="AA41" s="120">
        <v>0.463036</v>
      </c>
      <c r="AB41" s="120">
        <v>0.46296300000000001</v>
      </c>
      <c r="AC41" s="120">
        <v>0.46301199999999998</v>
      </c>
      <c r="AD41" s="120">
        <v>0.46312700000000001</v>
      </c>
      <c r="AE41" s="120">
        <v>0.46329999999999999</v>
      </c>
      <c r="AF41" s="117">
        <v>-1.7448999999999999E-2</v>
      </c>
      <c r="AG41" s="38"/>
    </row>
    <row r="42" spans="1:33" ht="12" x14ac:dyDescent="0.2">
      <c r="A42" s="43" t="s">
        <v>392</v>
      </c>
      <c r="B42" s="115" t="s">
        <v>131</v>
      </c>
      <c r="C42" s="120">
        <v>110.952293</v>
      </c>
      <c r="D42" s="120">
        <v>112.155807</v>
      </c>
      <c r="E42" s="120">
        <v>115.218407</v>
      </c>
      <c r="F42" s="120">
        <v>116.024529</v>
      </c>
      <c r="G42" s="120">
        <v>117.545815</v>
      </c>
      <c r="H42" s="120">
        <v>118.67218800000001</v>
      </c>
      <c r="I42" s="120">
        <v>119.84524500000001</v>
      </c>
      <c r="J42" s="120">
        <v>121.04132799999999</v>
      </c>
      <c r="K42" s="120">
        <v>122.248581</v>
      </c>
      <c r="L42" s="120">
        <v>123.560654</v>
      </c>
      <c r="M42" s="120">
        <v>124.930779</v>
      </c>
      <c r="N42" s="120">
        <v>126.350594</v>
      </c>
      <c r="O42" s="120">
        <v>127.805397</v>
      </c>
      <c r="P42" s="120">
        <v>129.338821</v>
      </c>
      <c r="Q42" s="120">
        <v>130.83674600000001</v>
      </c>
      <c r="R42" s="120">
        <v>132.40722700000001</v>
      </c>
      <c r="S42" s="120">
        <v>133.95034799999999</v>
      </c>
      <c r="T42" s="120">
        <v>134.99929800000001</v>
      </c>
      <c r="U42" s="120">
        <v>136.63209499999999</v>
      </c>
      <c r="V42" s="120">
        <v>138.294006</v>
      </c>
      <c r="W42" s="120">
        <v>139.903381</v>
      </c>
      <c r="X42" s="120">
        <v>141.41390999999999</v>
      </c>
      <c r="Y42" s="120">
        <v>142.89930699999999</v>
      </c>
      <c r="Z42" s="120">
        <v>144.604523</v>
      </c>
      <c r="AA42" s="120">
        <v>146.35815400000001</v>
      </c>
      <c r="AB42" s="120">
        <v>148.120193</v>
      </c>
      <c r="AC42" s="120">
        <v>150.39314300000001</v>
      </c>
      <c r="AD42" s="120">
        <v>152.443207</v>
      </c>
      <c r="AE42" s="120">
        <v>154.231888</v>
      </c>
      <c r="AF42" s="117">
        <v>1.1832000000000001E-2</v>
      </c>
      <c r="AG42" s="38"/>
    </row>
    <row r="43" spans="1:33" ht="12" x14ac:dyDescent="0.2">
      <c r="A43" s="43" t="s">
        <v>393</v>
      </c>
      <c r="B43" s="115" t="s">
        <v>136</v>
      </c>
      <c r="C43" s="120">
        <v>10.509938</v>
      </c>
      <c r="D43" s="120">
        <v>10.645227</v>
      </c>
      <c r="E43" s="120">
        <v>12.165609999999999</v>
      </c>
      <c r="F43" s="120">
        <v>12.281819</v>
      </c>
      <c r="G43" s="120">
        <v>12.281819</v>
      </c>
      <c r="H43" s="120">
        <v>12.281819</v>
      </c>
      <c r="I43" s="120">
        <v>12.281819</v>
      </c>
      <c r="J43" s="120">
        <v>12.281819</v>
      </c>
      <c r="K43" s="120">
        <v>12.281819</v>
      </c>
      <c r="L43" s="120">
        <v>12.281819</v>
      </c>
      <c r="M43" s="120">
        <v>12.281819</v>
      </c>
      <c r="N43" s="120">
        <v>12.281819</v>
      </c>
      <c r="O43" s="120">
        <v>12.281819</v>
      </c>
      <c r="P43" s="120">
        <v>12.281819</v>
      </c>
      <c r="Q43" s="120">
        <v>12.281819</v>
      </c>
      <c r="R43" s="120">
        <v>12.281819</v>
      </c>
      <c r="S43" s="120">
        <v>12.277851999999999</v>
      </c>
      <c r="T43" s="120">
        <v>12.165549</v>
      </c>
      <c r="U43" s="120">
        <v>12.16789</v>
      </c>
      <c r="V43" s="120">
        <v>12.154726999999999</v>
      </c>
      <c r="W43" s="120">
        <v>12.111139</v>
      </c>
      <c r="X43" s="120">
        <v>12.039899</v>
      </c>
      <c r="Y43" s="120">
        <v>11.969381</v>
      </c>
      <c r="Z43" s="120">
        <v>11.950742999999999</v>
      </c>
      <c r="AA43" s="120">
        <v>11.932591</v>
      </c>
      <c r="AB43" s="120">
        <v>11.899024000000001</v>
      </c>
      <c r="AC43" s="120">
        <v>11.976483</v>
      </c>
      <c r="AD43" s="120">
        <v>11.983224999999999</v>
      </c>
      <c r="AE43" s="120">
        <v>11.898832000000001</v>
      </c>
      <c r="AF43" s="117">
        <v>4.4429999999999999E-3</v>
      </c>
      <c r="AG43" s="38"/>
    </row>
    <row r="44" spans="1:33" ht="12" x14ac:dyDescent="0.2">
      <c r="A44" s="43" t="s">
        <v>394</v>
      </c>
      <c r="B44" s="115" t="s">
        <v>137</v>
      </c>
      <c r="C44" s="120">
        <v>101.694633</v>
      </c>
      <c r="D44" s="120">
        <v>110.933701</v>
      </c>
      <c r="E44" s="120">
        <v>118.97693599999999</v>
      </c>
      <c r="F44" s="120">
        <v>126.81604799999999</v>
      </c>
      <c r="G44" s="120">
        <v>133.03552199999999</v>
      </c>
      <c r="H44" s="120">
        <v>139.926346</v>
      </c>
      <c r="I44" s="120">
        <v>146.62069700000001</v>
      </c>
      <c r="J44" s="120">
        <v>154.33702099999999</v>
      </c>
      <c r="K44" s="120">
        <v>161.259186</v>
      </c>
      <c r="L44" s="120">
        <v>168.74629200000001</v>
      </c>
      <c r="M44" s="120">
        <v>175.72543300000001</v>
      </c>
      <c r="N44" s="120">
        <v>184.42480499999999</v>
      </c>
      <c r="O44" s="120">
        <v>192.201538</v>
      </c>
      <c r="P44" s="120">
        <v>200.070663</v>
      </c>
      <c r="Q44" s="120">
        <v>208.89205899999999</v>
      </c>
      <c r="R44" s="120">
        <v>216.705536</v>
      </c>
      <c r="S44" s="120">
        <v>226.24778699999999</v>
      </c>
      <c r="T44" s="120">
        <v>235.59704600000001</v>
      </c>
      <c r="U44" s="120">
        <v>245.086105</v>
      </c>
      <c r="V44" s="120">
        <v>254.766098</v>
      </c>
      <c r="W44" s="120">
        <v>264.84857199999999</v>
      </c>
      <c r="X44" s="120">
        <v>274.64941399999998</v>
      </c>
      <c r="Y44" s="120">
        <v>284.60531600000002</v>
      </c>
      <c r="Z44" s="120">
        <v>295.15789799999999</v>
      </c>
      <c r="AA44" s="120">
        <v>307.47692899999998</v>
      </c>
      <c r="AB44" s="120">
        <v>318.83783</v>
      </c>
      <c r="AC44" s="120">
        <v>330.630066</v>
      </c>
      <c r="AD44" s="120">
        <v>342.31463600000001</v>
      </c>
      <c r="AE44" s="120">
        <v>354.35498000000001</v>
      </c>
      <c r="AF44" s="117">
        <v>4.5592000000000001E-2</v>
      </c>
      <c r="AG44" s="38"/>
    </row>
    <row r="45" spans="1:33" ht="12" x14ac:dyDescent="0.2">
      <c r="A45" s="43" t="s">
        <v>395</v>
      </c>
      <c r="B45" s="115" t="s">
        <v>138</v>
      </c>
      <c r="C45" s="120">
        <v>1.62704</v>
      </c>
      <c r="D45" s="120">
        <v>1.62704</v>
      </c>
      <c r="E45" s="120">
        <v>1.62704</v>
      </c>
      <c r="F45" s="120">
        <v>1.62704</v>
      </c>
      <c r="G45" s="120">
        <v>1.91612</v>
      </c>
      <c r="H45" s="120">
        <v>1.91612</v>
      </c>
      <c r="I45" s="120">
        <v>1.91612</v>
      </c>
      <c r="J45" s="120">
        <v>1.91612</v>
      </c>
      <c r="K45" s="120">
        <v>1.91612</v>
      </c>
      <c r="L45" s="120">
        <v>1.91612</v>
      </c>
      <c r="M45" s="120">
        <v>1.91612</v>
      </c>
      <c r="N45" s="120">
        <v>1.91612</v>
      </c>
      <c r="O45" s="120">
        <v>1.91612</v>
      </c>
      <c r="P45" s="120">
        <v>1.91612</v>
      </c>
      <c r="Q45" s="120">
        <v>1.91612</v>
      </c>
      <c r="R45" s="120">
        <v>1.91612</v>
      </c>
      <c r="S45" s="120">
        <v>1.91612</v>
      </c>
      <c r="T45" s="120">
        <v>1.91612</v>
      </c>
      <c r="U45" s="120">
        <v>1.91612</v>
      </c>
      <c r="V45" s="120">
        <v>1.91612</v>
      </c>
      <c r="W45" s="120">
        <v>1.91612</v>
      </c>
      <c r="X45" s="120">
        <v>1.91612</v>
      </c>
      <c r="Y45" s="120">
        <v>1.91612</v>
      </c>
      <c r="Z45" s="120">
        <v>1.91612</v>
      </c>
      <c r="AA45" s="120">
        <v>1.91612</v>
      </c>
      <c r="AB45" s="120">
        <v>1.91612</v>
      </c>
      <c r="AC45" s="120">
        <v>1.91612</v>
      </c>
      <c r="AD45" s="120">
        <v>1.91612</v>
      </c>
      <c r="AE45" s="120">
        <v>1.91612</v>
      </c>
      <c r="AF45" s="117">
        <v>5.8580000000000004E-3</v>
      </c>
      <c r="AG45" s="38"/>
    </row>
    <row r="46" spans="1:33" ht="12" x14ac:dyDescent="0.2">
      <c r="A46" s="43" t="s">
        <v>396</v>
      </c>
      <c r="B46" s="114" t="s">
        <v>194</v>
      </c>
      <c r="C46" s="123">
        <v>231.962402</v>
      </c>
      <c r="D46" s="123">
        <v>242.45626799999999</v>
      </c>
      <c r="E46" s="123">
        <v>254.70962499999999</v>
      </c>
      <c r="F46" s="123">
        <v>263.39672899999999</v>
      </c>
      <c r="G46" s="123">
        <v>271.39273100000003</v>
      </c>
      <c r="H46" s="123">
        <v>279.36965900000001</v>
      </c>
      <c r="I46" s="123">
        <v>287.19589200000001</v>
      </c>
      <c r="J46" s="123">
        <v>296.06646699999999</v>
      </c>
      <c r="K46" s="123">
        <v>304.151184</v>
      </c>
      <c r="L46" s="123">
        <v>312.91223100000002</v>
      </c>
      <c r="M46" s="123">
        <v>321.226135</v>
      </c>
      <c r="N46" s="123">
        <v>331.307098</v>
      </c>
      <c r="O46" s="123">
        <v>340.50335699999999</v>
      </c>
      <c r="P46" s="123">
        <v>349.87100199999998</v>
      </c>
      <c r="Q46" s="123">
        <v>360.15039100000001</v>
      </c>
      <c r="R46" s="123">
        <v>369.49755900000002</v>
      </c>
      <c r="S46" s="123">
        <v>380.54150399999997</v>
      </c>
      <c r="T46" s="123">
        <v>390.78753699999999</v>
      </c>
      <c r="U46" s="123">
        <v>401.876892</v>
      </c>
      <c r="V46" s="123">
        <v>413.17352299999999</v>
      </c>
      <c r="W46" s="123">
        <v>424.78814699999998</v>
      </c>
      <c r="X46" s="123">
        <v>435.99392699999999</v>
      </c>
      <c r="Y46" s="123">
        <v>447.32607999999999</v>
      </c>
      <c r="Z46" s="123">
        <v>459.52587899999997</v>
      </c>
      <c r="AA46" s="123">
        <v>473.54199199999999</v>
      </c>
      <c r="AB46" s="123">
        <v>486.59530599999999</v>
      </c>
      <c r="AC46" s="123">
        <v>500.702698</v>
      </c>
      <c r="AD46" s="123">
        <v>514.40917999999999</v>
      </c>
      <c r="AE46" s="123">
        <v>528.11932400000001</v>
      </c>
      <c r="AF46" s="119">
        <v>2.9819999999999999E-2</v>
      </c>
      <c r="AG46" s="38"/>
    </row>
    <row r="47" spans="1:33" ht="12" x14ac:dyDescent="0.2">
      <c r="A47" s="43" t="s">
        <v>397</v>
      </c>
      <c r="B47" s="115" t="s">
        <v>139</v>
      </c>
      <c r="C47" s="120">
        <v>180.94766200000001</v>
      </c>
      <c r="D47" s="120">
        <v>190.221069</v>
      </c>
      <c r="E47" s="120">
        <v>209.298416</v>
      </c>
      <c r="F47" s="120">
        <v>216.94764699999999</v>
      </c>
      <c r="G47" s="120">
        <v>223.71470600000001</v>
      </c>
      <c r="H47" s="120">
        <v>230.579407</v>
      </c>
      <c r="I47" s="120">
        <v>237.246475</v>
      </c>
      <c r="J47" s="120">
        <v>244.88691700000001</v>
      </c>
      <c r="K47" s="120">
        <v>251.708496</v>
      </c>
      <c r="L47" s="120">
        <v>259.11047400000001</v>
      </c>
      <c r="M47" s="120">
        <v>265.988922</v>
      </c>
      <c r="N47" s="120">
        <v>274.55258199999997</v>
      </c>
      <c r="O47" s="120">
        <v>282.12576300000001</v>
      </c>
      <c r="P47" s="120">
        <v>289.81738300000001</v>
      </c>
      <c r="Q47" s="120">
        <v>298.35791</v>
      </c>
      <c r="R47" s="120">
        <v>305.917419</v>
      </c>
      <c r="S47" s="120">
        <v>314.94192500000003</v>
      </c>
      <c r="T47" s="120">
        <v>322.77185100000003</v>
      </c>
      <c r="U47" s="120">
        <v>331.57998700000002</v>
      </c>
      <c r="V47" s="120">
        <v>340.60586499999999</v>
      </c>
      <c r="W47" s="120">
        <v>349.90057400000001</v>
      </c>
      <c r="X47" s="120">
        <v>359.06082199999997</v>
      </c>
      <c r="Y47" s="120">
        <v>367.75851399999999</v>
      </c>
      <c r="Z47" s="120">
        <v>377.48410000000001</v>
      </c>
      <c r="AA47" s="120">
        <v>388.79443400000002</v>
      </c>
      <c r="AB47" s="120">
        <v>399.18142699999999</v>
      </c>
      <c r="AC47" s="120">
        <v>410.52316300000001</v>
      </c>
      <c r="AD47" s="120">
        <v>421.45660400000003</v>
      </c>
      <c r="AE47" s="120">
        <v>432.05453499999999</v>
      </c>
      <c r="AF47" s="117">
        <v>3.1572000000000003E-2</v>
      </c>
      <c r="AG47" s="38"/>
    </row>
    <row r="48" spans="1:33" ht="12" x14ac:dyDescent="0.2">
      <c r="A48" s="43" t="s">
        <v>398</v>
      </c>
      <c r="B48" s="114" t="s">
        <v>140</v>
      </c>
      <c r="C48" s="123">
        <v>51.014744</v>
      </c>
      <c r="D48" s="123">
        <v>52.235191</v>
      </c>
      <c r="E48" s="123">
        <v>45.411212999999996</v>
      </c>
      <c r="F48" s="123">
        <v>46.449081</v>
      </c>
      <c r="G48" s="123">
        <v>47.678024000000001</v>
      </c>
      <c r="H48" s="123">
        <v>48.790241000000002</v>
      </c>
      <c r="I48" s="123">
        <v>49.949409000000003</v>
      </c>
      <c r="J48" s="123">
        <v>51.179549999999999</v>
      </c>
      <c r="K48" s="123">
        <v>52.442703000000002</v>
      </c>
      <c r="L48" s="123">
        <v>53.801769</v>
      </c>
      <c r="M48" s="123">
        <v>55.237228000000002</v>
      </c>
      <c r="N48" s="123">
        <v>56.754565999999997</v>
      </c>
      <c r="O48" s="123">
        <v>58.377617000000001</v>
      </c>
      <c r="P48" s="123">
        <v>60.053654000000002</v>
      </c>
      <c r="Q48" s="123">
        <v>61.792492000000003</v>
      </c>
      <c r="R48" s="123">
        <v>63.580154</v>
      </c>
      <c r="S48" s="123">
        <v>65.599632</v>
      </c>
      <c r="T48" s="123">
        <v>68.015647999999999</v>
      </c>
      <c r="U48" s="123">
        <v>70.296943999999996</v>
      </c>
      <c r="V48" s="123">
        <v>72.567695999999998</v>
      </c>
      <c r="W48" s="123">
        <v>74.887542999999994</v>
      </c>
      <c r="X48" s="123">
        <v>76.933090000000007</v>
      </c>
      <c r="Y48" s="123">
        <v>79.567573999999993</v>
      </c>
      <c r="Z48" s="123">
        <v>82.041756000000007</v>
      </c>
      <c r="AA48" s="123">
        <v>84.747489999999999</v>
      </c>
      <c r="AB48" s="123">
        <v>87.413794999999993</v>
      </c>
      <c r="AC48" s="123">
        <v>90.179481999999993</v>
      </c>
      <c r="AD48" s="123">
        <v>92.952522000000002</v>
      </c>
      <c r="AE48" s="123">
        <v>96.064650999999998</v>
      </c>
      <c r="AF48" s="119">
        <v>2.2860999999999999E-2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114"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115" t="s">
        <v>122</v>
      </c>
      <c r="C51" s="120">
        <v>848.57269299999996</v>
      </c>
      <c r="D51" s="120">
        <v>799.80761700000005</v>
      </c>
      <c r="E51" s="120">
        <v>836.47003199999995</v>
      </c>
      <c r="F51" s="120">
        <v>774.32006799999999</v>
      </c>
      <c r="G51" s="120">
        <v>720.911743</v>
      </c>
      <c r="H51" s="120">
        <v>679.46832300000005</v>
      </c>
      <c r="I51" s="120">
        <v>650.43603499999995</v>
      </c>
      <c r="J51" s="120">
        <v>629.77410899999995</v>
      </c>
      <c r="K51" s="120">
        <v>611.149719</v>
      </c>
      <c r="L51" s="120">
        <v>602.51739499999996</v>
      </c>
      <c r="M51" s="120">
        <v>597.67199700000003</v>
      </c>
      <c r="N51" s="120">
        <v>594.20263699999998</v>
      </c>
      <c r="O51" s="120">
        <v>584.56085199999995</v>
      </c>
      <c r="P51" s="120">
        <v>574.58019999999999</v>
      </c>
      <c r="Q51" s="120">
        <v>572.16619900000001</v>
      </c>
      <c r="R51" s="120">
        <v>569.17919900000004</v>
      </c>
      <c r="S51" s="120">
        <v>536.64111300000002</v>
      </c>
      <c r="T51" s="120">
        <v>528.39837599999998</v>
      </c>
      <c r="U51" s="120">
        <v>496.97653200000002</v>
      </c>
      <c r="V51" s="120">
        <v>490.48733499999997</v>
      </c>
      <c r="W51" s="120">
        <v>487.27673299999998</v>
      </c>
      <c r="X51" s="120">
        <v>479.99243200000001</v>
      </c>
      <c r="Y51" s="120">
        <v>469.69519000000003</v>
      </c>
      <c r="Z51" s="120">
        <v>465.25116000000003</v>
      </c>
      <c r="AA51" s="120">
        <v>464.10131799999999</v>
      </c>
      <c r="AB51" s="120">
        <v>456.31048600000003</v>
      </c>
      <c r="AC51" s="120">
        <v>429.98464999999999</v>
      </c>
      <c r="AD51" s="120">
        <v>425.63913000000002</v>
      </c>
      <c r="AE51" s="120">
        <v>424.09375</v>
      </c>
      <c r="AF51" s="117">
        <v>-2.4466999999999999E-2</v>
      </c>
      <c r="AG51" s="38"/>
    </row>
    <row r="52" spans="1:33" ht="15" customHeight="1" x14ac:dyDescent="0.2">
      <c r="A52" s="43" t="s">
        <v>400</v>
      </c>
      <c r="B52" s="115" t="s">
        <v>123</v>
      </c>
      <c r="C52" s="120">
        <v>11.33142</v>
      </c>
      <c r="D52" s="120">
        <v>10.794174</v>
      </c>
      <c r="E52" s="120">
        <v>10.588699</v>
      </c>
      <c r="F52" s="120">
        <v>10.287481</v>
      </c>
      <c r="G52" s="120">
        <v>9.8046209999999991</v>
      </c>
      <c r="H52" s="120">
        <v>9.3485309999999995</v>
      </c>
      <c r="I52" s="120">
        <v>8.9309220000000007</v>
      </c>
      <c r="J52" s="120">
        <v>8.7360950000000006</v>
      </c>
      <c r="K52" s="120">
        <v>8.5376659999999998</v>
      </c>
      <c r="L52" s="120">
        <v>8.2534320000000001</v>
      </c>
      <c r="M52" s="120">
        <v>8.1781869999999994</v>
      </c>
      <c r="N52" s="120">
        <v>8.1236920000000001</v>
      </c>
      <c r="O52" s="120">
        <v>8.0730850000000007</v>
      </c>
      <c r="P52" s="120">
        <v>8.0308060000000001</v>
      </c>
      <c r="Q52" s="120">
        <v>7.9336770000000003</v>
      </c>
      <c r="R52" s="120">
        <v>7.7690229999999998</v>
      </c>
      <c r="S52" s="120">
        <v>7.4280600000000003</v>
      </c>
      <c r="T52" s="120">
        <v>7.2932969999999999</v>
      </c>
      <c r="U52" s="120">
        <v>7.0537590000000003</v>
      </c>
      <c r="V52" s="120">
        <v>6.7232349999999999</v>
      </c>
      <c r="W52" s="120">
        <v>6.4101590000000002</v>
      </c>
      <c r="X52" s="120">
        <v>6.0698650000000001</v>
      </c>
      <c r="Y52" s="120">
        <v>5.7094870000000002</v>
      </c>
      <c r="Z52" s="120">
        <v>5.37127</v>
      </c>
      <c r="AA52" s="120">
        <v>5.3809829999999996</v>
      </c>
      <c r="AB52" s="120">
        <v>5.3572179999999996</v>
      </c>
      <c r="AC52" s="120">
        <v>5.2618280000000004</v>
      </c>
      <c r="AD52" s="120">
        <v>5.2584609999999996</v>
      </c>
      <c r="AE52" s="120">
        <v>5.2810249999999996</v>
      </c>
      <c r="AF52" s="117">
        <v>-2.6897999999999998E-2</v>
      </c>
      <c r="AG52" s="38"/>
    </row>
    <row r="53" spans="1:33" ht="15" customHeight="1" x14ac:dyDescent="0.2">
      <c r="A53" s="43" t="s">
        <v>401</v>
      </c>
      <c r="B53" s="115" t="s">
        <v>131</v>
      </c>
      <c r="C53" s="120">
        <v>1685.6204829999999</v>
      </c>
      <c r="D53" s="120">
        <v>1571.8129879999999</v>
      </c>
      <c r="E53" s="120">
        <v>1483.9624020000001</v>
      </c>
      <c r="F53" s="120">
        <v>1485.7954099999999</v>
      </c>
      <c r="G53" s="120">
        <v>1515.820923</v>
      </c>
      <c r="H53" s="120">
        <v>1534.7989500000001</v>
      </c>
      <c r="I53" s="120">
        <v>1565.081543</v>
      </c>
      <c r="J53" s="120">
        <v>1581.8756100000001</v>
      </c>
      <c r="K53" s="120">
        <v>1570.5579829999999</v>
      </c>
      <c r="L53" s="120">
        <v>1520.361206</v>
      </c>
      <c r="M53" s="120">
        <v>1481.331177</v>
      </c>
      <c r="N53" s="120">
        <v>1483.271362</v>
      </c>
      <c r="O53" s="120">
        <v>1500.6713870000001</v>
      </c>
      <c r="P53" s="120">
        <v>1499.7669679999999</v>
      </c>
      <c r="Q53" s="120">
        <v>1477.387939</v>
      </c>
      <c r="R53" s="120">
        <v>1488.141846</v>
      </c>
      <c r="S53" s="120">
        <v>1528.380615</v>
      </c>
      <c r="T53" s="120">
        <v>1529.8093260000001</v>
      </c>
      <c r="U53" s="120">
        <v>1559.9929199999999</v>
      </c>
      <c r="V53" s="120">
        <v>1582.2658690000001</v>
      </c>
      <c r="W53" s="120">
        <v>1605.286865</v>
      </c>
      <c r="X53" s="120">
        <v>1630.7142329999999</v>
      </c>
      <c r="Y53" s="120">
        <v>1653.531616</v>
      </c>
      <c r="Z53" s="120">
        <v>1658.6795649999999</v>
      </c>
      <c r="AA53" s="120">
        <v>1667.807495</v>
      </c>
      <c r="AB53" s="120">
        <v>1677.151611</v>
      </c>
      <c r="AC53" s="120">
        <v>1711.579346</v>
      </c>
      <c r="AD53" s="120">
        <v>1729.0317379999999</v>
      </c>
      <c r="AE53" s="120">
        <v>1740.9738769999999</v>
      </c>
      <c r="AF53" s="117">
        <v>1.155E-3</v>
      </c>
      <c r="AG53" s="38"/>
    </row>
    <row r="54" spans="1:33" ht="15" customHeight="1" x14ac:dyDescent="0.2">
      <c r="A54" s="43" t="s">
        <v>402</v>
      </c>
      <c r="B54" s="115" t="s">
        <v>125</v>
      </c>
      <c r="C54" s="120">
        <v>771.98443599999996</v>
      </c>
      <c r="D54" s="120">
        <v>783.71594200000004</v>
      </c>
      <c r="E54" s="120">
        <v>789.40222200000005</v>
      </c>
      <c r="F54" s="120">
        <v>782.255493</v>
      </c>
      <c r="G54" s="120">
        <v>774.68188499999997</v>
      </c>
      <c r="H54" s="120">
        <v>774.68188499999997</v>
      </c>
      <c r="I54" s="120">
        <v>765.53723100000002</v>
      </c>
      <c r="J54" s="120">
        <v>765.53723100000002</v>
      </c>
      <c r="K54" s="120">
        <v>765.53723100000002</v>
      </c>
      <c r="L54" s="120">
        <v>765.53723100000002</v>
      </c>
      <c r="M54" s="120">
        <v>756.96398899999997</v>
      </c>
      <c r="N54" s="120">
        <v>756.96398899999997</v>
      </c>
      <c r="O54" s="120">
        <v>747.19860800000004</v>
      </c>
      <c r="P54" s="120">
        <v>747.19860800000004</v>
      </c>
      <c r="Q54" s="120">
        <v>747.19860800000004</v>
      </c>
      <c r="R54" s="120">
        <v>747.19860800000004</v>
      </c>
      <c r="S54" s="120">
        <v>739.67443800000001</v>
      </c>
      <c r="T54" s="120">
        <v>739.67443800000001</v>
      </c>
      <c r="U54" s="120">
        <v>739.67443800000001</v>
      </c>
      <c r="V54" s="120">
        <v>739.67443800000001</v>
      </c>
      <c r="W54" s="120">
        <v>739.67443800000001</v>
      </c>
      <c r="X54" s="120">
        <v>739.67443800000001</v>
      </c>
      <c r="Y54" s="120">
        <v>739.67443800000001</v>
      </c>
      <c r="Z54" s="120">
        <v>739.67443800000001</v>
      </c>
      <c r="AA54" s="120">
        <v>730.45068400000002</v>
      </c>
      <c r="AB54" s="120">
        <v>730.45068400000002</v>
      </c>
      <c r="AC54" s="120">
        <v>730.45068400000002</v>
      </c>
      <c r="AD54" s="120">
        <v>730.45068400000002</v>
      </c>
      <c r="AE54" s="120">
        <v>730.42334000000005</v>
      </c>
      <c r="AF54" s="117">
        <v>-1.9740000000000001E-3</v>
      </c>
      <c r="AG54" s="38"/>
    </row>
    <row r="55" spans="1:33" ht="15" customHeight="1" x14ac:dyDescent="0.2">
      <c r="A55" s="43" t="s">
        <v>403</v>
      </c>
      <c r="B55" s="115" t="s">
        <v>141</v>
      </c>
      <c r="C55" s="120">
        <v>989.97131300000001</v>
      </c>
      <c r="D55" s="120">
        <v>1074.146606</v>
      </c>
      <c r="E55" s="120">
        <v>1173.525879</v>
      </c>
      <c r="F55" s="120">
        <v>1278.163452</v>
      </c>
      <c r="G55" s="120">
        <v>1354.2821039999999</v>
      </c>
      <c r="H55" s="120">
        <v>1411.5042719999999</v>
      </c>
      <c r="I55" s="120">
        <v>1456.1236570000001</v>
      </c>
      <c r="J55" s="120">
        <v>1494.4788820000001</v>
      </c>
      <c r="K55" s="120">
        <v>1551.7226559999999</v>
      </c>
      <c r="L55" s="120">
        <v>1643.768433</v>
      </c>
      <c r="M55" s="120">
        <v>1733.869385</v>
      </c>
      <c r="N55" s="120">
        <v>1775.556274</v>
      </c>
      <c r="O55" s="120">
        <v>1817.9470209999999</v>
      </c>
      <c r="P55" s="120">
        <v>1872.5051269999999</v>
      </c>
      <c r="Q55" s="120">
        <v>1940.775513</v>
      </c>
      <c r="R55" s="120">
        <v>1980.6060789999999</v>
      </c>
      <c r="S55" s="120">
        <v>2029.960327</v>
      </c>
      <c r="T55" s="120">
        <v>2083.1354980000001</v>
      </c>
      <c r="U55" s="120">
        <v>2134.0036620000001</v>
      </c>
      <c r="V55" s="120">
        <v>2173.2326659999999</v>
      </c>
      <c r="W55" s="120">
        <v>2206.8188479999999</v>
      </c>
      <c r="X55" s="120">
        <v>2241.3752439999998</v>
      </c>
      <c r="Y55" s="120">
        <v>2277.5002439999998</v>
      </c>
      <c r="Z55" s="120">
        <v>2325.8576659999999</v>
      </c>
      <c r="AA55" s="120">
        <v>2379.1865229999999</v>
      </c>
      <c r="AB55" s="120">
        <v>2430.5439449999999</v>
      </c>
      <c r="AC55" s="120">
        <v>2481.195557</v>
      </c>
      <c r="AD55" s="120">
        <v>2527.3535160000001</v>
      </c>
      <c r="AE55" s="120">
        <v>2580.1833499999998</v>
      </c>
      <c r="AF55" s="117">
        <v>3.4804000000000002E-2</v>
      </c>
      <c r="AG55" s="38"/>
    </row>
    <row r="56" spans="1:33" ht="15" customHeight="1" x14ac:dyDescent="0.2">
      <c r="A56" s="43" t="s">
        <v>404</v>
      </c>
      <c r="B56" s="115" t="s">
        <v>142</v>
      </c>
      <c r="C56" s="120">
        <v>13.17441</v>
      </c>
      <c r="D56" s="120">
        <v>12.738432</v>
      </c>
      <c r="E56" s="120">
        <v>13.675568</v>
      </c>
      <c r="F56" s="120">
        <v>13.122839000000001</v>
      </c>
      <c r="G56" s="120">
        <v>13.238153000000001</v>
      </c>
      <c r="H56" s="120">
        <v>13.061187</v>
      </c>
      <c r="I56" s="120">
        <v>12.894837000000001</v>
      </c>
      <c r="J56" s="120">
        <v>12.737406</v>
      </c>
      <c r="K56" s="120">
        <v>12.548450000000001</v>
      </c>
      <c r="L56" s="120">
        <v>12.195741999999999</v>
      </c>
      <c r="M56" s="120">
        <v>11.927883</v>
      </c>
      <c r="N56" s="120">
        <v>11.680111</v>
      </c>
      <c r="O56" s="120">
        <v>11.613390000000001</v>
      </c>
      <c r="P56" s="120">
        <v>11.62617</v>
      </c>
      <c r="Q56" s="120">
        <v>11.574636</v>
      </c>
      <c r="R56" s="120">
        <v>11.50858</v>
      </c>
      <c r="S56" s="120">
        <v>11.182176999999999</v>
      </c>
      <c r="T56" s="120">
        <v>10.880485999999999</v>
      </c>
      <c r="U56" s="120">
        <v>10.674505999999999</v>
      </c>
      <c r="V56" s="120">
        <v>10.424111999999999</v>
      </c>
      <c r="W56" s="120">
        <v>10.251213999999999</v>
      </c>
      <c r="X56" s="120">
        <v>10.003845</v>
      </c>
      <c r="Y56" s="120">
        <v>9.7267980000000005</v>
      </c>
      <c r="Z56" s="120">
        <v>9.2962190000000007</v>
      </c>
      <c r="AA56" s="120">
        <v>8.8467730000000007</v>
      </c>
      <c r="AB56" s="120">
        <v>8.4694040000000008</v>
      </c>
      <c r="AC56" s="120">
        <v>8.0910879999999992</v>
      </c>
      <c r="AD56" s="120">
        <v>7.4178499999999996</v>
      </c>
      <c r="AE56" s="120">
        <v>6.6945309999999996</v>
      </c>
      <c r="AF56" s="117">
        <v>-2.3888E-2</v>
      </c>
      <c r="AG56" s="38"/>
    </row>
    <row r="57" spans="1:33" ht="15" customHeight="1" x14ac:dyDescent="0.2">
      <c r="A57" s="43" t="s">
        <v>405</v>
      </c>
      <c r="B57" s="114" t="s">
        <v>196</v>
      </c>
      <c r="C57" s="123">
        <v>4320.654297</v>
      </c>
      <c r="D57" s="123">
        <v>4253.015625</v>
      </c>
      <c r="E57" s="123">
        <v>4307.625</v>
      </c>
      <c r="F57" s="123">
        <v>4343.9448240000002</v>
      </c>
      <c r="G57" s="123">
        <v>4388.7392579999996</v>
      </c>
      <c r="H57" s="123">
        <v>4422.8627930000002</v>
      </c>
      <c r="I57" s="123">
        <v>4459.0043949999999</v>
      </c>
      <c r="J57" s="123">
        <v>4493.1391599999997</v>
      </c>
      <c r="K57" s="123">
        <v>4520.0537109999996</v>
      </c>
      <c r="L57" s="123">
        <v>4552.6328119999998</v>
      </c>
      <c r="M57" s="123">
        <v>4589.9428710000002</v>
      </c>
      <c r="N57" s="123">
        <v>4629.7983400000003</v>
      </c>
      <c r="O57" s="123">
        <v>4670.0639650000003</v>
      </c>
      <c r="P57" s="123">
        <v>4713.7080079999996</v>
      </c>
      <c r="Q57" s="123">
        <v>4757.0366210000002</v>
      </c>
      <c r="R57" s="123">
        <v>4804.4033200000003</v>
      </c>
      <c r="S57" s="123">
        <v>4853.2666019999997</v>
      </c>
      <c r="T57" s="123">
        <v>4899.1914059999999</v>
      </c>
      <c r="U57" s="123">
        <v>4948.3759769999997</v>
      </c>
      <c r="V57" s="123">
        <v>5002.8071289999998</v>
      </c>
      <c r="W57" s="123">
        <v>5055.7182620000003</v>
      </c>
      <c r="X57" s="123">
        <v>5107.8305659999996</v>
      </c>
      <c r="Y57" s="123">
        <v>5155.8383789999998</v>
      </c>
      <c r="Z57" s="123">
        <v>5204.1303710000002</v>
      </c>
      <c r="AA57" s="123">
        <v>5255.7734380000002</v>
      </c>
      <c r="AB57" s="123">
        <v>5308.283203</v>
      </c>
      <c r="AC57" s="123">
        <v>5366.5629879999997</v>
      </c>
      <c r="AD57" s="123">
        <v>5425.1518550000001</v>
      </c>
      <c r="AE57" s="123">
        <v>5487.6499020000001</v>
      </c>
      <c r="AF57" s="119">
        <v>8.5760000000000003E-3</v>
      </c>
      <c r="AG57" s="38"/>
    </row>
    <row r="58" spans="1:33" ht="15" customHeight="1" x14ac:dyDescent="0.2">
      <c r="A58" s="43" t="s">
        <v>406</v>
      </c>
      <c r="B58" s="114" t="s">
        <v>143</v>
      </c>
      <c r="C58" s="123">
        <v>4122.4692379999997</v>
      </c>
      <c r="D58" s="123">
        <v>4046.0371089999999</v>
      </c>
      <c r="E58" s="123">
        <v>4081.6628420000002</v>
      </c>
      <c r="F58" s="123">
        <v>4110.4013670000004</v>
      </c>
      <c r="G58" s="123">
        <v>4148.4477539999998</v>
      </c>
      <c r="H58" s="123">
        <v>4175.7060549999997</v>
      </c>
      <c r="I58" s="123">
        <v>4205.1806640000004</v>
      </c>
      <c r="J58" s="123">
        <v>4231.6752930000002</v>
      </c>
      <c r="K58" s="123">
        <v>4251.7690430000002</v>
      </c>
      <c r="L58" s="123">
        <v>4276.9672849999997</v>
      </c>
      <c r="M58" s="123">
        <v>4307.3989259999998</v>
      </c>
      <c r="N58" s="123">
        <v>4338.6904299999997</v>
      </c>
      <c r="O58" s="123">
        <v>4371.3828119999998</v>
      </c>
      <c r="P58" s="123">
        <v>4407.3354490000002</v>
      </c>
      <c r="Q58" s="123">
        <v>4442.1240230000003</v>
      </c>
      <c r="R58" s="123">
        <v>4481.9311520000001</v>
      </c>
      <c r="S58" s="123">
        <v>4521.7700199999999</v>
      </c>
      <c r="T58" s="123">
        <v>4559.8647460000002</v>
      </c>
      <c r="U58" s="123">
        <v>4600.2412109999996</v>
      </c>
      <c r="V58" s="123">
        <v>4645.6469729999999</v>
      </c>
      <c r="W58" s="123">
        <v>4689.2631840000004</v>
      </c>
      <c r="X58" s="123">
        <v>4732.2148440000001</v>
      </c>
      <c r="Y58" s="123">
        <v>4771.5249020000001</v>
      </c>
      <c r="Z58" s="123">
        <v>4810.091797</v>
      </c>
      <c r="AA58" s="123">
        <v>4850.4243159999996</v>
      </c>
      <c r="AB58" s="123">
        <v>4892.546875</v>
      </c>
      <c r="AC58" s="123">
        <v>4939.4853519999997</v>
      </c>
      <c r="AD58" s="123">
        <v>4987.140625</v>
      </c>
      <c r="AE58" s="123">
        <v>5039.0405270000001</v>
      </c>
      <c r="AF58" s="119">
        <v>7.1960000000000001E-3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114" t="s">
        <v>144</v>
      </c>
      <c r="C60" s="123">
        <v>42.213276</v>
      </c>
      <c r="D60" s="123">
        <v>39.455523999999997</v>
      </c>
      <c r="E60" s="123">
        <v>43.798347</v>
      </c>
      <c r="F60" s="123">
        <v>39.00705</v>
      </c>
      <c r="G60" s="123">
        <v>39.878345000000003</v>
      </c>
      <c r="H60" s="123">
        <v>43.92548</v>
      </c>
      <c r="I60" s="123">
        <v>46.384799999999998</v>
      </c>
      <c r="J60" s="123">
        <v>47.144035000000002</v>
      </c>
      <c r="K60" s="123">
        <v>48.941710999999998</v>
      </c>
      <c r="L60" s="123">
        <v>46.526291000000001</v>
      </c>
      <c r="M60" s="123">
        <v>48.148299999999999</v>
      </c>
      <c r="N60" s="123">
        <v>47.046836999999996</v>
      </c>
      <c r="O60" s="123">
        <v>48.694167999999998</v>
      </c>
      <c r="P60" s="123">
        <v>47.971156999999998</v>
      </c>
      <c r="Q60" s="123">
        <v>47.469287999999999</v>
      </c>
      <c r="R60" s="123">
        <v>47.008865</v>
      </c>
      <c r="S60" s="123">
        <v>47.935367999999997</v>
      </c>
      <c r="T60" s="123">
        <v>47.999805000000002</v>
      </c>
      <c r="U60" s="123">
        <v>48.594375999999997</v>
      </c>
      <c r="V60" s="123">
        <v>46.563735999999999</v>
      </c>
      <c r="W60" s="123">
        <v>46.546985999999997</v>
      </c>
      <c r="X60" s="123">
        <v>46.572113000000002</v>
      </c>
      <c r="Y60" s="123">
        <v>47.140839</v>
      </c>
      <c r="Z60" s="123">
        <v>47.070847000000001</v>
      </c>
      <c r="AA60" s="123">
        <v>47.292118000000002</v>
      </c>
      <c r="AB60" s="123">
        <v>47.424788999999997</v>
      </c>
      <c r="AC60" s="123">
        <v>47.683323000000001</v>
      </c>
      <c r="AD60" s="123">
        <v>47.848720999999998</v>
      </c>
      <c r="AE60" s="123">
        <v>48.054141999999999</v>
      </c>
      <c r="AF60" s="119">
        <v>4.6389999999999999E-3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114"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115" t="s">
        <v>146</v>
      </c>
      <c r="C63" s="120">
        <v>1508.6479489999999</v>
      </c>
      <c r="D63" s="120">
        <v>1479.0589600000001</v>
      </c>
      <c r="E63" s="120">
        <v>1506.9384769999999</v>
      </c>
      <c r="F63" s="120">
        <v>1522.532837</v>
      </c>
      <c r="G63" s="120">
        <v>1535.994263</v>
      </c>
      <c r="H63" s="120">
        <v>1548.2806399999999</v>
      </c>
      <c r="I63" s="120">
        <v>1556.9876710000001</v>
      </c>
      <c r="J63" s="120">
        <v>1563.573486</v>
      </c>
      <c r="K63" s="120">
        <v>1569.204346</v>
      </c>
      <c r="L63" s="120">
        <v>1574.982178</v>
      </c>
      <c r="M63" s="120">
        <v>1582.0794679999999</v>
      </c>
      <c r="N63" s="120">
        <v>1589.8704829999999</v>
      </c>
      <c r="O63" s="120">
        <v>1598.3164059999999</v>
      </c>
      <c r="P63" s="120">
        <v>1608.432861</v>
      </c>
      <c r="Q63" s="120">
        <v>1619.2506100000001</v>
      </c>
      <c r="R63" s="120">
        <v>1631.6354980000001</v>
      </c>
      <c r="S63" s="120">
        <v>1643.334717</v>
      </c>
      <c r="T63" s="120">
        <v>1654.8869629999999</v>
      </c>
      <c r="U63" s="120">
        <v>1666.4025879999999</v>
      </c>
      <c r="V63" s="120">
        <v>1678.8073730000001</v>
      </c>
      <c r="W63" s="120">
        <v>1692.292725</v>
      </c>
      <c r="X63" s="120">
        <v>1706.5982670000001</v>
      </c>
      <c r="Y63" s="120">
        <v>1721.4860839999999</v>
      </c>
      <c r="Z63" s="120">
        <v>1736.749268</v>
      </c>
      <c r="AA63" s="120">
        <v>1752.3516850000001</v>
      </c>
      <c r="AB63" s="120">
        <v>1768.155884</v>
      </c>
      <c r="AC63" s="120">
        <v>1784.744751</v>
      </c>
      <c r="AD63" s="120">
        <v>1802.8743899999999</v>
      </c>
      <c r="AE63" s="120">
        <v>1822.000366</v>
      </c>
      <c r="AF63" s="117">
        <v>6.7629999999999999E-3</v>
      </c>
      <c r="AG63" s="38"/>
    </row>
    <row r="64" spans="1:33" ht="15" customHeight="1" x14ac:dyDescent="0.2">
      <c r="A64" s="43" t="s">
        <v>409</v>
      </c>
      <c r="B64" s="115" t="s">
        <v>147</v>
      </c>
      <c r="C64" s="120">
        <v>1346.5688479999999</v>
      </c>
      <c r="D64" s="120">
        <v>1324.269043</v>
      </c>
      <c r="E64" s="120">
        <v>1332.3134769999999</v>
      </c>
      <c r="F64" s="120">
        <v>1329.0097659999999</v>
      </c>
      <c r="G64" s="120">
        <v>1329.3946530000001</v>
      </c>
      <c r="H64" s="120">
        <v>1326.8051760000001</v>
      </c>
      <c r="I64" s="120">
        <v>1331.3043210000001</v>
      </c>
      <c r="J64" s="120">
        <v>1335.8572999999999</v>
      </c>
      <c r="K64" s="120">
        <v>1340.3917240000001</v>
      </c>
      <c r="L64" s="120">
        <v>1346.165405</v>
      </c>
      <c r="M64" s="120">
        <v>1353.4418949999999</v>
      </c>
      <c r="N64" s="120">
        <v>1358.653564</v>
      </c>
      <c r="O64" s="120">
        <v>1365.121216</v>
      </c>
      <c r="P64" s="120">
        <v>1371.5589600000001</v>
      </c>
      <c r="Q64" s="120">
        <v>1376.99353</v>
      </c>
      <c r="R64" s="120">
        <v>1383.095581</v>
      </c>
      <c r="S64" s="120">
        <v>1387.3051760000001</v>
      </c>
      <c r="T64" s="120">
        <v>1391.176025</v>
      </c>
      <c r="U64" s="120">
        <v>1396.5264890000001</v>
      </c>
      <c r="V64" s="120">
        <v>1403.2210689999999</v>
      </c>
      <c r="W64" s="120">
        <v>1410.4720460000001</v>
      </c>
      <c r="X64" s="120">
        <v>1419.3364260000001</v>
      </c>
      <c r="Y64" s="120">
        <v>1428.619629</v>
      </c>
      <c r="Z64" s="120">
        <v>1438.253418</v>
      </c>
      <c r="AA64" s="120">
        <v>1446.9019780000001</v>
      </c>
      <c r="AB64" s="120">
        <v>1457.3077390000001</v>
      </c>
      <c r="AC64" s="120">
        <v>1468.7729489999999</v>
      </c>
      <c r="AD64" s="120">
        <v>1481.552856</v>
      </c>
      <c r="AE64" s="120">
        <v>1495.0638429999999</v>
      </c>
      <c r="AF64" s="117">
        <v>3.7429999999999998E-3</v>
      </c>
      <c r="AG64" s="38"/>
    </row>
    <row r="65" spans="1:33" ht="15" customHeight="1" x14ac:dyDescent="0.2">
      <c r="A65" s="43" t="s">
        <v>410</v>
      </c>
      <c r="B65" s="115" t="s">
        <v>148</v>
      </c>
      <c r="C65" s="120">
        <v>1013.826111</v>
      </c>
      <c r="D65" s="120">
        <v>991.27758800000004</v>
      </c>
      <c r="E65" s="120">
        <v>989.74945100000002</v>
      </c>
      <c r="F65" s="120">
        <v>997.79315199999996</v>
      </c>
      <c r="G65" s="120">
        <v>1014.677307</v>
      </c>
      <c r="H65" s="120">
        <v>1026.790894</v>
      </c>
      <c r="I65" s="120">
        <v>1035.642578</v>
      </c>
      <c r="J65" s="120">
        <v>1041.737061</v>
      </c>
      <c r="K65" s="120">
        <v>1044.1986079999999</v>
      </c>
      <c r="L65" s="120">
        <v>1046.5776370000001</v>
      </c>
      <c r="M65" s="120">
        <v>1053.462524</v>
      </c>
      <c r="N65" s="120">
        <v>1059.669678</v>
      </c>
      <c r="O65" s="120">
        <v>1067.9498289999999</v>
      </c>
      <c r="P65" s="120">
        <v>1076.1606449999999</v>
      </c>
      <c r="Q65" s="120">
        <v>1080.9536129999999</v>
      </c>
      <c r="R65" s="120">
        <v>1088.357422</v>
      </c>
      <c r="S65" s="120">
        <v>1095.8955080000001</v>
      </c>
      <c r="T65" s="120">
        <v>1103.033936</v>
      </c>
      <c r="U65" s="120">
        <v>1111.693726</v>
      </c>
      <c r="V65" s="120">
        <v>1123.3204350000001</v>
      </c>
      <c r="W65" s="120">
        <v>1133.0817870000001</v>
      </c>
      <c r="X65" s="120">
        <v>1140.483154</v>
      </c>
      <c r="Y65" s="120">
        <v>1144.557129</v>
      </c>
      <c r="Z65" s="120">
        <v>1147.9178469999999</v>
      </c>
      <c r="AA65" s="120">
        <v>1152.5344239999999</v>
      </c>
      <c r="AB65" s="120">
        <v>1158.5164789999999</v>
      </c>
      <c r="AC65" s="120">
        <v>1166.085693</v>
      </c>
      <c r="AD65" s="120">
        <v>1173.221558</v>
      </c>
      <c r="AE65" s="120">
        <v>1181.374634</v>
      </c>
      <c r="AF65" s="117">
        <v>5.4770000000000001E-3</v>
      </c>
      <c r="AG65" s="38"/>
    </row>
    <row r="66" spans="1:33" ht="12" x14ac:dyDescent="0.2">
      <c r="A66" s="43" t="s">
        <v>411</v>
      </c>
      <c r="B66" s="115" t="s">
        <v>149</v>
      </c>
      <c r="C66" s="120">
        <v>16.945930000000001</v>
      </c>
      <c r="D66" s="120">
        <v>20.463379</v>
      </c>
      <c r="E66" s="120">
        <v>24.590357000000001</v>
      </c>
      <c r="F66" s="120">
        <v>29.130362000000002</v>
      </c>
      <c r="G66" s="120">
        <v>34.431857999999998</v>
      </c>
      <c r="H66" s="120">
        <v>40.636555000000001</v>
      </c>
      <c r="I66" s="120">
        <v>47.507537999999997</v>
      </c>
      <c r="J66" s="120">
        <v>55.220840000000003</v>
      </c>
      <c r="K66" s="120">
        <v>63.615158000000001</v>
      </c>
      <c r="L66" s="120">
        <v>71.148826999999997</v>
      </c>
      <c r="M66" s="120">
        <v>78.886855999999995</v>
      </c>
      <c r="N66" s="120">
        <v>86.730804000000006</v>
      </c>
      <c r="O66" s="120">
        <v>95.025268999999994</v>
      </c>
      <c r="P66" s="120">
        <v>103.3937</v>
      </c>
      <c r="Q66" s="120">
        <v>111.718506</v>
      </c>
      <c r="R66" s="120">
        <v>120.050743</v>
      </c>
      <c r="S66" s="120">
        <v>128.439133</v>
      </c>
      <c r="T66" s="120">
        <v>136.87918099999999</v>
      </c>
      <c r="U66" s="120">
        <v>145.12176500000001</v>
      </c>
      <c r="V66" s="120">
        <v>153.28552199999999</v>
      </c>
      <c r="W66" s="120">
        <v>161.239349</v>
      </c>
      <c r="X66" s="120">
        <v>168.76928699999999</v>
      </c>
      <c r="Y66" s="120">
        <v>175.836761</v>
      </c>
      <c r="Z66" s="120">
        <v>182.422394</v>
      </c>
      <c r="AA66" s="120">
        <v>188.811508</v>
      </c>
      <c r="AB66" s="120">
        <v>195.073883</v>
      </c>
      <c r="AC66" s="120">
        <v>201.15158099999999</v>
      </c>
      <c r="AD66" s="120">
        <v>207.11734000000001</v>
      </c>
      <c r="AE66" s="120">
        <v>212.81860399999999</v>
      </c>
      <c r="AF66" s="117">
        <v>9.4580999999999998E-2</v>
      </c>
      <c r="AG66" s="38"/>
    </row>
    <row r="67" spans="1:33" ht="15" customHeight="1" x14ac:dyDescent="0.2">
      <c r="A67" s="43" t="s">
        <v>412</v>
      </c>
      <c r="B67" s="114" t="s">
        <v>150</v>
      </c>
      <c r="C67" s="123">
        <v>3885.9890140000002</v>
      </c>
      <c r="D67" s="123">
        <v>3815.0690920000002</v>
      </c>
      <c r="E67" s="123">
        <v>3853.5920409999999</v>
      </c>
      <c r="F67" s="123">
        <v>3878.4663089999999</v>
      </c>
      <c r="G67" s="123">
        <v>3914.498047</v>
      </c>
      <c r="H67" s="123">
        <v>3942.5134280000002</v>
      </c>
      <c r="I67" s="123">
        <v>3971.4418949999999</v>
      </c>
      <c r="J67" s="123">
        <v>3996.3889159999999</v>
      </c>
      <c r="K67" s="123">
        <v>4017.4096679999998</v>
      </c>
      <c r="L67" s="123">
        <v>4038.8740229999999</v>
      </c>
      <c r="M67" s="123">
        <v>4067.8708499999998</v>
      </c>
      <c r="N67" s="123">
        <v>4094.9248050000001</v>
      </c>
      <c r="O67" s="123">
        <v>4126.4130859999996</v>
      </c>
      <c r="P67" s="123">
        <v>4159.5463870000003</v>
      </c>
      <c r="Q67" s="123">
        <v>4188.9160160000001</v>
      </c>
      <c r="R67" s="123">
        <v>4223.1391599999997</v>
      </c>
      <c r="S67" s="123">
        <v>4254.9746089999999</v>
      </c>
      <c r="T67" s="123">
        <v>4285.9760740000002</v>
      </c>
      <c r="U67" s="123">
        <v>4319.7451170000004</v>
      </c>
      <c r="V67" s="123">
        <v>4358.6347660000001</v>
      </c>
      <c r="W67" s="123">
        <v>4397.0859380000002</v>
      </c>
      <c r="X67" s="123">
        <v>4435.1870120000003</v>
      </c>
      <c r="Y67" s="123">
        <v>4470.4995120000003</v>
      </c>
      <c r="Z67" s="123">
        <v>4505.3427730000003</v>
      </c>
      <c r="AA67" s="123">
        <v>4540.5996089999999</v>
      </c>
      <c r="AB67" s="123">
        <v>4579.0537109999996</v>
      </c>
      <c r="AC67" s="123">
        <v>4620.7548829999996</v>
      </c>
      <c r="AD67" s="123">
        <v>4664.765625</v>
      </c>
      <c r="AE67" s="123">
        <v>4711.2573240000002</v>
      </c>
      <c r="AF67" s="119">
        <v>6.9020000000000001E-3</v>
      </c>
      <c r="AG67" s="38"/>
    </row>
    <row r="68" spans="1:33" ht="15" customHeight="1" x14ac:dyDescent="0.2">
      <c r="A68" s="43" t="s">
        <v>413</v>
      </c>
      <c r="B68" s="115" t="s">
        <v>151</v>
      </c>
      <c r="C68" s="120">
        <v>198.18551600000001</v>
      </c>
      <c r="D68" s="120">
        <v>206.97843900000001</v>
      </c>
      <c r="E68" s="120">
        <v>225.96191400000001</v>
      </c>
      <c r="F68" s="120">
        <v>233.54362499999999</v>
      </c>
      <c r="G68" s="120">
        <v>240.291977</v>
      </c>
      <c r="H68" s="120">
        <v>247.156677</v>
      </c>
      <c r="I68" s="120">
        <v>253.823746</v>
      </c>
      <c r="J68" s="120">
        <v>261.464203</v>
      </c>
      <c r="K68" s="120">
        <v>268.28463699999998</v>
      </c>
      <c r="L68" s="120">
        <v>275.66561899999999</v>
      </c>
      <c r="M68" s="120">
        <v>282.54406699999998</v>
      </c>
      <c r="N68" s="120">
        <v>291.10772700000001</v>
      </c>
      <c r="O68" s="120">
        <v>298.68090799999999</v>
      </c>
      <c r="P68" s="120">
        <v>306.37252799999999</v>
      </c>
      <c r="Q68" s="120">
        <v>314.91244499999999</v>
      </c>
      <c r="R68" s="120">
        <v>322.47195399999998</v>
      </c>
      <c r="S68" s="120">
        <v>331.49646000000001</v>
      </c>
      <c r="T68" s="120">
        <v>339.32638500000002</v>
      </c>
      <c r="U68" s="120">
        <v>348.13452100000001</v>
      </c>
      <c r="V68" s="120">
        <v>357.16039999999998</v>
      </c>
      <c r="W68" s="120">
        <v>366.45510899999999</v>
      </c>
      <c r="X68" s="120">
        <v>375.61535600000002</v>
      </c>
      <c r="Y68" s="120">
        <v>384.31304899999998</v>
      </c>
      <c r="Z68" s="120">
        <v>394.038635</v>
      </c>
      <c r="AA68" s="120">
        <v>405.34896900000001</v>
      </c>
      <c r="AB68" s="120">
        <v>415.73596199999997</v>
      </c>
      <c r="AC68" s="120">
        <v>427.077698</v>
      </c>
      <c r="AD68" s="120">
        <v>438.01113900000001</v>
      </c>
      <c r="AE68" s="120">
        <v>448.60906999999997</v>
      </c>
      <c r="AF68" s="117">
        <v>2.9607000000000001E-2</v>
      </c>
      <c r="AG68" s="38"/>
    </row>
    <row r="69" spans="1:33" ht="15" customHeight="1" x14ac:dyDescent="0.2">
      <c r="A69" s="43" t="s">
        <v>414</v>
      </c>
      <c r="B69" s="114" t="s">
        <v>152</v>
      </c>
      <c r="C69" s="123">
        <v>4084.1745609999998</v>
      </c>
      <c r="D69" s="123">
        <v>4022.047607</v>
      </c>
      <c r="E69" s="123">
        <v>4079.5539549999999</v>
      </c>
      <c r="F69" s="123">
        <v>4112.0097660000001</v>
      </c>
      <c r="G69" s="123">
        <v>4154.7900390000004</v>
      </c>
      <c r="H69" s="123">
        <v>4189.669922</v>
      </c>
      <c r="I69" s="123">
        <v>4225.265625</v>
      </c>
      <c r="J69" s="123">
        <v>4257.8530270000001</v>
      </c>
      <c r="K69" s="123">
        <v>4285.6943359999996</v>
      </c>
      <c r="L69" s="123">
        <v>4314.5395509999998</v>
      </c>
      <c r="M69" s="123">
        <v>4350.4150390000004</v>
      </c>
      <c r="N69" s="123">
        <v>4386.0327150000003</v>
      </c>
      <c r="O69" s="123">
        <v>4425.09375</v>
      </c>
      <c r="P69" s="123">
        <v>4465.9189450000003</v>
      </c>
      <c r="Q69" s="123">
        <v>4503.8286129999997</v>
      </c>
      <c r="R69" s="123">
        <v>4545.611328</v>
      </c>
      <c r="S69" s="123">
        <v>4586.4711909999996</v>
      </c>
      <c r="T69" s="123">
        <v>4625.3022460000002</v>
      </c>
      <c r="U69" s="123">
        <v>4667.8798829999996</v>
      </c>
      <c r="V69" s="123">
        <v>4715.794922</v>
      </c>
      <c r="W69" s="123">
        <v>4763.5410160000001</v>
      </c>
      <c r="X69" s="123">
        <v>4810.8022460000002</v>
      </c>
      <c r="Y69" s="123">
        <v>4854.8125</v>
      </c>
      <c r="Z69" s="123">
        <v>4899.3813479999999</v>
      </c>
      <c r="AA69" s="123">
        <v>4945.9487300000001</v>
      </c>
      <c r="AB69" s="123">
        <v>4994.7895509999998</v>
      </c>
      <c r="AC69" s="123">
        <v>5047.8325199999999</v>
      </c>
      <c r="AD69" s="123">
        <v>5102.7768550000001</v>
      </c>
      <c r="AE69" s="123">
        <v>5159.8662109999996</v>
      </c>
      <c r="AF69" s="119">
        <v>8.3850000000000001E-3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114"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114"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115" t="s">
        <v>146</v>
      </c>
      <c r="C73" s="121">
        <v>14.570562000000001</v>
      </c>
      <c r="D73" s="121">
        <v>14.154552000000001</v>
      </c>
      <c r="E73" s="121">
        <v>13.809468000000001</v>
      </c>
      <c r="F73" s="121">
        <v>13.470181</v>
      </c>
      <c r="G73" s="121">
        <v>13.347575000000001</v>
      </c>
      <c r="H73" s="121">
        <v>13.33732</v>
      </c>
      <c r="I73" s="121">
        <v>13.397677</v>
      </c>
      <c r="J73" s="121">
        <v>13.481303</v>
      </c>
      <c r="K73" s="121">
        <v>13.567704000000001</v>
      </c>
      <c r="L73" s="121">
        <v>13.687669</v>
      </c>
      <c r="M73" s="121">
        <v>13.762001</v>
      </c>
      <c r="N73" s="121">
        <v>13.861931999999999</v>
      </c>
      <c r="O73" s="121">
        <v>13.912051</v>
      </c>
      <c r="P73" s="121">
        <v>13.932308000000001</v>
      </c>
      <c r="Q73" s="121">
        <v>13.988256</v>
      </c>
      <c r="R73" s="121">
        <v>14.010438000000001</v>
      </c>
      <c r="S73" s="121">
        <v>14.100801000000001</v>
      </c>
      <c r="T73" s="121">
        <v>14.16264</v>
      </c>
      <c r="U73" s="121">
        <v>14.211442</v>
      </c>
      <c r="V73" s="121">
        <v>14.239998</v>
      </c>
      <c r="W73" s="121">
        <v>14.24297</v>
      </c>
      <c r="X73" s="121">
        <v>14.224684999999999</v>
      </c>
      <c r="Y73" s="121">
        <v>14.214186</v>
      </c>
      <c r="Z73" s="121">
        <v>14.215373</v>
      </c>
      <c r="AA73" s="121">
        <v>14.220568</v>
      </c>
      <c r="AB73" s="121">
        <v>14.21091</v>
      </c>
      <c r="AC73" s="121">
        <v>14.183852999999999</v>
      </c>
      <c r="AD73" s="121">
        <v>14.091105000000001</v>
      </c>
      <c r="AE73" s="121">
        <v>14.011791000000001</v>
      </c>
      <c r="AF73" s="117">
        <v>-1.3960000000000001E-3</v>
      </c>
      <c r="AG73" s="38"/>
    </row>
    <row r="74" spans="1:33" ht="15" customHeight="1" x14ac:dyDescent="0.2">
      <c r="A74" s="43" t="s">
        <v>416</v>
      </c>
      <c r="B74" s="115" t="s">
        <v>147</v>
      </c>
      <c r="C74" s="121">
        <v>12.512708</v>
      </c>
      <c r="D74" s="121">
        <v>12.242222999999999</v>
      </c>
      <c r="E74" s="121">
        <v>11.686817</v>
      </c>
      <c r="F74" s="121">
        <v>11.285137000000001</v>
      </c>
      <c r="G74" s="121">
        <v>11.113386</v>
      </c>
      <c r="H74" s="121">
        <v>11.069699999999999</v>
      </c>
      <c r="I74" s="121">
        <v>11.070185</v>
      </c>
      <c r="J74" s="121">
        <v>11.085003</v>
      </c>
      <c r="K74" s="121">
        <v>11.128194000000001</v>
      </c>
      <c r="L74" s="121">
        <v>11.186925</v>
      </c>
      <c r="M74" s="121">
        <v>11.178646000000001</v>
      </c>
      <c r="N74" s="121">
        <v>11.244838</v>
      </c>
      <c r="O74" s="121">
        <v>11.232861</v>
      </c>
      <c r="P74" s="121">
        <v>11.221651</v>
      </c>
      <c r="Q74" s="121">
        <v>11.234220000000001</v>
      </c>
      <c r="R74" s="121">
        <v>11.2125</v>
      </c>
      <c r="S74" s="121">
        <v>11.276686</v>
      </c>
      <c r="T74" s="121">
        <v>11.313108</v>
      </c>
      <c r="U74" s="121">
        <v>11.313620999999999</v>
      </c>
      <c r="V74" s="121">
        <v>11.296708000000001</v>
      </c>
      <c r="W74" s="121">
        <v>11.269855</v>
      </c>
      <c r="X74" s="121">
        <v>11.208739</v>
      </c>
      <c r="Y74" s="121">
        <v>11.154555999999999</v>
      </c>
      <c r="Z74" s="121">
        <v>11.115976</v>
      </c>
      <c r="AA74" s="121">
        <v>11.087028</v>
      </c>
      <c r="AB74" s="121">
        <v>11.037217999999999</v>
      </c>
      <c r="AC74" s="121">
        <v>10.9687</v>
      </c>
      <c r="AD74" s="121">
        <v>10.862283</v>
      </c>
      <c r="AE74" s="121">
        <v>10.760643999999999</v>
      </c>
      <c r="AF74" s="117">
        <v>-5.3730000000000002E-3</v>
      </c>
      <c r="AG74" s="38"/>
    </row>
    <row r="75" spans="1:33" ht="15" customHeight="1" x14ac:dyDescent="0.2">
      <c r="A75" s="43" t="s">
        <v>417</v>
      </c>
      <c r="B75" s="115" t="s">
        <v>148</v>
      </c>
      <c r="C75" s="121">
        <v>8.3385420000000003</v>
      </c>
      <c r="D75" s="121">
        <v>8.1844950000000001</v>
      </c>
      <c r="E75" s="121">
        <v>7.4877960000000003</v>
      </c>
      <c r="F75" s="121">
        <v>7.1990559999999997</v>
      </c>
      <c r="G75" s="121">
        <v>7.0289989999999998</v>
      </c>
      <c r="H75" s="121">
        <v>6.9856619999999996</v>
      </c>
      <c r="I75" s="121">
        <v>6.9931299999999998</v>
      </c>
      <c r="J75" s="121">
        <v>7.0175179999999999</v>
      </c>
      <c r="K75" s="121">
        <v>7.0588699999999998</v>
      </c>
      <c r="L75" s="121">
        <v>7.1162669999999997</v>
      </c>
      <c r="M75" s="121">
        <v>7.1236309999999996</v>
      </c>
      <c r="N75" s="121">
        <v>7.1324370000000004</v>
      </c>
      <c r="O75" s="121">
        <v>7.1292650000000002</v>
      </c>
      <c r="P75" s="121">
        <v>7.1069880000000003</v>
      </c>
      <c r="Q75" s="121">
        <v>7.136825</v>
      </c>
      <c r="R75" s="121">
        <v>7.1254540000000004</v>
      </c>
      <c r="S75" s="121">
        <v>7.185575</v>
      </c>
      <c r="T75" s="121">
        <v>7.2080349999999997</v>
      </c>
      <c r="U75" s="121">
        <v>7.2094820000000004</v>
      </c>
      <c r="V75" s="121">
        <v>7.1985830000000002</v>
      </c>
      <c r="W75" s="121">
        <v>7.1625370000000004</v>
      </c>
      <c r="X75" s="121">
        <v>7.132987</v>
      </c>
      <c r="Y75" s="121">
        <v>7.1041749999999997</v>
      </c>
      <c r="Z75" s="121">
        <v>7.0791250000000003</v>
      </c>
      <c r="AA75" s="121">
        <v>7.0613299999999999</v>
      </c>
      <c r="AB75" s="121">
        <v>7.0359160000000003</v>
      </c>
      <c r="AC75" s="121">
        <v>6.9959619999999996</v>
      </c>
      <c r="AD75" s="121">
        <v>6.9283989999999998</v>
      </c>
      <c r="AE75" s="121">
        <v>6.8740379999999996</v>
      </c>
      <c r="AF75" s="117">
        <v>-6.8739999999999999E-3</v>
      </c>
      <c r="AG75" s="38"/>
    </row>
    <row r="76" spans="1:33" ht="15" customHeight="1" x14ac:dyDescent="0.2">
      <c r="A76" s="43" t="s">
        <v>418</v>
      </c>
      <c r="B76" s="115" t="s">
        <v>149</v>
      </c>
      <c r="C76" s="121">
        <v>14.506028000000001</v>
      </c>
      <c r="D76" s="121">
        <v>14.967212</v>
      </c>
      <c r="E76" s="121">
        <v>14.489107000000001</v>
      </c>
      <c r="F76" s="121">
        <v>13.732113999999999</v>
      </c>
      <c r="G76" s="121">
        <v>13.693445000000001</v>
      </c>
      <c r="H76" s="121">
        <v>13.791753999999999</v>
      </c>
      <c r="I76" s="121">
        <v>13.902732</v>
      </c>
      <c r="J76" s="121">
        <v>14.019188</v>
      </c>
      <c r="K76" s="121">
        <v>14.085013999999999</v>
      </c>
      <c r="L76" s="121">
        <v>14.188200999999999</v>
      </c>
      <c r="M76" s="121">
        <v>14.258895000000001</v>
      </c>
      <c r="N76" s="121">
        <v>14.320532999999999</v>
      </c>
      <c r="O76" s="121">
        <v>14.336458</v>
      </c>
      <c r="P76" s="121">
        <v>14.266619</v>
      </c>
      <c r="Q76" s="121">
        <v>14.264549000000001</v>
      </c>
      <c r="R76" s="121">
        <v>14.286517999999999</v>
      </c>
      <c r="S76" s="121">
        <v>14.428246</v>
      </c>
      <c r="T76" s="121">
        <v>14.543521</v>
      </c>
      <c r="U76" s="121">
        <v>14.623821</v>
      </c>
      <c r="V76" s="121">
        <v>14.698938</v>
      </c>
      <c r="W76" s="121">
        <v>14.616974000000001</v>
      </c>
      <c r="X76" s="121">
        <v>14.653558</v>
      </c>
      <c r="Y76" s="121">
        <v>14.673021</v>
      </c>
      <c r="Z76" s="121">
        <v>14.615289000000001</v>
      </c>
      <c r="AA76" s="121">
        <v>14.559718</v>
      </c>
      <c r="AB76" s="121">
        <v>14.563865</v>
      </c>
      <c r="AC76" s="121">
        <v>14.515345</v>
      </c>
      <c r="AD76" s="121">
        <v>14.425749</v>
      </c>
      <c r="AE76" s="121">
        <v>14.254189</v>
      </c>
      <c r="AF76" s="117">
        <v>-6.2500000000000001E-4</v>
      </c>
      <c r="AG76" s="38"/>
    </row>
    <row r="77" spans="1:33" ht="15" customHeight="1" x14ac:dyDescent="0.2">
      <c r="A77" s="43" t="s">
        <v>419</v>
      </c>
      <c r="B77" s="114" t="s">
        <v>154</v>
      </c>
      <c r="C77" s="124">
        <v>12.231306999999999</v>
      </c>
      <c r="D77" s="124">
        <v>11.943899</v>
      </c>
      <c r="E77" s="124">
        <v>11.456288000000001</v>
      </c>
      <c r="F77" s="124">
        <v>11.110071</v>
      </c>
      <c r="G77" s="124">
        <v>10.954029999999999</v>
      </c>
      <c r="H77" s="124">
        <v>10.924633</v>
      </c>
      <c r="I77" s="124">
        <v>10.953369</v>
      </c>
      <c r="J77" s="124">
        <v>11.00282</v>
      </c>
      <c r="K77" s="124">
        <v>11.070199000000001</v>
      </c>
      <c r="L77" s="124">
        <v>11.160162</v>
      </c>
      <c r="M77" s="124">
        <v>11.192966999999999</v>
      </c>
      <c r="N77" s="124">
        <v>11.261888000000001</v>
      </c>
      <c r="O77" s="124">
        <v>11.28004</v>
      </c>
      <c r="P77" s="124">
        <v>11.28096</v>
      </c>
      <c r="Q77" s="124">
        <v>11.322291</v>
      </c>
      <c r="R77" s="124">
        <v>11.3276</v>
      </c>
      <c r="S77" s="124">
        <v>11.408841000000001</v>
      </c>
      <c r="T77" s="124">
        <v>11.460051999999999</v>
      </c>
      <c r="U77" s="124">
        <v>11.486494</v>
      </c>
      <c r="V77" s="124">
        <v>11.493838999999999</v>
      </c>
      <c r="W77" s="124">
        <v>11.478434999999999</v>
      </c>
      <c r="X77" s="124">
        <v>11.452259</v>
      </c>
      <c r="Y77" s="124">
        <v>11.434142</v>
      </c>
      <c r="Z77" s="124">
        <v>11.42389</v>
      </c>
      <c r="AA77" s="124">
        <v>11.418920999999999</v>
      </c>
      <c r="AB77" s="124">
        <v>11.400606</v>
      </c>
      <c r="AC77" s="124">
        <v>11.36238</v>
      </c>
      <c r="AD77" s="124">
        <v>11.279002</v>
      </c>
      <c r="AE77" s="124">
        <v>11.201193999999999</v>
      </c>
      <c r="AF77" s="119">
        <v>-3.137E-3</v>
      </c>
      <c r="AG77" s="38"/>
    </row>
    <row r="78" spans="1:33" ht="15" customHeight="1" x14ac:dyDescent="0.2">
      <c r="B78" s="114"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115" t="s">
        <v>146</v>
      </c>
      <c r="C79" s="121">
        <v>14.570562000000001</v>
      </c>
      <c r="D79" s="121">
        <v>14.738173</v>
      </c>
      <c r="E79" s="121">
        <v>14.729298999999999</v>
      </c>
      <c r="F79" s="121">
        <v>14.678825</v>
      </c>
      <c r="G79" s="121">
        <v>14.857250000000001</v>
      </c>
      <c r="H79" s="121">
        <v>15.172704</v>
      </c>
      <c r="I79" s="121">
        <v>15.577804</v>
      </c>
      <c r="J79" s="121">
        <v>16.028562999999998</v>
      </c>
      <c r="K79" s="121">
        <v>16.500803000000001</v>
      </c>
      <c r="L79" s="121">
        <v>17.035872000000001</v>
      </c>
      <c r="M79" s="121">
        <v>17.526941000000001</v>
      </c>
      <c r="N79" s="121">
        <v>18.071466000000001</v>
      </c>
      <c r="O79" s="121">
        <v>18.564632</v>
      </c>
      <c r="P79" s="121">
        <v>19.022562000000001</v>
      </c>
      <c r="Q79" s="121">
        <v>19.534855</v>
      </c>
      <c r="R79" s="121">
        <v>19.998238000000001</v>
      </c>
      <c r="S79" s="121">
        <v>20.568680000000001</v>
      </c>
      <c r="T79" s="121">
        <v>21.114415999999999</v>
      </c>
      <c r="U79" s="121">
        <v>21.657509000000001</v>
      </c>
      <c r="V79" s="121">
        <v>22.187674999999999</v>
      </c>
      <c r="W79" s="121">
        <v>22.697610999999998</v>
      </c>
      <c r="X79" s="121">
        <v>23.193408999999999</v>
      </c>
      <c r="Y79" s="121">
        <v>23.720514000000001</v>
      </c>
      <c r="Z79" s="121">
        <v>24.282043000000002</v>
      </c>
      <c r="AA79" s="121">
        <v>24.868258000000001</v>
      </c>
      <c r="AB79" s="121">
        <v>25.443638</v>
      </c>
      <c r="AC79" s="121">
        <v>25.999469999999999</v>
      </c>
      <c r="AD79" s="121">
        <v>26.442108000000001</v>
      </c>
      <c r="AE79" s="121">
        <v>26.917427</v>
      </c>
      <c r="AF79" s="117">
        <v>2.2162000000000001E-2</v>
      </c>
      <c r="AG79" s="38"/>
    </row>
    <row r="80" spans="1:33" ht="15" customHeight="1" x14ac:dyDescent="0.2">
      <c r="A80" s="43" t="s">
        <v>421</v>
      </c>
      <c r="B80" s="115" t="s">
        <v>147</v>
      </c>
      <c r="C80" s="121">
        <v>12.512708</v>
      </c>
      <c r="D80" s="121">
        <v>12.746995999999999</v>
      </c>
      <c r="E80" s="121">
        <v>12.465261</v>
      </c>
      <c r="F80" s="121">
        <v>12.297723</v>
      </c>
      <c r="G80" s="121">
        <v>12.370364</v>
      </c>
      <c r="H80" s="121">
        <v>12.593031</v>
      </c>
      <c r="I80" s="121">
        <v>12.871572</v>
      </c>
      <c r="J80" s="121">
        <v>13.179486000000001</v>
      </c>
      <c r="K80" s="121">
        <v>13.533913999999999</v>
      </c>
      <c r="L80" s="121">
        <v>13.923408999999999</v>
      </c>
      <c r="M80" s="121">
        <v>14.236845000000001</v>
      </c>
      <c r="N80" s="121">
        <v>14.659625</v>
      </c>
      <c r="O80" s="121">
        <v>14.989447</v>
      </c>
      <c r="P80" s="121">
        <v>15.321548999999999</v>
      </c>
      <c r="Q80" s="121">
        <v>15.688791999999999</v>
      </c>
      <c r="R80" s="121">
        <v>16.004512999999999</v>
      </c>
      <c r="S80" s="121">
        <v>16.449175</v>
      </c>
      <c r="T80" s="121">
        <v>16.866184000000001</v>
      </c>
      <c r="U80" s="121">
        <v>17.241377</v>
      </c>
      <c r="V80" s="121">
        <v>17.601665000000001</v>
      </c>
      <c r="W80" s="121">
        <v>17.959651999999998</v>
      </c>
      <c r="X80" s="121">
        <v>18.275898000000002</v>
      </c>
      <c r="Y80" s="121">
        <v>18.614629999999998</v>
      </c>
      <c r="Z80" s="121">
        <v>18.987797</v>
      </c>
      <c r="AA80" s="121">
        <v>19.388470000000002</v>
      </c>
      <c r="AB80" s="121">
        <v>19.761365999999999</v>
      </c>
      <c r="AC80" s="121">
        <v>20.105989000000001</v>
      </c>
      <c r="AD80" s="121">
        <v>20.383188000000001</v>
      </c>
      <c r="AE80" s="121">
        <v>20.671793000000001</v>
      </c>
      <c r="AF80" s="117">
        <v>1.8090999999999999E-2</v>
      </c>
      <c r="AG80" s="38"/>
    </row>
    <row r="81" spans="1:33" ht="12" x14ac:dyDescent="0.2">
      <c r="A81" s="43" t="s">
        <v>422</v>
      </c>
      <c r="B81" s="115" t="s">
        <v>148</v>
      </c>
      <c r="C81" s="121">
        <v>8.3385420000000003</v>
      </c>
      <c r="D81" s="121">
        <v>8.5219590000000007</v>
      </c>
      <c r="E81" s="121">
        <v>7.986548</v>
      </c>
      <c r="F81" s="121">
        <v>7.8450069999999998</v>
      </c>
      <c r="G81" s="121">
        <v>7.824014</v>
      </c>
      <c r="H81" s="121">
        <v>7.9469770000000004</v>
      </c>
      <c r="I81" s="121">
        <v>8.1310819999999993</v>
      </c>
      <c r="J81" s="121">
        <v>8.3434600000000003</v>
      </c>
      <c r="K81" s="121">
        <v>8.584873</v>
      </c>
      <c r="L81" s="121">
        <v>8.8570080000000004</v>
      </c>
      <c r="M81" s="121">
        <v>9.0724789999999995</v>
      </c>
      <c r="N81" s="121">
        <v>9.298387</v>
      </c>
      <c r="O81" s="121">
        <v>9.5134919999999994</v>
      </c>
      <c r="P81" s="121">
        <v>9.7035689999999999</v>
      </c>
      <c r="Q81" s="121">
        <v>9.9667060000000003</v>
      </c>
      <c r="R81" s="121">
        <v>10.170741</v>
      </c>
      <c r="S81" s="121">
        <v>10.481519</v>
      </c>
      <c r="T81" s="121">
        <v>10.746121</v>
      </c>
      <c r="U81" s="121">
        <v>10.986881</v>
      </c>
      <c r="V81" s="121">
        <v>11.216282</v>
      </c>
      <c r="W81" s="121">
        <v>11.414225999999999</v>
      </c>
      <c r="X81" s="121">
        <v>11.630366</v>
      </c>
      <c r="Y81" s="121">
        <v>11.855388</v>
      </c>
      <c r="Z81" s="121">
        <v>12.092235000000001</v>
      </c>
      <c r="AA81" s="121">
        <v>12.348520000000001</v>
      </c>
      <c r="AB81" s="121">
        <v>12.597315</v>
      </c>
      <c r="AC81" s="121">
        <v>12.823829</v>
      </c>
      <c r="AD81" s="121">
        <v>13.001213999999999</v>
      </c>
      <c r="AE81" s="121">
        <v>13.205408</v>
      </c>
      <c r="AF81" s="117">
        <v>1.6555E-2</v>
      </c>
      <c r="AG81" s="38"/>
    </row>
    <row r="82" spans="1:33" ht="15" customHeight="1" x14ac:dyDescent="0.2">
      <c r="A82" s="43" t="s">
        <v>423</v>
      </c>
      <c r="B82" s="115" t="s">
        <v>149</v>
      </c>
      <c r="C82" s="121">
        <v>14.506028000000001</v>
      </c>
      <c r="D82" s="121">
        <v>15.584341999999999</v>
      </c>
      <c r="E82" s="121">
        <v>15.454208</v>
      </c>
      <c r="F82" s="121">
        <v>14.964259</v>
      </c>
      <c r="G82" s="121">
        <v>15.242241</v>
      </c>
      <c r="H82" s="121">
        <v>15.689673000000001</v>
      </c>
      <c r="I82" s="121">
        <v>16.165043000000001</v>
      </c>
      <c r="J82" s="121">
        <v>16.668077</v>
      </c>
      <c r="K82" s="121">
        <v>17.129946</v>
      </c>
      <c r="L82" s="121">
        <v>17.658840000000001</v>
      </c>
      <c r="M82" s="121">
        <v>18.159773000000001</v>
      </c>
      <c r="N82" s="121">
        <v>18.669336000000001</v>
      </c>
      <c r="O82" s="121">
        <v>19.130973999999998</v>
      </c>
      <c r="P82" s="121">
        <v>19.479012999999998</v>
      </c>
      <c r="Q82" s="121">
        <v>19.920704000000001</v>
      </c>
      <c r="R82" s="121">
        <v>20.392310999999999</v>
      </c>
      <c r="S82" s="121">
        <v>21.046322</v>
      </c>
      <c r="T82" s="121">
        <v>21.682255000000001</v>
      </c>
      <c r="U82" s="121">
        <v>22.285954</v>
      </c>
      <c r="V82" s="121">
        <v>22.902761000000002</v>
      </c>
      <c r="W82" s="121">
        <v>23.293624999999999</v>
      </c>
      <c r="X82" s="121">
        <v>23.892690999999999</v>
      </c>
      <c r="Y82" s="121">
        <v>24.486214</v>
      </c>
      <c r="Z82" s="121">
        <v>24.965161999999999</v>
      </c>
      <c r="AA82" s="121">
        <v>25.461348000000001</v>
      </c>
      <c r="AB82" s="121">
        <v>26.075581</v>
      </c>
      <c r="AC82" s="121">
        <v>26.607105000000001</v>
      </c>
      <c r="AD82" s="121">
        <v>27.070067999999999</v>
      </c>
      <c r="AE82" s="121">
        <v>27.383087</v>
      </c>
      <c r="AF82" s="117">
        <v>2.2950999999999999E-2</v>
      </c>
      <c r="AG82" s="38"/>
    </row>
    <row r="83" spans="1:33" ht="15" customHeight="1" x14ac:dyDescent="0.2">
      <c r="A83" s="43" t="s">
        <v>424</v>
      </c>
      <c r="B83" s="114" t="s">
        <v>154</v>
      </c>
      <c r="C83" s="124">
        <v>12.231306999999999</v>
      </c>
      <c r="D83" s="124">
        <v>12.436373</v>
      </c>
      <c r="E83" s="124">
        <v>12.219378000000001</v>
      </c>
      <c r="F83" s="124">
        <v>12.106947999999999</v>
      </c>
      <c r="G83" s="124">
        <v>12.192983999999999</v>
      </c>
      <c r="H83" s="124">
        <v>12.428000000000001</v>
      </c>
      <c r="I83" s="124">
        <v>12.735747</v>
      </c>
      <c r="J83" s="124">
        <v>13.081776</v>
      </c>
      <c r="K83" s="124">
        <v>13.463381</v>
      </c>
      <c r="L83" s="124">
        <v>13.890098999999999</v>
      </c>
      <c r="M83" s="124">
        <v>14.255084</v>
      </c>
      <c r="N83" s="124">
        <v>14.681853</v>
      </c>
      <c r="O83" s="124">
        <v>15.052402000000001</v>
      </c>
      <c r="P83" s="124">
        <v>15.402526999999999</v>
      </c>
      <c r="Q83" s="124">
        <v>15.811788</v>
      </c>
      <c r="R83" s="124">
        <v>16.168806</v>
      </c>
      <c r="S83" s="124">
        <v>16.641949</v>
      </c>
      <c r="T83" s="124">
        <v>17.085255</v>
      </c>
      <c r="U83" s="124">
        <v>17.504829000000001</v>
      </c>
      <c r="V83" s="124">
        <v>17.908821</v>
      </c>
      <c r="W83" s="124">
        <v>18.292045999999999</v>
      </c>
      <c r="X83" s="124">
        <v>18.672958000000001</v>
      </c>
      <c r="Y83" s="124">
        <v>19.081202000000001</v>
      </c>
      <c r="Z83" s="124">
        <v>19.513762</v>
      </c>
      <c r="AA83" s="124">
        <v>19.968868000000001</v>
      </c>
      <c r="AB83" s="124">
        <v>20.411987</v>
      </c>
      <c r="AC83" s="124">
        <v>20.827615999999999</v>
      </c>
      <c r="AD83" s="124">
        <v>21.165167</v>
      </c>
      <c r="AE83" s="124">
        <v>21.518111999999999</v>
      </c>
      <c r="AF83" s="119">
        <v>2.0379999999999999E-2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114"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114"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115" t="s">
        <v>157</v>
      </c>
      <c r="C87" s="121">
        <v>7.5012879999999997</v>
      </c>
      <c r="D87" s="121">
        <v>7.1645099999999999</v>
      </c>
      <c r="E87" s="121">
        <v>6.5948450000000003</v>
      </c>
      <c r="F87" s="121">
        <v>6.1543530000000004</v>
      </c>
      <c r="G87" s="121">
        <v>5.9144969999999999</v>
      </c>
      <c r="H87" s="121">
        <v>5.8099819999999998</v>
      </c>
      <c r="I87" s="121">
        <v>5.7696449999999997</v>
      </c>
      <c r="J87" s="121">
        <v>5.7657319999999999</v>
      </c>
      <c r="K87" s="121">
        <v>5.7489160000000004</v>
      </c>
      <c r="L87" s="121">
        <v>5.7567750000000002</v>
      </c>
      <c r="M87" s="121">
        <v>5.724996</v>
      </c>
      <c r="N87" s="121">
        <v>5.7372379999999996</v>
      </c>
      <c r="O87" s="121">
        <v>5.7070879999999997</v>
      </c>
      <c r="P87" s="121">
        <v>5.670452</v>
      </c>
      <c r="Q87" s="121">
        <v>5.6750870000000004</v>
      </c>
      <c r="R87" s="121">
        <v>5.6446529999999999</v>
      </c>
      <c r="S87" s="121">
        <v>5.6870890000000003</v>
      </c>
      <c r="T87" s="121">
        <v>5.7014699999999996</v>
      </c>
      <c r="U87" s="121">
        <v>5.6928190000000001</v>
      </c>
      <c r="V87" s="121">
        <v>5.6672640000000003</v>
      </c>
      <c r="W87" s="121">
        <v>5.6320170000000003</v>
      </c>
      <c r="X87" s="121">
        <v>5.5897990000000002</v>
      </c>
      <c r="Y87" s="121">
        <v>5.5506159999999998</v>
      </c>
      <c r="Z87" s="121">
        <v>5.5191340000000002</v>
      </c>
      <c r="AA87" s="121">
        <v>5.493703</v>
      </c>
      <c r="AB87" s="121">
        <v>5.4658530000000001</v>
      </c>
      <c r="AC87" s="121">
        <v>5.4274760000000004</v>
      </c>
      <c r="AD87" s="121">
        <v>5.3609609999999996</v>
      </c>
      <c r="AE87" s="121">
        <v>5.3046129999999998</v>
      </c>
      <c r="AF87" s="117">
        <v>-1.2298999999999999E-2</v>
      </c>
      <c r="AG87" s="38"/>
    </row>
    <row r="88" spans="1:33" ht="15" customHeight="1" x14ac:dyDescent="0.2">
      <c r="A88" s="43" t="s">
        <v>426</v>
      </c>
      <c r="B88" s="115" t="s">
        <v>158</v>
      </c>
      <c r="C88" s="121">
        <v>1.512907</v>
      </c>
      <c r="D88" s="121">
        <v>1.530859</v>
      </c>
      <c r="E88" s="121">
        <v>1.553545</v>
      </c>
      <c r="F88" s="121">
        <v>1.5935319999999999</v>
      </c>
      <c r="G88" s="121">
        <v>1.623977</v>
      </c>
      <c r="H88" s="121">
        <v>1.6517459999999999</v>
      </c>
      <c r="I88" s="121">
        <v>1.673098</v>
      </c>
      <c r="J88" s="121">
        <v>1.6901969999999999</v>
      </c>
      <c r="K88" s="121">
        <v>1.7098599999999999</v>
      </c>
      <c r="L88" s="121">
        <v>1.7312689999999999</v>
      </c>
      <c r="M88" s="121">
        <v>1.7510140000000001</v>
      </c>
      <c r="N88" s="121">
        <v>1.767355</v>
      </c>
      <c r="O88" s="121">
        <v>1.7822150000000001</v>
      </c>
      <c r="P88" s="121">
        <v>1.7992870000000001</v>
      </c>
      <c r="Q88" s="121">
        <v>1.8166850000000001</v>
      </c>
      <c r="R88" s="121">
        <v>1.833988</v>
      </c>
      <c r="S88" s="121">
        <v>1.8526180000000001</v>
      </c>
      <c r="T88" s="121">
        <v>1.871178</v>
      </c>
      <c r="U88" s="121">
        <v>1.8885940000000001</v>
      </c>
      <c r="V88" s="121">
        <v>1.9055260000000001</v>
      </c>
      <c r="W88" s="121">
        <v>1.9103810000000001</v>
      </c>
      <c r="X88" s="121">
        <v>1.910377</v>
      </c>
      <c r="Y88" s="121">
        <v>1.91232</v>
      </c>
      <c r="Z88" s="121">
        <v>1.9167620000000001</v>
      </c>
      <c r="AA88" s="121">
        <v>1.920865</v>
      </c>
      <c r="AB88" s="121">
        <v>1.9228190000000001</v>
      </c>
      <c r="AC88" s="121">
        <v>1.923003</v>
      </c>
      <c r="AD88" s="121">
        <v>1.9218729999999999</v>
      </c>
      <c r="AE88" s="121">
        <v>1.919586</v>
      </c>
      <c r="AF88" s="117">
        <v>8.5389999999999997E-3</v>
      </c>
      <c r="AG88" s="38"/>
    </row>
    <row r="89" spans="1:33" ht="15" customHeight="1" x14ac:dyDescent="0.2">
      <c r="A89" s="43" t="s">
        <v>427</v>
      </c>
      <c r="B89" s="115" t="s">
        <v>159</v>
      </c>
      <c r="C89" s="121">
        <v>3.1999909999999998</v>
      </c>
      <c r="D89" s="121">
        <v>3.2671160000000001</v>
      </c>
      <c r="E89" s="121">
        <v>3.2925870000000002</v>
      </c>
      <c r="F89" s="121">
        <v>3.3533210000000002</v>
      </c>
      <c r="G89" s="121">
        <v>3.4050210000000001</v>
      </c>
      <c r="H89" s="121">
        <v>3.4534319999999998</v>
      </c>
      <c r="I89" s="121">
        <v>3.4999989999999999</v>
      </c>
      <c r="J89" s="121">
        <v>3.5375239999999999</v>
      </c>
      <c r="K89" s="121">
        <v>3.600679</v>
      </c>
      <c r="L89" s="121">
        <v>3.6604380000000001</v>
      </c>
      <c r="M89" s="121">
        <v>3.7056819999999999</v>
      </c>
      <c r="N89" s="121">
        <v>3.7454740000000002</v>
      </c>
      <c r="O89" s="121">
        <v>3.7780520000000002</v>
      </c>
      <c r="P89" s="121">
        <v>3.800055</v>
      </c>
      <c r="Q89" s="121">
        <v>3.8179919999999998</v>
      </c>
      <c r="R89" s="121">
        <v>3.8356140000000001</v>
      </c>
      <c r="S89" s="121">
        <v>3.853812</v>
      </c>
      <c r="T89" s="121">
        <v>3.870714</v>
      </c>
      <c r="U89" s="121">
        <v>3.8872230000000001</v>
      </c>
      <c r="V89" s="121">
        <v>3.9025799999999999</v>
      </c>
      <c r="W89" s="121">
        <v>3.917262</v>
      </c>
      <c r="X89" s="121">
        <v>3.932871</v>
      </c>
      <c r="Y89" s="121">
        <v>3.9510429999999999</v>
      </c>
      <c r="Z89" s="121">
        <v>3.9713940000000001</v>
      </c>
      <c r="AA89" s="121">
        <v>3.9853269999999998</v>
      </c>
      <c r="AB89" s="121">
        <v>3.9918800000000001</v>
      </c>
      <c r="AC89" s="121">
        <v>3.991387</v>
      </c>
      <c r="AD89" s="121">
        <v>3.977093</v>
      </c>
      <c r="AE89" s="121">
        <v>3.955444</v>
      </c>
      <c r="AF89" s="117">
        <v>7.5979999999999997E-3</v>
      </c>
      <c r="AG89" s="38"/>
    </row>
    <row r="90" spans="1:33" ht="15" customHeight="1" x14ac:dyDescent="0.2">
      <c r="B90" s="114"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115" t="s">
        <v>157</v>
      </c>
      <c r="C91" s="121">
        <v>7.5012879999999997</v>
      </c>
      <c r="D91" s="121">
        <v>7.459918</v>
      </c>
      <c r="E91" s="121">
        <v>7.0341189999999996</v>
      </c>
      <c r="F91" s="121">
        <v>6.7065659999999996</v>
      </c>
      <c r="G91" s="121">
        <v>6.583456</v>
      </c>
      <c r="H91" s="121">
        <v>6.6095090000000001</v>
      </c>
      <c r="I91" s="121">
        <v>6.7085059999999999</v>
      </c>
      <c r="J91" s="121">
        <v>6.8551529999999996</v>
      </c>
      <c r="K91" s="121">
        <v>6.9917309999999997</v>
      </c>
      <c r="L91" s="121">
        <v>7.1649649999999996</v>
      </c>
      <c r="M91" s="121">
        <v>7.2912119999999998</v>
      </c>
      <c r="N91" s="121">
        <v>7.4794999999999998</v>
      </c>
      <c r="O91" s="121">
        <v>7.6156980000000001</v>
      </c>
      <c r="P91" s="121">
        <v>7.7421860000000002</v>
      </c>
      <c r="Q91" s="121">
        <v>7.9253640000000001</v>
      </c>
      <c r="R91" s="121">
        <v>8.0570719999999998</v>
      </c>
      <c r="S91" s="121">
        <v>8.295693</v>
      </c>
      <c r="T91" s="121">
        <v>8.5000540000000004</v>
      </c>
      <c r="U91" s="121">
        <v>8.6755639999999996</v>
      </c>
      <c r="V91" s="121">
        <v>8.8302980000000009</v>
      </c>
      <c r="W91" s="121">
        <v>8.975187</v>
      </c>
      <c r="X91" s="121">
        <v>9.1141909999999999</v>
      </c>
      <c r="Y91" s="121">
        <v>9.2628210000000006</v>
      </c>
      <c r="Z91" s="121">
        <v>9.4275300000000009</v>
      </c>
      <c r="AA91" s="121">
        <v>9.6071279999999994</v>
      </c>
      <c r="AB91" s="121">
        <v>9.7862270000000002</v>
      </c>
      <c r="AC91" s="121">
        <v>9.9487419999999993</v>
      </c>
      <c r="AD91" s="121">
        <v>10.059901</v>
      </c>
      <c r="AE91" s="121">
        <v>10.190454000000001</v>
      </c>
      <c r="AF91" s="117">
        <v>1.1002E-2</v>
      </c>
      <c r="AG91" s="38"/>
    </row>
    <row r="92" spans="1:33" ht="12" x14ac:dyDescent="0.2">
      <c r="A92" s="43" t="s">
        <v>429</v>
      </c>
      <c r="B92" s="115" t="s">
        <v>158</v>
      </c>
      <c r="C92" s="121">
        <v>1.512907</v>
      </c>
      <c r="D92" s="121">
        <v>1.593979</v>
      </c>
      <c r="E92" s="121">
        <v>1.657025</v>
      </c>
      <c r="F92" s="121">
        <v>1.7365159999999999</v>
      </c>
      <c r="G92" s="121">
        <v>1.8076559999999999</v>
      </c>
      <c r="H92" s="121">
        <v>1.8790469999999999</v>
      </c>
      <c r="I92" s="121">
        <v>1.945352</v>
      </c>
      <c r="J92" s="121">
        <v>2.0095559999999999</v>
      </c>
      <c r="K92" s="121">
        <v>2.0795020000000002</v>
      </c>
      <c r="L92" s="121">
        <v>2.1547619999999998</v>
      </c>
      <c r="M92" s="121">
        <v>2.2300469999999999</v>
      </c>
      <c r="N92" s="121">
        <v>2.3040579999999999</v>
      </c>
      <c r="O92" s="121">
        <v>2.3782380000000001</v>
      </c>
      <c r="P92" s="121">
        <v>2.4566680000000001</v>
      </c>
      <c r="Q92" s="121">
        <v>2.5370339999999998</v>
      </c>
      <c r="R92" s="121">
        <v>2.617801</v>
      </c>
      <c r="S92" s="121">
        <v>2.7023929999999998</v>
      </c>
      <c r="T92" s="121">
        <v>2.7896510000000001</v>
      </c>
      <c r="U92" s="121">
        <v>2.87812</v>
      </c>
      <c r="V92" s="121">
        <v>2.9690460000000001</v>
      </c>
      <c r="W92" s="121">
        <v>3.0443859999999998</v>
      </c>
      <c r="X92" s="121">
        <v>3.114878</v>
      </c>
      <c r="Y92" s="121">
        <v>3.1912639999999999</v>
      </c>
      <c r="Z92" s="121">
        <v>3.274124</v>
      </c>
      <c r="AA92" s="121">
        <v>3.3591169999999999</v>
      </c>
      <c r="AB92" s="121">
        <v>3.442672</v>
      </c>
      <c r="AC92" s="121">
        <v>3.5249269999999999</v>
      </c>
      <c r="AD92" s="121">
        <v>3.6064159999999998</v>
      </c>
      <c r="AE92" s="121">
        <v>3.6876319999999998</v>
      </c>
      <c r="AF92" s="117">
        <v>3.2330999999999999E-2</v>
      </c>
      <c r="AG92" s="38"/>
    </row>
    <row r="93" spans="1:33" ht="15" customHeight="1" x14ac:dyDescent="0.2">
      <c r="A93" s="43" t="s">
        <v>430</v>
      </c>
      <c r="B93" s="115" t="s">
        <v>159</v>
      </c>
      <c r="C93" s="121">
        <v>3.1999909999999998</v>
      </c>
      <c r="D93" s="121">
        <v>3.4018259999999998</v>
      </c>
      <c r="E93" s="121">
        <v>3.5119020000000001</v>
      </c>
      <c r="F93" s="121">
        <v>3.6542059999999998</v>
      </c>
      <c r="G93" s="121">
        <v>3.7901449999999999</v>
      </c>
      <c r="H93" s="121">
        <v>3.928668</v>
      </c>
      <c r="I93" s="121">
        <v>4.069534</v>
      </c>
      <c r="J93" s="121">
        <v>4.2059300000000004</v>
      </c>
      <c r="K93" s="121">
        <v>4.3790829999999996</v>
      </c>
      <c r="L93" s="121">
        <v>4.5558339999999999</v>
      </c>
      <c r="M93" s="121">
        <v>4.7194640000000003</v>
      </c>
      <c r="N93" s="121">
        <v>4.8828839999999998</v>
      </c>
      <c r="O93" s="121">
        <v>5.0415390000000002</v>
      </c>
      <c r="P93" s="121">
        <v>5.188428</v>
      </c>
      <c r="Q93" s="121">
        <v>5.3318960000000004</v>
      </c>
      <c r="R93" s="121">
        <v>5.4748840000000003</v>
      </c>
      <c r="S93" s="121">
        <v>5.6215120000000001</v>
      </c>
      <c r="T93" s="121">
        <v>5.7706670000000004</v>
      </c>
      <c r="U93" s="121">
        <v>5.9239280000000001</v>
      </c>
      <c r="V93" s="121">
        <v>6.0807019999999996</v>
      </c>
      <c r="W93" s="121">
        <v>6.2425519999999999</v>
      </c>
      <c r="X93" s="121">
        <v>6.4125639999999997</v>
      </c>
      <c r="Y93" s="121">
        <v>6.5934670000000004</v>
      </c>
      <c r="Z93" s="121">
        <v>6.7837519999999998</v>
      </c>
      <c r="AA93" s="121">
        <v>6.9693519999999998</v>
      </c>
      <c r="AB93" s="121">
        <v>7.1471819999999999</v>
      </c>
      <c r="AC93" s="121">
        <v>7.316344</v>
      </c>
      <c r="AD93" s="121">
        <v>7.4630559999999999</v>
      </c>
      <c r="AE93" s="121">
        <v>7.5986279999999997</v>
      </c>
      <c r="AF93" s="117">
        <v>3.1368E-2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114"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115" t="s">
        <v>161</v>
      </c>
      <c r="C96" s="116">
        <v>0.61104700000000001</v>
      </c>
      <c r="D96" s="116">
        <v>0.56938</v>
      </c>
      <c r="E96" s="116">
        <v>0.57171700000000003</v>
      </c>
      <c r="F96" s="116">
        <v>0.56660999999999995</v>
      </c>
      <c r="G96" s="116">
        <v>0.54558700000000004</v>
      </c>
      <c r="H96" s="116">
        <v>0.50723200000000002</v>
      </c>
      <c r="I96" s="116">
        <v>0.45212000000000002</v>
      </c>
      <c r="J96" s="116">
        <v>0.414549</v>
      </c>
      <c r="K96" s="116">
        <v>0.382436</v>
      </c>
      <c r="L96" s="116">
        <v>0.37451699999999999</v>
      </c>
      <c r="M96" s="116">
        <v>0.36696099999999998</v>
      </c>
      <c r="N96" s="116">
        <v>0.37191000000000002</v>
      </c>
      <c r="O96" s="116">
        <v>0.367927</v>
      </c>
      <c r="P96" s="116">
        <v>0.36619699999999999</v>
      </c>
      <c r="Q96" s="116">
        <v>0.36253200000000002</v>
      </c>
      <c r="R96" s="116">
        <v>0.357153</v>
      </c>
      <c r="S96" s="116">
        <v>0.33805600000000002</v>
      </c>
      <c r="T96" s="116">
        <v>0.33019399999999999</v>
      </c>
      <c r="U96" s="116">
        <v>0.31908399999999998</v>
      </c>
      <c r="V96" s="116">
        <v>0.31200099999999997</v>
      </c>
      <c r="W96" s="116">
        <v>0.30768699999999999</v>
      </c>
      <c r="X96" s="116">
        <v>0.30396800000000002</v>
      </c>
      <c r="Y96" s="116">
        <v>0.29794500000000002</v>
      </c>
      <c r="Z96" s="116">
        <v>0.29571399999999998</v>
      </c>
      <c r="AA96" s="116">
        <v>0.29408800000000002</v>
      </c>
      <c r="AB96" s="116">
        <v>0.28776499999999999</v>
      </c>
      <c r="AC96" s="116">
        <v>0.27041799999999999</v>
      </c>
      <c r="AD96" s="116">
        <v>0.26815600000000001</v>
      </c>
      <c r="AE96" s="116">
        <v>0.27027400000000001</v>
      </c>
      <c r="AF96" s="117">
        <v>-2.8712999999999999E-2</v>
      </c>
      <c r="AG96" s="38"/>
    </row>
    <row r="97" spans="1:34" ht="15" customHeight="1" x14ac:dyDescent="0.2">
      <c r="A97" s="43" t="s">
        <v>432</v>
      </c>
      <c r="B97" s="115" t="s">
        <v>162</v>
      </c>
      <c r="C97" s="116">
        <v>0.83835899999999997</v>
      </c>
      <c r="D97" s="116">
        <v>0.73390699999999998</v>
      </c>
      <c r="E97" s="116">
        <v>0.72819199999999995</v>
      </c>
      <c r="F97" s="116">
        <v>0.64973400000000003</v>
      </c>
      <c r="G97" s="116">
        <v>0.59132899999999999</v>
      </c>
      <c r="H97" s="116">
        <v>0.53953300000000004</v>
      </c>
      <c r="I97" s="116">
        <v>0.52069799999999999</v>
      </c>
      <c r="J97" s="116">
        <v>0.53698000000000001</v>
      </c>
      <c r="K97" s="116">
        <v>0.50341899999999995</v>
      </c>
      <c r="L97" s="116">
        <v>0.48418499999999998</v>
      </c>
      <c r="M97" s="116">
        <v>0.47802499999999998</v>
      </c>
      <c r="N97" s="116">
        <v>0.46796900000000002</v>
      </c>
      <c r="O97" s="116">
        <v>0.47053499999999998</v>
      </c>
      <c r="P97" s="116">
        <v>0.45494200000000001</v>
      </c>
      <c r="Q97" s="116">
        <v>0.45113500000000001</v>
      </c>
      <c r="R97" s="116">
        <v>0.43258000000000002</v>
      </c>
      <c r="S97" s="116">
        <v>0.40783000000000003</v>
      </c>
      <c r="T97" s="116">
        <v>0.39605400000000002</v>
      </c>
      <c r="U97" s="116">
        <v>0.388349</v>
      </c>
      <c r="V97" s="116">
        <v>0.38926899999999998</v>
      </c>
      <c r="W97" s="116">
        <v>0.38667299999999999</v>
      </c>
      <c r="X97" s="116">
        <v>0.38813799999999998</v>
      </c>
      <c r="Y97" s="116">
        <v>0.382797</v>
      </c>
      <c r="Z97" s="116">
        <v>0.37952900000000001</v>
      </c>
      <c r="AA97" s="116">
        <v>0.37629899999999999</v>
      </c>
      <c r="AB97" s="116">
        <v>0.37196600000000002</v>
      </c>
      <c r="AC97" s="116">
        <v>0.36584899999999998</v>
      </c>
      <c r="AD97" s="116">
        <v>0.36524600000000002</v>
      </c>
      <c r="AE97" s="116">
        <v>0.36512800000000001</v>
      </c>
      <c r="AF97" s="117">
        <v>-2.9249000000000001E-2</v>
      </c>
      <c r="AG97" s="38"/>
    </row>
    <row r="98" spans="1:34" ht="15" customHeight="1" x14ac:dyDescent="0.2">
      <c r="A98" s="43" t="s">
        <v>433</v>
      </c>
      <c r="B98" s="115" t="s">
        <v>163</v>
      </c>
      <c r="C98" s="116">
        <v>3.6995749999999998</v>
      </c>
      <c r="D98" s="116">
        <v>3.380817</v>
      </c>
      <c r="E98" s="116">
        <v>3.4900359999999999</v>
      </c>
      <c r="F98" s="116">
        <v>3.2570250000000001</v>
      </c>
      <c r="G98" s="116">
        <v>3.0108160000000002</v>
      </c>
      <c r="H98" s="116">
        <v>2.89818</v>
      </c>
      <c r="I98" s="116">
        <v>2.7725230000000001</v>
      </c>
      <c r="J98" s="116">
        <v>2.7342240000000002</v>
      </c>
      <c r="K98" s="116">
        <v>2.618052</v>
      </c>
      <c r="L98" s="116">
        <v>2.568648</v>
      </c>
      <c r="M98" s="116">
        <v>2.5268959999999998</v>
      </c>
      <c r="N98" s="116">
        <v>2.50813</v>
      </c>
      <c r="O98" s="116">
        <v>2.4617580000000001</v>
      </c>
      <c r="P98" s="116">
        <v>2.4203510000000001</v>
      </c>
      <c r="Q98" s="116">
        <v>2.3832170000000001</v>
      </c>
      <c r="R98" s="116">
        <v>2.3494929999999998</v>
      </c>
      <c r="S98" s="116">
        <v>2.2120570000000002</v>
      </c>
      <c r="T98" s="116">
        <v>2.126868</v>
      </c>
      <c r="U98" s="116">
        <v>2.0764260000000001</v>
      </c>
      <c r="V98" s="116">
        <v>2.0416829999999999</v>
      </c>
      <c r="W98" s="116">
        <v>1.998907</v>
      </c>
      <c r="X98" s="116">
        <v>1.9768159999999999</v>
      </c>
      <c r="Y98" s="116">
        <v>1.9496279999999999</v>
      </c>
      <c r="Z98" s="116">
        <v>2.0316260000000002</v>
      </c>
      <c r="AA98" s="116">
        <v>2.0159410000000002</v>
      </c>
      <c r="AB98" s="116">
        <v>1.9809319999999999</v>
      </c>
      <c r="AC98" s="116">
        <v>1.879691</v>
      </c>
      <c r="AD98" s="116">
        <v>1.8629599999999999</v>
      </c>
      <c r="AE98" s="116">
        <v>1.8489990000000001</v>
      </c>
      <c r="AF98" s="117">
        <v>-2.4466000000000002E-2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126" t="s">
        <v>651</v>
      </c>
      <c r="C100" s="127"/>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c r="AA100" s="127"/>
      <c r="AB100" s="127"/>
      <c r="AC100" s="127"/>
      <c r="AD100" s="127"/>
      <c r="AE100" s="127"/>
      <c r="AF100" s="127"/>
      <c r="AG100" s="127"/>
      <c r="AH100" s="108"/>
    </row>
    <row r="101" spans="1:34" ht="12" x14ac:dyDescent="0.2">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128" t="s">
        <v>569</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834</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85546875" style="37" bestFit="1" customWidth="1"/>
    <col min="2" max="2" width="46.7109375" style="37" customWidth="1"/>
    <col min="3" max="16384" width="8.7109375" style="37"/>
  </cols>
  <sheetData>
    <row r="1" spans="1:33" ht="15" customHeight="1" thickBot="1" x14ac:dyDescent="0.25">
      <c r="B1" s="53" t="s">
        <v>625</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624</v>
      </c>
      <c r="E3" s="55"/>
      <c r="F3" s="55"/>
      <c r="G3" s="55"/>
    </row>
    <row r="4" spans="1:33" ht="15" customHeight="1" x14ac:dyDescent="0.2">
      <c r="C4" s="55" t="s">
        <v>495</v>
      </c>
      <c r="D4" s="55" t="s">
        <v>623</v>
      </c>
      <c r="E4" s="55"/>
      <c r="F4" s="55"/>
      <c r="G4" s="55" t="s">
        <v>622</v>
      </c>
    </row>
    <row r="5" spans="1:33" ht="15" customHeight="1" x14ac:dyDescent="0.2">
      <c r="C5" s="55" t="s">
        <v>496</v>
      </c>
      <c r="D5" s="55" t="s">
        <v>621</v>
      </c>
      <c r="E5" s="55"/>
      <c r="F5" s="55"/>
      <c r="G5" s="55"/>
    </row>
    <row r="6" spans="1:33" ht="15" customHeight="1" x14ac:dyDescent="0.2">
      <c r="C6" s="55" t="s">
        <v>497</v>
      </c>
      <c r="D6" s="55"/>
      <c r="E6" s="55" t="s">
        <v>620</v>
      </c>
      <c r="F6" s="55"/>
      <c r="G6" s="55"/>
    </row>
    <row r="10" spans="1:33" ht="15" customHeight="1" x14ac:dyDescent="0.25">
      <c r="A10" s="43" t="s">
        <v>434</v>
      </c>
      <c r="B10" s="54" t="s">
        <v>78</v>
      </c>
      <c r="AG10" s="51" t="s">
        <v>619</v>
      </c>
    </row>
    <row r="11" spans="1:33" ht="15" customHeight="1" x14ac:dyDescent="0.2">
      <c r="B11" s="53" t="s">
        <v>79</v>
      </c>
      <c r="AG11" s="51" t="s">
        <v>618</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617</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616</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615</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615</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634</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615</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615</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615</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615</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615</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615</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615</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615</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615</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633</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632</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631</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587</v>
      </c>
    </row>
    <row r="84" spans="2:2" ht="15" customHeight="1" x14ac:dyDescent="0.2">
      <c r="B84" s="38" t="s">
        <v>570</v>
      </c>
    </row>
    <row r="85" spans="2:2" ht="15" customHeight="1" x14ac:dyDescent="0.2">
      <c r="B85" s="38" t="s">
        <v>571</v>
      </c>
    </row>
    <row r="86" spans="2:2" ht="15" customHeight="1" x14ac:dyDescent="0.2">
      <c r="B86" s="38" t="s">
        <v>572</v>
      </c>
    </row>
    <row r="87" spans="2:2" ht="15" customHeight="1" x14ac:dyDescent="0.2">
      <c r="B87" s="38" t="s">
        <v>107</v>
      </c>
    </row>
    <row r="88" spans="2:2" ht="15" customHeight="1" x14ac:dyDescent="0.2">
      <c r="B88" s="38" t="s">
        <v>573</v>
      </c>
    </row>
    <row r="89" spans="2:2" ht="15" customHeight="1" x14ac:dyDescent="0.2">
      <c r="B89" s="38" t="s">
        <v>108</v>
      </c>
    </row>
    <row r="90" spans="2:2" ht="15" customHeight="1" x14ac:dyDescent="0.2">
      <c r="B90" s="38" t="s">
        <v>574</v>
      </c>
    </row>
    <row r="91" spans="2:2" ht="15" customHeight="1" x14ac:dyDescent="0.2">
      <c r="B91" s="38" t="s">
        <v>575</v>
      </c>
    </row>
    <row r="92" spans="2:2" x14ac:dyDescent="0.2">
      <c r="B92" s="38" t="s">
        <v>219</v>
      </c>
    </row>
    <row r="93" spans="2:2" ht="15" customHeight="1" x14ac:dyDescent="0.2">
      <c r="B93" s="38" t="s">
        <v>576</v>
      </c>
    </row>
    <row r="94" spans="2:2" ht="15" customHeight="1" x14ac:dyDescent="0.2">
      <c r="B94" s="38" t="s">
        <v>577</v>
      </c>
    </row>
    <row r="95" spans="2:2" ht="15" customHeight="1" x14ac:dyDescent="0.2">
      <c r="B95" s="38" t="s">
        <v>630</v>
      </c>
    </row>
    <row r="96" spans="2:2" ht="15" customHeight="1" x14ac:dyDescent="0.2">
      <c r="B96" s="38" t="s">
        <v>493</v>
      </c>
    </row>
    <row r="97" spans="2:33" ht="15" customHeight="1" x14ac:dyDescent="0.2">
      <c r="B97" s="38" t="s">
        <v>578</v>
      </c>
    </row>
    <row r="98" spans="2:33" ht="15" customHeight="1" x14ac:dyDescent="0.2">
      <c r="B98" s="38" t="s">
        <v>579</v>
      </c>
    </row>
    <row r="99" spans="2:33" ht="15" customHeight="1" x14ac:dyDescent="0.2">
      <c r="B99" s="38" t="s">
        <v>580</v>
      </c>
    </row>
    <row r="100" spans="2:33" ht="15" customHeight="1" x14ac:dyDescent="0.2">
      <c r="B100" s="38" t="s">
        <v>499</v>
      </c>
    </row>
    <row r="101" spans="2:33" x14ac:dyDescent="0.2">
      <c r="B101" s="38" t="s">
        <v>581</v>
      </c>
    </row>
    <row r="102" spans="2:33" x14ac:dyDescent="0.2">
      <c r="B102" s="38" t="s">
        <v>582</v>
      </c>
    </row>
    <row r="103" spans="2:33" ht="15" customHeight="1" x14ac:dyDescent="0.2">
      <c r="B103" s="38" t="s">
        <v>583</v>
      </c>
    </row>
    <row r="104" spans="2:33" ht="15" customHeight="1" x14ac:dyDescent="0.2">
      <c r="B104" s="38" t="s">
        <v>584</v>
      </c>
    </row>
    <row r="105" spans="2:33" ht="15" customHeight="1" x14ac:dyDescent="0.2">
      <c r="B105" s="38" t="s">
        <v>585</v>
      </c>
    </row>
    <row r="106" spans="2:33" ht="15" customHeight="1" x14ac:dyDescent="0.2">
      <c r="B106" s="38" t="s">
        <v>586</v>
      </c>
    </row>
    <row r="107" spans="2:33" ht="15" customHeight="1" x14ac:dyDescent="0.2">
      <c r="B107" s="38" t="s">
        <v>109</v>
      </c>
    </row>
    <row r="108" spans="2:33" ht="15" customHeight="1" x14ac:dyDescent="0.2">
      <c r="B108" s="38" t="s">
        <v>554</v>
      </c>
    </row>
    <row r="109" spans="2:33" ht="15" customHeight="1" x14ac:dyDescent="0.2">
      <c r="B109" s="38" t="s">
        <v>555</v>
      </c>
    </row>
    <row r="110" spans="2:33" ht="15" customHeight="1" x14ac:dyDescent="0.2">
      <c r="B110" s="38" t="s">
        <v>629</v>
      </c>
    </row>
    <row r="111" spans="2:33" ht="15" customHeight="1" x14ac:dyDescent="0.2">
      <c r="B111" s="38" t="s">
        <v>608</v>
      </c>
    </row>
    <row r="112" spans="2:33" ht="15" customHeight="1" x14ac:dyDescent="0.2">
      <c r="B112" s="125"/>
      <c r="C112" s="125"/>
      <c r="D112" s="125"/>
      <c r="E112" s="125"/>
      <c r="F112" s="125"/>
      <c r="G112" s="125"/>
      <c r="H112" s="125"/>
      <c r="I112" s="125"/>
      <c r="J112" s="125"/>
      <c r="K112" s="125"/>
      <c r="L112" s="125"/>
      <c r="M112" s="125"/>
      <c r="N112" s="125"/>
      <c r="O112" s="125"/>
      <c r="P112" s="125"/>
      <c r="Q112" s="125"/>
      <c r="R112" s="125"/>
      <c r="S112" s="125"/>
      <c r="T112" s="125"/>
      <c r="U112" s="125"/>
      <c r="V112" s="125"/>
      <c r="W112" s="125"/>
      <c r="X112" s="125"/>
      <c r="Y112" s="125"/>
      <c r="Z112" s="125"/>
      <c r="AA112" s="125"/>
      <c r="AB112" s="125"/>
      <c r="AC112" s="125"/>
      <c r="AD112" s="125"/>
      <c r="AE112" s="125"/>
      <c r="AF112" s="125"/>
      <c r="AG112" s="12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c r="AG308" s="12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c r="AG511" s="12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c r="AG712" s="12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c r="AG887" s="12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125"/>
      <c r="C1100" s="125"/>
      <c r="D1100" s="125"/>
      <c r="E1100" s="125"/>
      <c r="F1100" s="125"/>
      <c r="G1100" s="125"/>
      <c r="H1100" s="125"/>
      <c r="I1100" s="125"/>
      <c r="J1100" s="125"/>
      <c r="K1100" s="125"/>
      <c r="L1100" s="125"/>
      <c r="M1100" s="125"/>
      <c r="N1100" s="125"/>
      <c r="O1100" s="125"/>
      <c r="P1100" s="125"/>
      <c r="Q1100" s="125"/>
      <c r="R1100" s="125"/>
      <c r="S1100" s="125"/>
      <c r="T1100" s="125"/>
      <c r="U1100" s="125"/>
      <c r="V1100" s="125"/>
      <c r="W1100" s="125"/>
      <c r="X1100" s="125"/>
      <c r="Y1100" s="125"/>
      <c r="Z1100" s="125"/>
      <c r="AA1100" s="125"/>
      <c r="AB1100" s="125"/>
      <c r="AC1100" s="125"/>
      <c r="AD1100" s="125"/>
      <c r="AE1100" s="125"/>
      <c r="AF1100" s="125"/>
      <c r="AG1100" s="12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125"/>
      <c r="C1227" s="125"/>
      <c r="D1227" s="125"/>
      <c r="E1227" s="125"/>
      <c r="F1227" s="125"/>
      <c r="G1227" s="125"/>
      <c r="H1227" s="125"/>
      <c r="I1227" s="125"/>
      <c r="J1227" s="125"/>
      <c r="K1227" s="125"/>
      <c r="L1227" s="125"/>
      <c r="M1227" s="125"/>
      <c r="N1227" s="125"/>
      <c r="O1227" s="125"/>
      <c r="P1227" s="125"/>
      <c r="Q1227" s="125"/>
      <c r="R1227" s="125"/>
      <c r="S1227" s="125"/>
      <c r="T1227" s="125"/>
      <c r="U1227" s="125"/>
      <c r="V1227" s="125"/>
      <c r="W1227" s="125"/>
      <c r="X1227" s="125"/>
      <c r="Y1227" s="125"/>
      <c r="Z1227" s="125"/>
      <c r="AA1227" s="125"/>
      <c r="AB1227" s="125"/>
      <c r="AC1227" s="125"/>
      <c r="AD1227" s="125"/>
      <c r="AE1227" s="125"/>
      <c r="AF1227" s="125"/>
      <c r="AG1227" s="12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c r="AG1390" s="12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c r="AG1502" s="12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c r="AG1604" s="12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125"/>
      <c r="C1698" s="125"/>
      <c r="D1698" s="125"/>
      <c r="E1698" s="125"/>
      <c r="F1698" s="125"/>
      <c r="G1698" s="125"/>
      <c r="H1698" s="125"/>
      <c r="I1698" s="125"/>
      <c r="J1698" s="125"/>
      <c r="K1698" s="125"/>
      <c r="L1698" s="125"/>
      <c r="M1698" s="125"/>
      <c r="N1698" s="125"/>
      <c r="O1698" s="125"/>
      <c r="P1698" s="125"/>
      <c r="Q1698" s="125"/>
      <c r="R1698" s="125"/>
      <c r="S1698" s="125"/>
      <c r="T1698" s="125"/>
      <c r="U1698" s="125"/>
      <c r="V1698" s="125"/>
      <c r="W1698" s="125"/>
      <c r="X1698" s="125"/>
      <c r="Y1698" s="125"/>
      <c r="Z1698" s="125"/>
      <c r="AA1698" s="125"/>
      <c r="AB1698" s="125"/>
      <c r="AC1698" s="125"/>
      <c r="AD1698" s="125"/>
      <c r="AE1698" s="125"/>
      <c r="AF1698" s="125"/>
      <c r="AG1698" s="12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c r="AG1945" s="12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c r="AG2031" s="12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c r="AG2153" s="12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c r="AG2317" s="12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c r="AG2419" s="12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c r="AG2509" s="12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c r="AG2598" s="12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c r="AG2719" s="12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c r="AG2837" s="12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23" sqref="J23"/>
    </sheetView>
  </sheetViews>
  <sheetFormatPr defaultColWidth="8.7109375" defaultRowHeight="15" customHeight="1" x14ac:dyDescent="0.2"/>
  <cols>
    <col min="1" max="1" width="19.85546875" style="37" bestFit="1" customWidth="1"/>
    <col min="2" max="2" width="46.7109375" style="37" customWidth="1"/>
    <col min="3" max="16384" width="8.7109375" style="37"/>
  </cols>
  <sheetData>
    <row r="1" spans="1:33" ht="15" customHeight="1" thickBot="1" x14ac:dyDescent="0.25">
      <c r="B1" s="53" t="s">
        <v>830</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122" t="s">
        <v>494</v>
      </c>
      <c r="D3" s="122" t="s">
        <v>641</v>
      </c>
      <c r="E3" s="55"/>
      <c r="F3" s="55"/>
      <c r="G3" s="55"/>
    </row>
    <row r="4" spans="1:33" ht="15" customHeight="1" x14ac:dyDescent="0.2">
      <c r="C4" s="122" t="s">
        <v>495</v>
      </c>
      <c r="D4" s="122" t="s">
        <v>831</v>
      </c>
      <c r="E4" s="55"/>
      <c r="F4" s="55"/>
      <c r="G4" s="122" t="s">
        <v>832</v>
      </c>
    </row>
    <row r="5" spans="1:33" ht="15" customHeight="1" x14ac:dyDescent="0.2">
      <c r="C5" s="122" t="s">
        <v>496</v>
      </c>
      <c r="D5" s="122" t="s">
        <v>642</v>
      </c>
      <c r="E5" s="55"/>
      <c r="F5" s="55"/>
      <c r="G5" s="55"/>
    </row>
    <row r="6" spans="1:33" ht="15" customHeight="1" x14ac:dyDescent="0.2">
      <c r="C6" s="122" t="s">
        <v>497</v>
      </c>
      <c r="D6" s="55"/>
      <c r="E6" s="122" t="s">
        <v>643</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109"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619</v>
      </c>
      <c r="AG10" s="38"/>
    </row>
    <row r="11" spans="1:33" ht="15" customHeight="1" x14ac:dyDescent="0.2">
      <c r="B11" s="110"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618</v>
      </c>
      <c r="AG11" s="38"/>
    </row>
    <row r="12" spans="1:33" ht="15" customHeight="1" x14ac:dyDescent="0.2">
      <c r="B12" s="110"/>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51" t="s">
        <v>617</v>
      </c>
      <c r="AG12" s="38"/>
    </row>
    <row r="13" spans="1:33" ht="15" customHeight="1" thickBot="1" x14ac:dyDescent="0.25">
      <c r="B13" s="112" t="s">
        <v>80</v>
      </c>
      <c r="C13" s="112">
        <v>2022</v>
      </c>
      <c r="D13" s="112">
        <v>2023</v>
      </c>
      <c r="E13" s="112">
        <v>2024</v>
      </c>
      <c r="F13" s="112">
        <v>2025</v>
      </c>
      <c r="G13" s="112">
        <v>2026</v>
      </c>
      <c r="H13" s="112">
        <v>2027</v>
      </c>
      <c r="I13" s="112">
        <v>2028</v>
      </c>
      <c r="J13" s="112">
        <v>2029</v>
      </c>
      <c r="K13" s="112">
        <v>2030</v>
      </c>
      <c r="L13" s="112">
        <v>2031</v>
      </c>
      <c r="M13" s="112">
        <v>2032</v>
      </c>
      <c r="N13" s="112">
        <v>2033</v>
      </c>
      <c r="O13" s="112">
        <v>2034</v>
      </c>
      <c r="P13" s="112">
        <v>2035</v>
      </c>
      <c r="Q13" s="112">
        <v>2036</v>
      </c>
      <c r="R13" s="112">
        <v>2037</v>
      </c>
      <c r="S13" s="112">
        <v>2038</v>
      </c>
      <c r="T13" s="112">
        <v>2039</v>
      </c>
      <c r="U13" s="112">
        <v>2040</v>
      </c>
      <c r="V13" s="112">
        <v>2041</v>
      </c>
      <c r="W13" s="112">
        <v>2042</v>
      </c>
      <c r="X13" s="112">
        <v>2043</v>
      </c>
      <c r="Y13" s="112">
        <v>2044</v>
      </c>
      <c r="Z13" s="112">
        <v>2045</v>
      </c>
      <c r="AA13" s="112">
        <v>2046</v>
      </c>
      <c r="AB13" s="112">
        <v>2047</v>
      </c>
      <c r="AC13" s="112">
        <v>2048</v>
      </c>
      <c r="AD13" s="112">
        <v>2049</v>
      </c>
      <c r="AE13" s="112">
        <v>2050</v>
      </c>
      <c r="AF13" s="113" t="s">
        <v>644</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114"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115" t="s">
        <v>82</v>
      </c>
      <c r="C16" s="116">
        <v>11.828412999999999</v>
      </c>
      <c r="D16" s="116">
        <v>12.282932000000001</v>
      </c>
      <c r="E16" s="116">
        <v>12.744007</v>
      </c>
      <c r="F16" s="116">
        <v>13.028606</v>
      </c>
      <c r="G16" s="116">
        <v>13.249349</v>
      </c>
      <c r="H16" s="116">
        <v>13.366769</v>
      </c>
      <c r="I16" s="116">
        <v>13.562374</v>
      </c>
      <c r="J16" s="116">
        <v>13.547692</v>
      </c>
      <c r="K16" s="116">
        <v>13.599036999999999</v>
      </c>
      <c r="L16" s="116">
        <v>13.592299000000001</v>
      </c>
      <c r="M16" s="116">
        <v>13.549412999999999</v>
      </c>
      <c r="N16" s="116">
        <v>13.514751</v>
      </c>
      <c r="O16" s="116">
        <v>13.462120000000001</v>
      </c>
      <c r="P16" s="116">
        <v>13.462853000000001</v>
      </c>
      <c r="Q16" s="116">
        <v>13.357620000000001</v>
      </c>
      <c r="R16" s="116">
        <v>13.329132</v>
      </c>
      <c r="S16" s="116">
        <v>13.272278</v>
      </c>
      <c r="T16" s="116">
        <v>13.183566000000001</v>
      </c>
      <c r="U16" s="116">
        <v>13.167393000000001</v>
      </c>
      <c r="V16" s="116">
        <v>13.134736</v>
      </c>
      <c r="W16" s="116">
        <v>13.137886</v>
      </c>
      <c r="X16" s="116">
        <v>13.261365</v>
      </c>
      <c r="Y16" s="116">
        <v>13.325608000000001</v>
      </c>
      <c r="Z16" s="116">
        <v>13.316058</v>
      </c>
      <c r="AA16" s="116">
        <v>13.174086000000001</v>
      </c>
      <c r="AB16" s="116">
        <v>12.960671</v>
      </c>
      <c r="AC16" s="116">
        <v>13.115688</v>
      </c>
      <c r="AD16" s="116">
        <v>13.228028999999999</v>
      </c>
      <c r="AE16" s="116">
        <v>13.116398999999999</v>
      </c>
      <c r="AF16" s="117">
        <v>3.6979999999999999E-3</v>
      </c>
      <c r="AG16" s="38"/>
    </row>
    <row r="17" spans="1:33" ht="15" customHeight="1" x14ac:dyDescent="0.2">
      <c r="A17" s="43" t="s">
        <v>436</v>
      </c>
      <c r="B17" s="115" t="s">
        <v>83</v>
      </c>
      <c r="C17" s="116">
        <v>0.43645099999999998</v>
      </c>
      <c r="D17" s="116">
        <v>0.40578799999999998</v>
      </c>
      <c r="E17" s="116">
        <v>0.38200000000000001</v>
      </c>
      <c r="F17" s="116">
        <v>0.45424100000000001</v>
      </c>
      <c r="G17" s="116">
        <v>0.47660200000000003</v>
      </c>
      <c r="H17" s="116">
        <v>0.50541999999999998</v>
      </c>
      <c r="I17" s="116">
        <v>0.551674</v>
      </c>
      <c r="J17" s="116">
        <v>0.56236900000000001</v>
      </c>
      <c r="K17" s="116">
        <v>0.60036800000000001</v>
      </c>
      <c r="L17" s="116">
        <v>0.60017299999999996</v>
      </c>
      <c r="M17" s="116">
        <v>0.63000199999999995</v>
      </c>
      <c r="N17" s="116">
        <v>0.65393400000000002</v>
      </c>
      <c r="O17" s="116">
        <v>0.60891499999999998</v>
      </c>
      <c r="P17" s="116">
        <v>0.56296100000000004</v>
      </c>
      <c r="Q17" s="116">
        <v>0.56128</v>
      </c>
      <c r="R17" s="116">
        <v>0.601912</v>
      </c>
      <c r="S17" s="116">
        <v>0.66466599999999998</v>
      </c>
      <c r="T17" s="116">
        <v>0.71570500000000004</v>
      </c>
      <c r="U17" s="116">
        <v>0.76416799999999996</v>
      </c>
      <c r="V17" s="116">
        <v>0.78605700000000001</v>
      </c>
      <c r="W17" s="116">
        <v>0.83954200000000001</v>
      </c>
      <c r="X17" s="116">
        <v>0.86594300000000002</v>
      </c>
      <c r="Y17" s="116">
        <v>0.901362</v>
      </c>
      <c r="Z17" s="116">
        <v>0.91092200000000001</v>
      </c>
      <c r="AA17" s="116">
        <v>0.87482000000000004</v>
      </c>
      <c r="AB17" s="116">
        <v>0.82449399999999995</v>
      </c>
      <c r="AC17" s="116">
        <v>0.768764</v>
      </c>
      <c r="AD17" s="116">
        <v>0.712113</v>
      </c>
      <c r="AE17" s="116">
        <v>0.650586</v>
      </c>
      <c r="AF17" s="117">
        <v>1.4359E-2</v>
      </c>
      <c r="AG17" s="38"/>
    </row>
    <row r="18" spans="1:33" ht="15" customHeight="1" x14ac:dyDescent="0.2">
      <c r="A18" s="43" t="s">
        <v>437</v>
      </c>
      <c r="B18" s="115" t="s">
        <v>84</v>
      </c>
      <c r="C18" s="116">
        <v>11.391961</v>
      </c>
      <c r="D18" s="116">
        <v>11.877143999999999</v>
      </c>
      <c r="E18" s="116">
        <v>12.362007</v>
      </c>
      <c r="F18" s="116">
        <v>12.574365999999999</v>
      </c>
      <c r="G18" s="116">
        <v>12.772747000000001</v>
      </c>
      <c r="H18" s="116">
        <v>12.861349000000001</v>
      </c>
      <c r="I18" s="116">
        <v>13.010699000000001</v>
      </c>
      <c r="J18" s="116">
        <v>12.985324</v>
      </c>
      <c r="K18" s="116">
        <v>12.998670000000001</v>
      </c>
      <c r="L18" s="116">
        <v>12.992126000000001</v>
      </c>
      <c r="M18" s="116">
        <v>12.919411</v>
      </c>
      <c r="N18" s="116">
        <v>12.860817000000001</v>
      </c>
      <c r="O18" s="116">
        <v>12.853205000000001</v>
      </c>
      <c r="P18" s="116">
        <v>12.899894</v>
      </c>
      <c r="Q18" s="116">
        <v>12.796340000000001</v>
      </c>
      <c r="R18" s="116">
        <v>12.727220000000001</v>
      </c>
      <c r="S18" s="116">
        <v>12.607612</v>
      </c>
      <c r="T18" s="116">
        <v>12.467860999999999</v>
      </c>
      <c r="U18" s="116">
        <v>12.403225000000001</v>
      </c>
      <c r="V18" s="116">
        <v>12.348679000000001</v>
      </c>
      <c r="W18" s="116">
        <v>12.298344999999999</v>
      </c>
      <c r="X18" s="116">
        <v>12.395422</v>
      </c>
      <c r="Y18" s="116">
        <v>12.424246</v>
      </c>
      <c r="Z18" s="116">
        <v>12.405136000000001</v>
      </c>
      <c r="AA18" s="116">
        <v>12.299265999999999</v>
      </c>
      <c r="AB18" s="116">
        <v>12.136177</v>
      </c>
      <c r="AC18" s="116">
        <v>12.346924</v>
      </c>
      <c r="AD18" s="116">
        <v>12.515917</v>
      </c>
      <c r="AE18" s="116">
        <v>12.465813000000001</v>
      </c>
      <c r="AF18" s="117">
        <v>3.222E-3</v>
      </c>
      <c r="AG18" s="38"/>
    </row>
    <row r="19" spans="1:33" ht="15" customHeight="1" x14ac:dyDescent="0.2">
      <c r="A19" s="43" t="s">
        <v>438</v>
      </c>
      <c r="B19" s="115" t="s">
        <v>85</v>
      </c>
      <c r="C19" s="116">
        <v>2.8143750000000001</v>
      </c>
      <c r="D19" s="116">
        <v>3.4323570000000001</v>
      </c>
      <c r="E19" s="116">
        <v>3.8914420000000001</v>
      </c>
      <c r="F19" s="116">
        <v>3.6746210000000001</v>
      </c>
      <c r="G19" s="116">
        <v>3.4955240000000001</v>
      </c>
      <c r="H19" s="116">
        <v>3.5771299999999999</v>
      </c>
      <c r="I19" s="116">
        <v>3.425106</v>
      </c>
      <c r="J19" s="116">
        <v>3.549226</v>
      </c>
      <c r="K19" s="116">
        <v>3.510024</v>
      </c>
      <c r="L19" s="116">
        <v>3.4909970000000001</v>
      </c>
      <c r="M19" s="116">
        <v>3.539892</v>
      </c>
      <c r="N19" s="116">
        <v>3.6058919999999999</v>
      </c>
      <c r="O19" s="116">
        <v>3.6907489999999998</v>
      </c>
      <c r="P19" s="116">
        <v>3.6936490000000002</v>
      </c>
      <c r="Q19" s="116">
        <v>3.8013859999999999</v>
      </c>
      <c r="R19" s="116">
        <v>3.8505980000000002</v>
      </c>
      <c r="S19" s="116">
        <v>3.9126699999999999</v>
      </c>
      <c r="T19" s="116">
        <v>4.0169819999999996</v>
      </c>
      <c r="U19" s="116">
        <v>4.0228630000000001</v>
      </c>
      <c r="V19" s="116">
        <v>4.0447129999999998</v>
      </c>
      <c r="W19" s="116">
        <v>4.0407299999999999</v>
      </c>
      <c r="X19" s="116">
        <v>3.8597229999999998</v>
      </c>
      <c r="Y19" s="116">
        <v>3.7622119999999999</v>
      </c>
      <c r="Z19" s="116">
        <v>3.746588</v>
      </c>
      <c r="AA19" s="116">
        <v>3.920906</v>
      </c>
      <c r="AB19" s="116">
        <v>4.1017270000000003</v>
      </c>
      <c r="AC19" s="116">
        <v>4.0036420000000001</v>
      </c>
      <c r="AD19" s="116">
        <v>3.9172699999999998</v>
      </c>
      <c r="AE19" s="116">
        <v>3.9942419999999998</v>
      </c>
      <c r="AF19" s="117">
        <v>1.2583E-2</v>
      </c>
      <c r="AG19" s="38"/>
    </row>
    <row r="20" spans="1:33" ht="15" customHeight="1" x14ac:dyDescent="0.2">
      <c r="A20" s="43" t="s">
        <v>439</v>
      </c>
      <c r="B20" s="115" t="s">
        <v>86</v>
      </c>
      <c r="C20" s="116">
        <v>6.274</v>
      </c>
      <c r="D20" s="116">
        <v>6.7510000000000003</v>
      </c>
      <c r="E20" s="116">
        <v>7.1242609999999997</v>
      </c>
      <c r="F20" s="116">
        <v>6.8479010000000002</v>
      </c>
      <c r="G20" s="116">
        <v>6.7119239999999998</v>
      </c>
      <c r="H20" s="116">
        <v>6.8372739999999999</v>
      </c>
      <c r="I20" s="116">
        <v>6.6911339999999999</v>
      </c>
      <c r="J20" s="116">
        <v>6.8601489999999998</v>
      </c>
      <c r="K20" s="116">
        <v>6.8194819999999998</v>
      </c>
      <c r="L20" s="116">
        <v>6.8276469999999998</v>
      </c>
      <c r="M20" s="116">
        <v>6.8679230000000002</v>
      </c>
      <c r="N20" s="116">
        <v>6.9524499999999998</v>
      </c>
      <c r="O20" s="116">
        <v>7.0167570000000001</v>
      </c>
      <c r="P20" s="116">
        <v>7.0598859999999997</v>
      </c>
      <c r="Q20" s="116">
        <v>7.0985909999999999</v>
      </c>
      <c r="R20" s="116">
        <v>7.1335280000000001</v>
      </c>
      <c r="S20" s="116">
        <v>7.1207830000000003</v>
      </c>
      <c r="T20" s="116">
        <v>7.2142289999999996</v>
      </c>
      <c r="U20" s="116">
        <v>7.2225479999999997</v>
      </c>
      <c r="V20" s="116">
        <v>7.224977</v>
      </c>
      <c r="W20" s="116">
        <v>7.2540750000000003</v>
      </c>
      <c r="X20" s="116">
        <v>7.0892590000000002</v>
      </c>
      <c r="Y20" s="116">
        <v>7.0269769999999996</v>
      </c>
      <c r="Z20" s="116">
        <v>6.9721450000000003</v>
      </c>
      <c r="AA20" s="116">
        <v>7.0857159999999997</v>
      </c>
      <c r="AB20" s="116">
        <v>7.1782539999999999</v>
      </c>
      <c r="AC20" s="116">
        <v>6.9853529999999999</v>
      </c>
      <c r="AD20" s="116">
        <v>6.8342179999999999</v>
      </c>
      <c r="AE20" s="116">
        <v>6.8768969999999996</v>
      </c>
      <c r="AF20" s="117">
        <v>3.2820000000000002E-3</v>
      </c>
      <c r="AG20" s="38"/>
    </row>
    <row r="21" spans="1:33" ht="15" customHeight="1" x14ac:dyDescent="0.2">
      <c r="A21" s="43" t="s">
        <v>440</v>
      </c>
      <c r="B21" s="115" t="s">
        <v>87</v>
      </c>
      <c r="C21" s="116">
        <v>3.459625</v>
      </c>
      <c r="D21" s="116">
        <v>3.3186429999999998</v>
      </c>
      <c r="E21" s="116">
        <v>3.2328190000000001</v>
      </c>
      <c r="F21" s="116">
        <v>3.1732800000000001</v>
      </c>
      <c r="G21" s="116">
        <v>3.2164000000000001</v>
      </c>
      <c r="H21" s="116">
        <v>3.2601439999999999</v>
      </c>
      <c r="I21" s="116">
        <v>3.2660279999999999</v>
      </c>
      <c r="J21" s="116">
        <v>3.3109229999999998</v>
      </c>
      <c r="K21" s="116">
        <v>3.3094579999999998</v>
      </c>
      <c r="L21" s="116">
        <v>3.3366500000000001</v>
      </c>
      <c r="M21" s="116">
        <v>3.3280310000000002</v>
      </c>
      <c r="N21" s="116">
        <v>3.3465579999999999</v>
      </c>
      <c r="O21" s="116">
        <v>3.326009</v>
      </c>
      <c r="P21" s="116">
        <v>3.3662369999999999</v>
      </c>
      <c r="Q21" s="116">
        <v>3.2972049999999999</v>
      </c>
      <c r="R21" s="116">
        <v>3.2829299999999999</v>
      </c>
      <c r="S21" s="116">
        <v>3.208113</v>
      </c>
      <c r="T21" s="116">
        <v>3.1972480000000001</v>
      </c>
      <c r="U21" s="116">
        <v>3.1996850000000001</v>
      </c>
      <c r="V21" s="116">
        <v>3.1802630000000001</v>
      </c>
      <c r="W21" s="116">
        <v>3.2133449999999999</v>
      </c>
      <c r="X21" s="116">
        <v>3.229536</v>
      </c>
      <c r="Y21" s="116">
        <v>3.2647650000000001</v>
      </c>
      <c r="Z21" s="116">
        <v>3.2255569999999998</v>
      </c>
      <c r="AA21" s="116">
        <v>3.164809</v>
      </c>
      <c r="AB21" s="116">
        <v>3.076527</v>
      </c>
      <c r="AC21" s="116">
        <v>2.9817109999999998</v>
      </c>
      <c r="AD21" s="116">
        <v>2.9169480000000001</v>
      </c>
      <c r="AE21" s="116">
        <v>2.8826550000000002</v>
      </c>
      <c r="AF21" s="117">
        <v>-6.4949999999999999E-3</v>
      </c>
      <c r="AG21" s="38"/>
    </row>
    <row r="22" spans="1:33" ht="15" customHeight="1" x14ac:dyDescent="0.2">
      <c r="A22" s="43" t="s">
        <v>441</v>
      </c>
      <c r="B22" s="115" t="s">
        <v>88</v>
      </c>
      <c r="C22" s="116">
        <v>0.57399999999999995</v>
      </c>
      <c r="D22" s="116">
        <v>0.28999999999999998</v>
      </c>
      <c r="E22" s="116">
        <v>0.111</v>
      </c>
      <c r="F22" s="116">
        <v>5.4109999999999998E-2</v>
      </c>
      <c r="G22" s="116">
        <v>0.10617</v>
      </c>
      <c r="H22" s="116">
        <v>0.10548</v>
      </c>
      <c r="I22" s="116">
        <v>7.0080000000000003E-2</v>
      </c>
      <c r="J22" s="116">
        <v>0.06</v>
      </c>
      <c r="K22" s="116">
        <v>0.06</v>
      </c>
      <c r="L22" s="116">
        <v>0.06</v>
      </c>
      <c r="M22" s="116">
        <v>0</v>
      </c>
      <c r="N22" s="116">
        <v>0</v>
      </c>
      <c r="O22" s="116">
        <v>0</v>
      </c>
      <c r="P22" s="116">
        <v>0</v>
      </c>
      <c r="Q22" s="116">
        <v>0</v>
      </c>
      <c r="R22" s="116">
        <v>0</v>
      </c>
      <c r="S22" s="116">
        <v>0</v>
      </c>
      <c r="T22" s="116">
        <v>0</v>
      </c>
      <c r="U22" s="116">
        <v>0</v>
      </c>
      <c r="V22" s="116">
        <v>0</v>
      </c>
      <c r="W22" s="116">
        <v>0</v>
      </c>
      <c r="X22" s="116">
        <v>0</v>
      </c>
      <c r="Y22" s="116">
        <v>0</v>
      </c>
      <c r="Z22" s="116">
        <v>0</v>
      </c>
      <c r="AA22" s="116">
        <v>0</v>
      </c>
      <c r="AB22" s="116">
        <v>0</v>
      </c>
      <c r="AC22" s="116">
        <v>0</v>
      </c>
      <c r="AD22" s="116">
        <v>0</v>
      </c>
      <c r="AE22" s="116">
        <v>0</v>
      </c>
      <c r="AF22" s="117" t="s">
        <v>615</v>
      </c>
      <c r="AG22" s="38"/>
    </row>
    <row r="23" spans="1:33" ht="15" customHeight="1" x14ac:dyDescent="0.2">
      <c r="A23" s="43" t="s">
        <v>442</v>
      </c>
      <c r="B23" s="114" t="s">
        <v>89</v>
      </c>
      <c r="C23" s="118">
        <v>15.216787999999999</v>
      </c>
      <c r="D23" s="118">
        <v>16.005289000000001</v>
      </c>
      <c r="E23" s="118">
        <v>16.746448999999998</v>
      </c>
      <c r="F23" s="118">
        <v>16.757338000000001</v>
      </c>
      <c r="G23" s="118">
        <v>16.851044000000002</v>
      </c>
      <c r="H23" s="118">
        <v>17.049378999999998</v>
      </c>
      <c r="I23" s="118">
        <v>17.057559999999999</v>
      </c>
      <c r="J23" s="118">
        <v>17.156918000000001</v>
      </c>
      <c r="K23" s="118">
        <v>17.169062</v>
      </c>
      <c r="L23" s="118">
        <v>17.143297</v>
      </c>
      <c r="M23" s="118">
        <v>17.089303999999998</v>
      </c>
      <c r="N23" s="118">
        <v>17.120643999999999</v>
      </c>
      <c r="O23" s="118">
        <v>17.152868000000002</v>
      </c>
      <c r="P23" s="118">
        <v>17.156502</v>
      </c>
      <c r="Q23" s="118">
        <v>17.159006000000002</v>
      </c>
      <c r="R23" s="118">
        <v>17.179728999999998</v>
      </c>
      <c r="S23" s="118">
        <v>17.184947999999999</v>
      </c>
      <c r="T23" s="118">
        <v>17.200548000000001</v>
      </c>
      <c r="U23" s="118">
        <v>17.190256000000002</v>
      </c>
      <c r="V23" s="118">
        <v>17.179449000000002</v>
      </c>
      <c r="W23" s="118">
        <v>17.178616000000002</v>
      </c>
      <c r="X23" s="118">
        <v>17.121088</v>
      </c>
      <c r="Y23" s="118">
        <v>17.087820000000001</v>
      </c>
      <c r="Z23" s="118">
        <v>17.062645</v>
      </c>
      <c r="AA23" s="118">
        <v>17.094992000000001</v>
      </c>
      <c r="AB23" s="118">
        <v>17.062398999999999</v>
      </c>
      <c r="AC23" s="118">
        <v>17.119330999999999</v>
      </c>
      <c r="AD23" s="118">
        <v>17.145299999999999</v>
      </c>
      <c r="AE23" s="118">
        <v>17.110641000000001</v>
      </c>
      <c r="AF23" s="119">
        <v>4.1980000000000003E-3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115" t="s">
        <v>197</v>
      </c>
      <c r="C25" s="116">
        <v>-3.9870000000000001</v>
      </c>
      <c r="D25" s="116">
        <v>-4.2750000000000004</v>
      </c>
      <c r="E25" s="116">
        <v>-5.4014280000000001</v>
      </c>
      <c r="F25" s="116">
        <v>-5.5410729999999999</v>
      </c>
      <c r="G25" s="116">
        <v>-5.7822969999999998</v>
      </c>
      <c r="H25" s="116">
        <v>-5.9266680000000003</v>
      </c>
      <c r="I25" s="116">
        <v>-6.0444630000000004</v>
      </c>
      <c r="J25" s="116">
        <v>-6.2305349999999997</v>
      </c>
      <c r="K25" s="116">
        <v>-6.3689099999999996</v>
      </c>
      <c r="L25" s="116">
        <v>-6.3787190000000002</v>
      </c>
      <c r="M25" s="116">
        <v>-6.4427110000000001</v>
      </c>
      <c r="N25" s="116">
        <v>-6.5742520000000004</v>
      </c>
      <c r="O25" s="116">
        <v>-6.6805450000000004</v>
      </c>
      <c r="P25" s="116">
        <v>-6.7643870000000001</v>
      </c>
      <c r="Q25" s="116">
        <v>-6.8321519999999998</v>
      </c>
      <c r="R25" s="116">
        <v>-6.8870019999999998</v>
      </c>
      <c r="S25" s="116">
        <v>-6.9388120000000004</v>
      </c>
      <c r="T25" s="116">
        <v>-6.9959379999999998</v>
      </c>
      <c r="U25" s="116">
        <v>-6.9897229999999997</v>
      </c>
      <c r="V25" s="116">
        <v>-6.9824789999999997</v>
      </c>
      <c r="W25" s="116">
        <v>-6.9704410000000001</v>
      </c>
      <c r="X25" s="116">
        <v>-6.929767</v>
      </c>
      <c r="Y25" s="116">
        <v>-6.9284429999999997</v>
      </c>
      <c r="Z25" s="116">
        <v>-6.8850389999999999</v>
      </c>
      <c r="AA25" s="116">
        <v>-6.8825139999999996</v>
      </c>
      <c r="AB25" s="116">
        <v>-6.7801299999999998</v>
      </c>
      <c r="AC25" s="116">
        <v>-6.8210139999999999</v>
      </c>
      <c r="AD25" s="116">
        <v>-6.8026949999999999</v>
      </c>
      <c r="AE25" s="116">
        <v>-6.6953259999999997</v>
      </c>
      <c r="AF25" s="117">
        <v>1.8686000000000001E-2</v>
      </c>
      <c r="AG25" s="38"/>
    </row>
    <row r="26" spans="1:33" ht="15" customHeight="1" x14ac:dyDescent="0.2">
      <c r="A26" s="43" t="s">
        <v>444</v>
      </c>
      <c r="B26" s="115" t="s">
        <v>198</v>
      </c>
      <c r="C26" s="116">
        <v>1.016</v>
      </c>
      <c r="D26" s="116">
        <v>1.0269999999999999</v>
      </c>
      <c r="E26" s="116">
        <v>0.57528699999999999</v>
      </c>
      <c r="F26" s="116">
        <v>0.58376799999999995</v>
      </c>
      <c r="G26" s="116">
        <v>0.65065300000000004</v>
      </c>
      <c r="H26" s="116">
        <v>0.68026200000000003</v>
      </c>
      <c r="I26" s="116">
        <v>0.67934700000000003</v>
      </c>
      <c r="J26" s="116">
        <v>0.67574999999999996</v>
      </c>
      <c r="K26" s="116">
        <v>0.68792200000000003</v>
      </c>
      <c r="L26" s="116">
        <v>0.70462100000000005</v>
      </c>
      <c r="M26" s="116">
        <v>0.70930000000000004</v>
      </c>
      <c r="N26" s="116">
        <v>0.713314</v>
      </c>
      <c r="O26" s="116">
        <v>0.71970900000000004</v>
      </c>
      <c r="P26" s="116">
        <v>0.73002</v>
      </c>
      <c r="Q26" s="116">
        <v>0.73024999999999995</v>
      </c>
      <c r="R26" s="116">
        <v>0.73936800000000003</v>
      </c>
      <c r="S26" s="116">
        <v>0.74762499999999998</v>
      </c>
      <c r="T26" s="116">
        <v>0.75548800000000005</v>
      </c>
      <c r="U26" s="116">
        <v>0.75912500000000005</v>
      </c>
      <c r="V26" s="116">
        <v>0.76707999999999998</v>
      </c>
      <c r="W26" s="116">
        <v>0.77105800000000002</v>
      </c>
      <c r="X26" s="116">
        <v>0.77485199999999999</v>
      </c>
      <c r="Y26" s="116">
        <v>0.77864500000000003</v>
      </c>
      <c r="Z26" s="116">
        <v>0.78703599999999996</v>
      </c>
      <c r="AA26" s="116">
        <v>0.76703299999999996</v>
      </c>
      <c r="AB26" s="116">
        <v>0.77804399999999996</v>
      </c>
      <c r="AC26" s="116">
        <v>0.80250900000000003</v>
      </c>
      <c r="AD26" s="116">
        <v>0.80661000000000005</v>
      </c>
      <c r="AE26" s="116">
        <v>0.77205299999999999</v>
      </c>
      <c r="AF26" s="117">
        <v>-9.7579999999999993E-3</v>
      </c>
      <c r="AG26" s="38"/>
    </row>
    <row r="27" spans="1:33" ht="15" customHeight="1" x14ac:dyDescent="0.2">
      <c r="A27" s="43" t="s">
        <v>445</v>
      </c>
      <c r="B27" s="115" t="s">
        <v>199</v>
      </c>
      <c r="C27" s="116">
        <v>0.71</v>
      </c>
      <c r="D27" s="116">
        <v>0.745</v>
      </c>
      <c r="E27" s="116">
        <v>0.64632999999999996</v>
      </c>
      <c r="F27" s="116">
        <v>0.64599799999999996</v>
      </c>
      <c r="G27" s="116">
        <v>0.59906099999999995</v>
      </c>
      <c r="H27" s="116">
        <v>0.58826800000000001</v>
      </c>
      <c r="I27" s="116">
        <v>0.58643299999999998</v>
      </c>
      <c r="J27" s="116">
        <v>0.58459799999999995</v>
      </c>
      <c r="K27" s="116">
        <v>0.58276300000000003</v>
      </c>
      <c r="L27" s="116">
        <v>0.58930300000000002</v>
      </c>
      <c r="M27" s="116">
        <v>0.57909299999999997</v>
      </c>
      <c r="N27" s="116">
        <v>0.57725800000000005</v>
      </c>
      <c r="O27" s="116">
        <v>0.57542300000000002</v>
      </c>
      <c r="P27" s="116">
        <v>0.57358799999999999</v>
      </c>
      <c r="Q27" s="116">
        <v>0.57175299999999996</v>
      </c>
      <c r="R27" s="116">
        <v>0.56991800000000004</v>
      </c>
      <c r="S27" s="116">
        <v>0.568083</v>
      </c>
      <c r="T27" s="116">
        <v>0.566249</v>
      </c>
      <c r="U27" s="116">
        <v>0.56441399999999997</v>
      </c>
      <c r="V27" s="116">
        <v>0.562199</v>
      </c>
      <c r="W27" s="116">
        <v>0.56036399999999997</v>
      </c>
      <c r="X27" s="116">
        <v>0.55852900000000005</v>
      </c>
      <c r="Y27" s="116">
        <v>0.55669400000000002</v>
      </c>
      <c r="Z27" s="116">
        <v>0.55485899999999999</v>
      </c>
      <c r="AA27" s="116">
        <v>0.55302399999999996</v>
      </c>
      <c r="AB27" s="116">
        <v>0.55118900000000004</v>
      </c>
      <c r="AC27" s="116">
        <v>0.54935400000000001</v>
      </c>
      <c r="AD27" s="116">
        <v>0.54752000000000001</v>
      </c>
      <c r="AE27" s="116">
        <v>0.54568499999999998</v>
      </c>
      <c r="AF27" s="117">
        <v>-9.3570000000000007E-3</v>
      </c>
      <c r="AG27" s="38"/>
    </row>
    <row r="28" spans="1:33" ht="15" customHeight="1" x14ac:dyDescent="0.2">
      <c r="A28" s="43" t="s">
        <v>446</v>
      </c>
      <c r="B28" s="115" t="s">
        <v>200</v>
      </c>
      <c r="C28" s="116">
        <v>0.443</v>
      </c>
      <c r="D28" s="116">
        <v>0.45500000000000002</v>
      </c>
      <c r="E28" s="116">
        <v>0.63259299999999996</v>
      </c>
      <c r="F28" s="116">
        <v>0.63859100000000002</v>
      </c>
      <c r="G28" s="116">
        <v>0.61833700000000003</v>
      </c>
      <c r="H28" s="116">
        <v>0.56479599999999996</v>
      </c>
      <c r="I28" s="116">
        <v>0.53340600000000005</v>
      </c>
      <c r="J28" s="116">
        <v>0.49338900000000002</v>
      </c>
      <c r="K28" s="116">
        <v>0.469773</v>
      </c>
      <c r="L28" s="116">
        <v>0.44399100000000002</v>
      </c>
      <c r="M28" s="116">
        <v>0.42266500000000001</v>
      </c>
      <c r="N28" s="116">
        <v>0.40152500000000002</v>
      </c>
      <c r="O28" s="116">
        <v>0.38702399999999998</v>
      </c>
      <c r="P28" s="116">
        <v>0.37079299999999998</v>
      </c>
      <c r="Q28" s="116">
        <v>0.367948</v>
      </c>
      <c r="R28" s="116">
        <v>0.36570399999999997</v>
      </c>
      <c r="S28" s="116">
        <v>0.359323</v>
      </c>
      <c r="T28" s="116">
        <v>0.35907299999999998</v>
      </c>
      <c r="U28" s="116">
        <v>0.36035699999999998</v>
      </c>
      <c r="V28" s="116">
        <v>0.35960500000000001</v>
      </c>
      <c r="W28" s="116">
        <v>0.36083799999999999</v>
      </c>
      <c r="X28" s="116">
        <v>0.36026900000000001</v>
      </c>
      <c r="Y28" s="116">
        <v>0.36049300000000001</v>
      </c>
      <c r="Z28" s="116">
        <v>0.363006</v>
      </c>
      <c r="AA28" s="116">
        <v>0.365311</v>
      </c>
      <c r="AB28" s="116">
        <v>0.36769600000000002</v>
      </c>
      <c r="AC28" s="116">
        <v>0.382685</v>
      </c>
      <c r="AD28" s="116">
        <v>0.38562200000000002</v>
      </c>
      <c r="AE28" s="116">
        <v>0.39112200000000003</v>
      </c>
      <c r="AF28" s="117">
        <v>-4.4380000000000001E-3</v>
      </c>
      <c r="AG28" s="38"/>
    </row>
    <row r="29" spans="1:33" ht="15" customHeight="1" x14ac:dyDescent="0.2">
      <c r="A29" s="43" t="s">
        <v>447</v>
      </c>
      <c r="B29" s="115" t="s">
        <v>201</v>
      </c>
      <c r="C29" s="116">
        <v>6.1559999999999997</v>
      </c>
      <c r="D29" s="116">
        <v>6.5019999999999998</v>
      </c>
      <c r="E29" s="116">
        <v>7.2556380000000003</v>
      </c>
      <c r="F29" s="116">
        <v>7.4094309999999997</v>
      </c>
      <c r="G29" s="116">
        <v>7.6503480000000001</v>
      </c>
      <c r="H29" s="116">
        <v>7.7599939999999998</v>
      </c>
      <c r="I29" s="116">
        <v>7.8436490000000001</v>
      </c>
      <c r="J29" s="116">
        <v>7.9842709999999997</v>
      </c>
      <c r="K29" s="116">
        <v>8.1093679999999999</v>
      </c>
      <c r="L29" s="116">
        <v>8.1166330000000002</v>
      </c>
      <c r="M29" s="116">
        <v>8.1537690000000005</v>
      </c>
      <c r="N29" s="116">
        <v>8.2663489999999999</v>
      </c>
      <c r="O29" s="116">
        <v>8.3627000000000002</v>
      </c>
      <c r="P29" s="116">
        <v>8.4387869999999996</v>
      </c>
      <c r="Q29" s="116">
        <v>8.5021050000000002</v>
      </c>
      <c r="R29" s="116">
        <v>8.561992</v>
      </c>
      <c r="S29" s="116">
        <v>8.6138440000000003</v>
      </c>
      <c r="T29" s="116">
        <v>8.6767470000000007</v>
      </c>
      <c r="U29" s="116">
        <v>8.6736179999999994</v>
      </c>
      <c r="V29" s="116">
        <v>8.6713629999999995</v>
      </c>
      <c r="W29" s="116">
        <v>8.6627010000000002</v>
      </c>
      <c r="X29" s="116">
        <v>8.6234179999999991</v>
      </c>
      <c r="Y29" s="116">
        <v>8.6242750000000008</v>
      </c>
      <c r="Z29" s="116">
        <v>8.5899409999999996</v>
      </c>
      <c r="AA29" s="116">
        <v>8.5678830000000001</v>
      </c>
      <c r="AB29" s="116">
        <v>8.4770579999999995</v>
      </c>
      <c r="AC29" s="116">
        <v>8.5555629999999994</v>
      </c>
      <c r="AD29" s="116">
        <v>8.542446</v>
      </c>
      <c r="AE29" s="116">
        <v>8.4041859999999993</v>
      </c>
      <c r="AF29" s="117">
        <v>1.1180000000000001E-2</v>
      </c>
      <c r="AG29" s="38"/>
    </row>
    <row r="30" spans="1:33" ht="15" customHeight="1" x14ac:dyDescent="0.2">
      <c r="A30" s="43" t="s">
        <v>448</v>
      </c>
      <c r="B30" s="115" t="s">
        <v>202</v>
      </c>
      <c r="C30" s="116">
        <v>1.01</v>
      </c>
      <c r="D30" s="116">
        <v>1.016</v>
      </c>
      <c r="E30" s="116">
        <v>0.92815000000000003</v>
      </c>
      <c r="F30" s="116">
        <v>0.93992299999999995</v>
      </c>
      <c r="G30" s="116">
        <v>0.94783300000000004</v>
      </c>
      <c r="H30" s="116">
        <v>0.93418100000000004</v>
      </c>
      <c r="I30" s="116">
        <v>0.95014600000000005</v>
      </c>
      <c r="J30" s="116">
        <v>0.96286300000000002</v>
      </c>
      <c r="K30" s="116">
        <v>0.99143999999999999</v>
      </c>
      <c r="L30" s="116">
        <v>0.97070599999999996</v>
      </c>
      <c r="M30" s="116">
        <v>0.97628000000000004</v>
      </c>
      <c r="N30" s="116">
        <v>0.98460999999999999</v>
      </c>
      <c r="O30" s="116">
        <v>1.008462</v>
      </c>
      <c r="P30" s="116">
        <v>1.0016830000000001</v>
      </c>
      <c r="Q30" s="116">
        <v>1.0152060000000001</v>
      </c>
      <c r="R30" s="116">
        <v>1.021841</v>
      </c>
      <c r="S30" s="116">
        <v>1.0149649999999999</v>
      </c>
      <c r="T30" s="116">
        <v>1.0091699999999999</v>
      </c>
      <c r="U30" s="116">
        <v>0.99934400000000001</v>
      </c>
      <c r="V30" s="116">
        <v>0.99502299999999999</v>
      </c>
      <c r="W30" s="116">
        <v>0.98987899999999995</v>
      </c>
      <c r="X30" s="116">
        <v>0.98558199999999996</v>
      </c>
      <c r="Y30" s="116">
        <v>0.97523499999999996</v>
      </c>
      <c r="Z30" s="116">
        <v>0.97431500000000004</v>
      </c>
      <c r="AA30" s="116">
        <v>0.97312699999999996</v>
      </c>
      <c r="AB30" s="116">
        <v>0.97099599999999997</v>
      </c>
      <c r="AC30" s="116">
        <v>0.98191200000000001</v>
      </c>
      <c r="AD30" s="116">
        <v>0.98303600000000002</v>
      </c>
      <c r="AE30" s="116">
        <v>0.97301300000000002</v>
      </c>
      <c r="AF30" s="117">
        <v>-1.3320000000000001E-3</v>
      </c>
      <c r="AG30" s="38"/>
    </row>
    <row r="31" spans="1:33" ht="12" x14ac:dyDescent="0.2">
      <c r="A31" s="43" t="s">
        <v>449</v>
      </c>
      <c r="B31" s="115" t="s">
        <v>203</v>
      </c>
      <c r="C31" s="116">
        <v>2.9000000000000001E-2</v>
      </c>
      <c r="D31" s="116">
        <v>-6.0999999999999999E-2</v>
      </c>
      <c r="E31" s="116">
        <v>0</v>
      </c>
      <c r="F31" s="116">
        <v>0</v>
      </c>
      <c r="G31" s="116">
        <v>0</v>
      </c>
      <c r="H31" s="116">
        <v>0</v>
      </c>
      <c r="I31" s="116">
        <v>0</v>
      </c>
      <c r="J31" s="116">
        <v>0</v>
      </c>
      <c r="K31" s="116">
        <v>0</v>
      </c>
      <c r="L31" s="116">
        <v>0</v>
      </c>
      <c r="M31" s="116">
        <v>0</v>
      </c>
      <c r="N31" s="116">
        <v>0</v>
      </c>
      <c r="O31" s="116">
        <v>0</v>
      </c>
      <c r="P31" s="116">
        <v>0</v>
      </c>
      <c r="Q31" s="116">
        <v>0</v>
      </c>
      <c r="R31" s="116">
        <v>0</v>
      </c>
      <c r="S31" s="116">
        <v>0</v>
      </c>
      <c r="T31" s="116">
        <v>0</v>
      </c>
      <c r="U31" s="116">
        <v>0</v>
      </c>
      <c r="V31" s="116">
        <v>0</v>
      </c>
      <c r="W31" s="116">
        <v>0</v>
      </c>
      <c r="X31" s="116">
        <v>0</v>
      </c>
      <c r="Y31" s="116">
        <v>0</v>
      </c>
      <c r="Z31" s="116">
        <v>0</v>
      </c>
      <c r="AA31" s="116">
        <v>0</v>
      </c>
      <c r="AB31" s="116">
        <v>0</v>
      </c>
      <c r="AC31" s="116">
        <v>0</v>
      </c>
      <c r="AD31" s="116">
        <v>0</v>
      </c>
      <c r="AE31" s="116">
        <v>0</v>
      </c>
      <c r="AF31" s="117" t="s">
        <v>615</v>
      </c>
      <c r="AG31" s="38"/>
    </row>
    <row r="32" spans="1:33" ht="12" x14ac:dyDescent="0.2">
      <c r="A32" s="43" t="s">
        <v>450</v>
      </c>
      <c r="B32" s="115" t="s">
        <v>204</v>
      </c>
      <c r="C32" s="116">
        <v>5.9699749999999998</v>
      </c>
      <c r="D32" s="116">
        <v>6.2494589999999999</v>
      </c>
      <c r="E32" s="116">
        <v>6.3098929999999998</v>
      </c>
      <c r="F32" s="116">
        <v>6.3703830000000004</v>
      </c>
      <c r="G32" s="116">
        <v>6.5250170000000001</v>
      </c>
      <c r="H32" s="116">
        <v>6.4905749999999998</v>
      </c>
      <c r="I32" s="116">
        <v>6.5487460000000004</v>
      </c>
      <c r="J32" s="116">
        <v>6.559412</v>
      </c>
      <c r="K32" s="116">
        <v>6.5466519999999999</v>
      </c>
      <c r="L32" s="116">
        <v>6.5300240000000001</v>
      </c>
      <c r="M32" s="116">
        <v>6.5812049999999997</v>
      </c>
      <c r="N32" s="116">
        <v>6.6288710000000002</v>
      </c>
      <c r="O32" s="116">
        <v>6.6677429999999998</v>
      </c>
      <c r="P32" s="116">
        <v>6.7495789999999998</v>
      </c>
      <c r="Q32" s="116">
        <v>6.759538</v>
      </c>
      <c r="R32" s="116">
        <v>6.7878749999999997</v>
      </c>
      <c r="S32" s="116">
        <v>6.854495</v>
      </c>
      <c r="T32" s="116">
        <v>6.9162509999999999</v>
      </c>
      <c r="U32" s="116">
        <v>6.993582</v>
      </c>
      <c r="V32" s="116">
        <v>7.0779189999999996</v>
      </c>
      <c r="W32" s="116">
        <v>7.1209499999999997</v>
      </c>
      <c r="X32" s="116">
        <v>7.1988570000000003</v>
      </c>
      <c r="Y32" s="116">
        <v>7.2775319999999999</v>
      </c>
      <c r="Z32" s="116">
        <v>7.2978360000000002</v>
      </c>
      <c r="AA32" s="116">
        <v>7.3110850000000003</v>
      </c>
      <c r="AB32" s="116">
        <v>7.3162820000000002</v>
      </c>
      <c r="AC32" s="116">
        <v>7.3768609999999999</v>
      </c>
      <c r="AD32" s="116">
        <v>7.4206149999999997</v>
      </c>
      <c r="AE32" s="116">
        <v>7.4696150000000001</v>
      </c>
      <c r="AF32" s="117">
        <v>8.0359999999999997E-3</v>
      </c>
      <c r="AG32" s="38"/>
    </row>
    <row r="33" spans="1:33" ht="12" x14ac:dyDescent="0.2">
      <c r="A33" s="43" t="s">
        <v>451</v>
      </c>
      <c r="B33" s="115" t="s">
        <v>505</v>
      </c>
      <c r="C33" s="116">
        <v>1.1491199999999999</v>
      </c>
      <c r="D33" s="116">
        <v>1.12035</v>
      </c>
      <c r="E33" s="116">
        <v>1.1470990000000001</v>
      </c>
      <c r="F33" s="116">
        <v>1.1442650000000001</v>
      </c>
      <c r="G33" s="116">
        <v>1.1427689999999999</v>
      </c>
      <c r="H33" s="116">
        <v>1.1415979999999999</v>
      </c>
      <c r="I33" s="116">
        <v>1.1396599999999999</v>
      </c>
      <c r="J33" s="116">
        <v>1.1375189999999999</v>
      </c>
      <c r="K33" s="116">
        <v>1.134501</v>
      </c>
      <c r="L33" s="116">
        <v>1.1317360000000001</v>
      </c>
      <c r="M33" s="116">
        <v>1.1293219999999999</v>
      </c>
      <c r="N33" s="116">
        <v>1.1276710000000001</v>
      </c>
      <c r="O33" s="116">
        <v>1.126403</v>
      </c>
      <c r="P33" s="116">
        <v>1.12503</v>
      </c>
      <c r="Q33" s="116">
        <v>1.123248</v>
      </c>
      <c r="R33" s="116">
        <v>1.1219349999999999</v>
      </c>
      <c r="S33" s="116">
        <v>1.1209499999999999</v>
      </c>
      <c r="T33" s="116">
        <v>1.1199809999999999</v>
      </c>
      <c r="U33" s="116">
        <v>1.1196550000000001</v>
      </c>
      <c r="V33" s="116">
        <v>1.119542</v>
      </c>
      <c r="W33" s="116">
        <v>1.1196870000000001</v>
      </c>
      <c r="X33" s="116">
        <v>1.119936</v>
      </c>
      <c r="Y33" s="116">
        <v>1.1204799999999999</v>
      </c>
      <c r="Z33" s="116">
        <v>1.1250910000000001</v>
      </c>
      <c r="AA33" s="116">
        <v>1.134339</v>
      </c>
      <c r="AB33" s="116">
        <v>1.148021</v>
      </c>
      <c r="AC33" s="116">
        <v>1.1725270000000001</v>
      </c>
      <c r="AD33" s="116">
        <v>1.192237</v>
      </c>
      <c r="AE33" s="116">
        <v>1.2076789999999999</v>
      </c>
      <c r="AF33" s="117">
        <v>1.7769999999999999E-3</v>
      </c>
      <c r="AG33" s="38"/>
    </row>
    <row r="34" spans="1:33" ht="12" x14ac:dyDescent="0.2">
      <c r="A34" s="43" t="s">
        <v>452</v>
      </c>
      <c r="B34" s="115" t="s">
        <v>634</v>
      </c>
      <c r="C34" s="116">
        <v>0.88826700000000003</v>
      </c>
      <c r="D34" s="116">
        <v>0.88663499999999995</v>
      </c>
      <c r="E34" s="116">
        <v>0.90790899999999997</v>
      </c>
      <c r="F34" s="116">
        <v>0.90078400000000003</v>
      </c>
      <c r="G34" s="116">
        <v>0.89644400000000002</v>
      </c>
      <c r="H34" s="116">
        <v>0.89324099999999995</v>
      </c>
      <c r="I34" s="116">
        <v>0.88841499999999995</v>
      </c>
      <c r="J34" s="116">
        <v>0.88185999999999998</v>
      </c>
      <c r="K34" s="116">
        <v>0.87376299999999996</v>
      </c>
      <c r="L34" s="116">
        <v>0.86631499999999995</v>
      </c>
      <c r="M34" s="116">
        <v>0.85941299999999998</v>
      </c>
      <c r="N34" s="116">
        <v>0.85513600000000001</v>
      </c>
      <c r="O34" s="116">
        <v>0.85251299999999997</v>
      </c>
      <c r="P34" s="116">
        <v>0.84989199999999998</v>
      </c>
      <c r="Q34" s="116">
        <v>0.846001</v>
      </c>
      <c r="R34" s="116">
        <v>0.84331800000000001</v>
      </c>
      <c r="S34" s="116">
        <v>0.84148900000000004</v>
      </c>
      <c r="T34" s="116">
        <v>0.83972100000000005</v>
      </c>
      <c r="U34" s="116">
        <v>0.83952700000000002</v>
      </c>
      <c r="V34" s="116">
        <v>0.83996999999999999</v>
      </c>
      <c r="W34" s="116">
        <v>0.84109100000000003</v>
      </c>
      <c r="X34" s="116">
        <v>0.84250100000000006</v>
      </c>
      <c r="Y34" s="116">
        <v>0.84467999999999999</v>
      </c>
      <c r="Z34" s="116">
        <v>0.84792199999999995</v>
      </c>
      <c r="AA34" s="116">
        <v>0.85281899999999999</v>
      </c>
      <c r="AB34" s="116">
        <v>0.85932399999999998</v>
      </c>
      <c r="AC34" s="116">
        <v>0.86694300000000002</v>
      </c>
      <c r="AD34" s="116">
        <v>0.87616300000000003</v>
      </c>
      <c r="AE34" s="116">
        <v>0.88620500000000002</v>
      </c>
      <c r="AF34" s="117">
        <v>-8.2999999999999998E-5</v>
      </c>
      <c r="AG34" s="38"/>
    </row>
    <row r="35" spans="1:33" ht="12" x14ac:dyDescent="0.2">
      <c r="A35" s="43" t="s">
        <v>453</v>
      </c>
      <c r="B35" s="115" t="s">
        <v>205</v>
      </c>
      <c r="C35" s="116">
        <v>0.97899999999999998</v>
      </c>
      <c r="D35" s="116">
        <v>0.96047400000000005</v>
      </c>
      <c r="E35" s="116">
        <v>1.0260339999999999</v>
      </c>
      <c r="F35" s="116">
        <v>1.02186</v>
      </c>
      <c r="G35" s="116">
        <v>1.0205420000000001</v>
      </c>
      <c r="H35" s="116">
        <v>1.020443</v>
      </c>
      <c r="I35" s="116">
        <v>1.02501</v>
      </c>
      <c r="J35" s="116">
        <v>1.0218659999999999</v>
      </c>
      <c r="K35" s="116">
        <v>1.0172639999999999</v>
      </c>
      <c r="L35" s="116">
        <v>1.013409</v>
      </c>
      <c r="M35" s="116">
        <v>1.010186</v>
      </c>
      <c r="N35" s="116">
        <v>1.009674</v>
      </c>
      <c r="O35" s="116">
        <v>1.010913</v>
      </c>
      <c r="P35" s="116">
        <v>1.0196320000000001</v>
      </c>
      <c r="Q35" s="116">
        <v>1.0199830000000001</v>
      </c>
      <c r="R35" s="116">
        <v>1.021658</v>
      </c>
      <c r="S35" s="116">
        <v>1.0242880000000001</v>
      </c>
      <c r="T35" s="116">
        <v>1.0270820000000001</v>
      </c>
      <c r="U35" s="116">
        <v>1.031577</v>
      </c>
      <c r="V35" s="116">
        <v>1.0368250000000001</v>
      </c>
      <c r="W35" s="116">
        <v>1.0428649999999999</v>
      </c>
      <c r="X35" s="116">
        <v>1.0493220000000001</v>
      </c>
      <c r="Y35" s="116">
        <v>1.056664</v>
      </c>
      <c r="Z35" s="116">
        <v>1.0652079999999999</v>
      </c>
      <c r="AA35" s="116">
        <v>1.075536</v>
      </c>
      <c r="AB35" s="116">
        <v>1.087612</v>
      </c>
      <c r="AC35" s="116">
        <v>1.110244</v>
      </c>
      <c r="AD35" s="116">
        <v>1.1140749999999999</v>
      </c>
      <c r="AE35" s="116">
        <v>1.1306849999999999</v>
      </c>
      <c r="AF35" s="117">
        <v>5.1580000000000003E-3</v>
      </c>
      <c r="AG35" s="38"/>
    </row>
    <row r="36" spans="1:33" ht="12" x14ac:dyDescent="0.2">
      <c r="A36" s="43" t="s">
        <v>454</v>
      </c>
      <c r="B36" s="115" t="s">
        <v>206</v>
      </c>
      <c r="C36" s="116">
        <v>-9.0732999999999994E-2</v>
      </c>
      <c r="D36" s="116">
        <v>-7.3839000000000002E-2</v>
      </c>
      <c r="E36" s="116">
        <v>-0.11812499999999999</v>
      </c>
      <c r="F36" s="116">
        <v>-0.121077</v>
      </c>
      <c r="G36" s="116">
        <v>-0.124098</v>
      </c>
      <c r="H36" s="116">
        <v>-0.12720200000000001</v>
      </c>
      <c r="I36" s="116">
        <v>-0.136596</v>
      </c>
      <c r="J36" s="116">
        <v>-0.14000599999999999</v>
      </c>
      <c r="K36" s="116">
        <v>-0.14350099999999999</v>
      </c>
      <c r="L36" s="116">
        <v>-0.147094</v>
      </c>
      <c r="M36" s="116">
        <v>-0.15077299999999999</v>
      </c>
      <c r="N36" s="116">
        <v>-0.15453800000000001</v>
      </c>
      <c r="O36" s="116">
        <v>-0.15840000000000001</v>
      </c>
      <c r="P36" s="116">
        <v>-0.16974</v>
      </c>
      <c r="Q36" s="116">
        <v>-0.173982</v>
      </c>
      <c r="R36" s="116">
        <v>-0.178339</v>
      </c>
      <c r="S36" s="116">
        <v>-0.18279899999999999</v>
      </c>
      <c r="T36" s="116">
        <v>-0.187361</v>
      </c>
      <c r="U36" s="116">
        <v>-0.19205</v>
      </c>
      <c r="V36" s="116">
        <v>-0.196854</v>
      </c>
      <c r="W36" s="116">
        <v>-0.20177400000000001</v>
      </c>
      <c r="X36" s="116">
        <v>-0.206821</v>
      </c>
      <c r="Y36" s="116">
        <v>-0.211983</v>
      </c>
      <c r="Z36" s="116">
        <v>-0.21728600000000001</v>
      </c>
      <c r="AA36" s="116">
        <v>-0.222717</v>
      </c>
      <c r="AB36" s="116">
        <v>-0.22828799999999999</v>
      </c>
      <c r="AC36" s="116">
        <v>-0.24330099999999999</v>
      </c>
      <c r="AD36" s="116">
        <v>-0.23791200000000001</v>
      </c>
      <c r="AE36" s="116">
        <v>-0.244481</v>
      </c>
      <c r="AF36" s="117">
        <v>3.6034999999999998E-2</v>
      </c>
      <c r="AG36" s="38"/>
    </row>
    <row r="37" spans="1:33" ht="12" x14ac:dyDescent="0.2">
      <c r="A37" s="43" t="s">
        <v>456</v>
      </c>
      <c r="B37" s="115" t="s">
        <v>208</v>
      </c>
      <c r="C37" s="116">
        <v>0.103046</v>
      </c>
      <c r="D37" s="116">
        <v>9.6615999999999994E-2</v>
      </c>
      <c r="E37" s="116">
        <v>8.6531999999999998E-2</v>
      </c>
      <c r="F37" s="116">
        <v>8.6834999999999996E-2</v>
      </c>
      <c r="G37" s="116">
        <v>8.8994000000000004E-2</v>
      </c>
      <c r="H37" s="116">
        <v>9.0225E-2</v>
      </c>
      <c r="I37" s="116">
        <v>9.1201000000000004E-2</v>
      </c>
      <c r="J37" s="116">
        <v>9.5551999999999998E-2</v>
      </c>
      <c r="K37" s="116">
        <v>9.7609000000000001E-2</v>
      </c>
      <c r="L37" s="116">
        <v>9.9648E-2</v>
      </c>
      <c r="M37" s="116">
        <v>0.102908</v>
      </c>
      <c r="N37" s="116">
        <v>0.103702</v>
      </c>
      <c r="O37" s="116">
        <v>0.102284</v>
      </c>
      <c r="P37" s="116">
        <v>0.10080600000000001</v>
      </c>
      <c r="Q37" s="116">
        <v>9.9268999999999996E-2</v>
      </c>
      <c r="R37" s="116">
        <v>9.7669000000000006E-2</v>
      </c>
      <c r="S37" s="116">
        <v>9.6006999999999995E-2</v>
      </c>
      <c r="T37" s="116">
        <v>9.4281000000000004E-2</v>
      </c>
      <c r="U37" s="116">
        <v>9.2749999999999999E-2</v>
      </c>
      <c r="V37" s="116">
        <v>9.0892000000000001E-2</v>
      </c>
      <c r="W37" s="116">
        <v>8.8966000000000003E-2</v>
      </c>
      <c r="X37" s="116">
        <v>8.6970000000000006E-2</v>
      </c>
      <c r="Y37" s="116">
        <v>8.4903000000000006E-2</v>
      </c>
      <c r="Z37" s="116">
        <v>8.2765000000000005E-2</v>
      </c>
      <c r="AA37" s="116">
        <v>8.0551999999999999E-2</v>
      </c>
      <c r="AB37" s="116">
        <v>7.8265000000000001E-2</v>
      </c>
      <c r="AC37" s="116">
        <v>7.5900999999999996E-2</v>
      </c>
      <c r="AD37" s="116">
        <v>7.3458999999999997E-2</v>
      </c>
      <c r="AE37" s="116">
        <v>7.0937E-2</v>
      </c>
      <c r="AF37" s="117" t="s">
        <v>615</v>
      </c>
      <c r="AG37" s="38"/>
    </row>
    <row r="38" spans="1:33" ht="12" x14ac:dyDescent="0.2">
      <c r="A38" s="43" t="s">
        <v>457</v>
      </c>
      <c r="B38" s="115" t="s">
        <v>205</v>
      </c>
      <c r="C38" s="116">
        <v>0.107</v>
      </c>
      <c r="D38" s="116">
        <v>9.3790999999999999E-2</v>
      </c>
      <c r="E38" s="116">
        <v>7.8514E-2</v>
      </c>
      <c r="F38" s="116">
        <v>7.8777E-2</v>
      </c>
      <c r="G38" s="116">
        <v>8.0894999999999995E-2</v>
      </c>
      <c r="H38" s="116">
        <v>8.2086000000000006E-2</v>
      </c>
      <c r="I38" s="116">
        <v>8.3020999999999998E-2</v>
      </c>
      <c r="J38" s="116">
        <v>8.7332000000000007E-2</v>
      </c>
      <c r="K38" s="116">
        <v>8.9346999999999996E-2</v>
      </c>
      <c r="L38" s="116">
        <v>9.1345999999999997E-2</v>
      </c>
      <c r="M38" s="116">
        <v>9.4563999999999995E-2</v>
      </c>
      <c r="N38" s="116">
        <v>9.5315999999999998E-2</v>
      </c>
      <c r="O38" s="116">
        <v>9.3855999999999995E-2</v>
      </c>
      <c r="P38" s="116">
        <v>9.2336000000000001E-2</v>
      </c>
      <c r="Q38" s="116">
        <v>9.0756000000000003E-2</v>
      </c>
      <c r="R38" s="116">
        <v>8.9113999999999999E-2</v>
      </c>
      <c r="S38" s="116">
        <v>8.7409000000000001E-2</v>
      </c>
      <c r="T38" s="116">
        <v>8.5639999999999994E-2</v>
      </c>
      <c r="U38" s="116">
        <v>8.4066000000000002E-2</v>
      </c>
      <c r="V38" s="116">
        <v>8.2165000000000002E-2</v>
      </c>
      <c r="W38" s="116">
        <v>8.0195000000000002E-2</v>
      </c>
      <c r="X38" s="116">
        <v>7.8155000000000002E-2</v>
      </c>
      <c r="Y38" s="116">
        <v>7.6044E-2</v>
      </c>
      <c r="Z38" s="116">
        <v>7.3860999999999996E-2</v>
      </c>
      <c r="AA38" s="116">
        <v>7.1605000000000002E-2</v>
      </c>
      <c r="AB38" s="116">
        <v>6.9272E-2</v>
      </c>
      <c r="AC38" s="116">
        <v>6.6863000000000006E-2</v>
      </c>
      <c r="AD38" s="116">
        <v>6.4376000000000003E-2</v>
      </c>
      <c r="AE38" s="116">
        <v>6.1808000000000002E-2</v>
      </c>
      <c r="AF38" s="117">
        <v>-1.9408999999999999E-2</v>
      </c>
      <c r="AG38" s="38"/>
    </row>
    <row r="39" spans="1:33" ht="12" x14ac:dyDescent="0.2">
      <c r="A39" s="43" t="s">
        <v>458</v>
      </c>
      <c r="B39" s="115" t="s">
        <v>206</v>
      </c>
      <c r="C39" s="116">
        <v>-3.9529999999999999E-3</v>
      </c>
      <c r="D39" s="116">
        <v>2.8249999999999998E-3</v>
      </c>
      <c r="E39" s="116">
        <v>8.0180000000000008E-3</v>
      </c>
      <c r="F39" s="116">
        <v>8.0579999999999992E-3</v>
      </c>
      <c r="G39" s="116">
        <v>8.0979999999999993E-3</v>
      </c>
      <c r="H39" s="116">
        <v>8.1390000000000004E-3</v>
      </c>
      <c r="I39" s="116">
        <v>8.1799999999999998E-3</v>
      </c>
      <c r="J39" s="116">
        <v>8.2199999999999999E-3</v>
      </c>
      <c r="K39" s="116">
        <v>8.2620000000000002E-3</v>
      </c>
      <c r="L39" s="116">
        <v>8.3029999999999996E-3</v>
      </c>
      <c r="M39" s="116">
        <v>8.3440000000000007E-3</v>
      </c>
      <c r="N39" s="116">
        <v>8.3859999999999994E-3</v>
      </c>
      <c r="O39" s="116">
        <v>8.4279999999999997E-3</v>
      </c>
      <c r="P39" s="116">
        <v>8.4700000000000001E-3</v>
      </c>
      <c r="Q39" s="116">
        <v>8.5120000000000005E-3</v>
      </c>
      <c r="R39" s="116">
        <v>8.5550000000000001E-3</v>
      </c>
      <c r="S39" s="116">
        <v>8.5979999999999997E-3</v>
      </c>
      <c r="T39" s="116">
        <v>8.6409999999999994E-3</v>
      </c>
      <c r="U39" s="116">
        <v>8.6840000000000007E-3</v>
      </c>
      <c r="V39" s="116">
        <v>8.7270000000000004E-3</v>
      </c>
      <c r="W39" s="116">
        <v>8.7709999999999993E-3</v>
      </c>
      <c r="X39" s="116">
        <v>8.8149999999999999E-3</v>
      </c>
      <c r="Y39" s="116">
        <v>8.8590000000000006E-3</v>
      </c>
      <c r="Z39" s="116">
        <v>8.9029999999999995E-3</v>
      </c>
      <c r="AA39" s="116">
        <v>8.9479999999999994E-3</v>
      </c>
      <c r="AB39" s="116">
        <v>8.9929999999999993E-3</v>
      </c>
      <c r="AC39" s="116">
        <v>9.0379999999999992E-3</v>
      </c>
      <c r="AD39" s="116">
        <v>9.0830000000000008E-3</v>
      </c>
      <c r="AE39" s="116">
        <v>9.1280000000000007E-3</v>
      </c>
      <c r="AF39" s="117" t="s">
        <v>615</v>
      </c>
      <c r="AG39" s="38"/>
    </row>
    <row r="40" spans="1:33" ht="12" x14ac:dyDescent="0.2">
      <c r="A40" s="43" t="s">
        <v>456</v>
      </c>
      <c r="B40" s="115" t="s">
        <v>658</v>
      </c>
      <c r="C40" s="116">
        <v>0.15453900000000001</v>
      </c>
      <c r="D40" s="116">
        <v>0.13426399999999999</v>
      </c>
      <c r="E40" s="116">
        <v>0.149754</v>
      </c>
      <c r="F40" s="116">
        <v>0.153641</v>
      </c>
      <c r="G40" s="116">
        <v>0.15385399999999999</v>
      </c>
      <c r="H40" s="116">
        <v>0.154637</v>
      </c>
      <c r="I40" s="116">
        <v>0.15651999999999999</v>
      </c>
      <c r="J40" s="116">
        <v>0.15659000000000001</v>
      </c>
      <c r="K40" s="116">
        <v>0.15956100000000001</v>
      </c>
      <c r="L40" s="116">
        <v>0.162161</v>
      </c>
      <c r="M40" s="116">
        <v>0.16354399999999999</v>
      </c>
      <c r="N40" s="116">
        <v>0.16517899999999999</v>
      </c>
      <c r="O40" s="116">
        <v>0.16807900000000001</v>
      </c>
      <c r="P40" s="116">
        <v>0.17058699999999999</v>
      </c>
      <c r="Q40" s="116">
        <v>0.17416999999999999</v>
      </c>
      <c r="R40" s="116">
        <v>0.17709</v>
      </c>
      <c r="S40" s="116">
        <v>0.17955699999999999</v>
      </c>
      <c r="T40" s="116">
        <v>0.18202299999999999</v>
      </c>
      <c r="U40" s="116">
        <v>0.18340500000000001</v>
      </c>
      <c r="V40" s="116">
        <v>0.18469099999999999</v>
      </c>
      <c r="W40" s="116">
        <v>0.18563299999999999</v>
      </c>
      <c r="X40" s="116">
        <v>0.18648000000000001</v>
      </c>
      <c r="Y40" s="116">
        <v>0.186914</v>
      </c>
      <c r="Z40" s="116">
        <v>0.190362</v>
      </c>
      <c r="AA40" s="116">
        <v>0.19683600000000001</v>
      </c>
      <c r="AB40" s="116">
        <v>0.206123</v>
      </c>
      <c r="AC40" s="116">
        <v>0.22497</v>
      </c>
      <c r="AD40" s="116">
        <v>0.23782800000000001</v>
      </c>
      <c r="AE40" s="116">
        <v>0.245862</v>
      </c>
      <c r="AF40" s="117">
        <v>1.6721E-2</v>
      </c>
      <c r="AG40" s="38"/>
    </row>
    <row r="41" spans="1:33" ht="12" x14ac:dyDescent="0.2">
      <c r="A41" s="43" t="s">
        <v>457</v>
      </c>
      <c r="B41" s="115" t="s">
        <v>205</v>
      </c>
      <c r="C41" s="116">
        <v>0.13333800000000001</v>
      </c>
      <c r="D41" s="116">
        <v>0.11060200000000001</v>
      </c>
      <c r="E41" s="116">
        <v>0.11529399999999999</v>
      </c>
      <c r="F41" s="116">
        <v>0.11874999999999999</v>
      </c>
      <c r="G41" s="116">
        <v>0.11852699999999999</v>
      </c>
      <c r="H41" s="116">
        <v>0.118868</v>
      </c>
      <c r="I41" s="116">
        <v>0.12030399999999999</v>
      </c>
      <c r="J41" s="116">
        <v>0.119922</v>
      </c>
      <c r="K41" s="116">
        <v>0.122435</v>
      </c>
      <c r="L41" s="116">
        <v>0.124571</v>
      </c>
      <c r="M41" s="116">
        <v>0.12548300000000001</v>
      </c>
      <c r="N41" s="116">
        <v>0.126642</v>
      </c>
      <c r="O41" s="116">
        <v>0.12906100000000001</v>
      </c>
      <c r="P41" s="116">
        <v>0.131081</v>
      </c>
      <c r="Q41" s="116">
        <v>0.13417100000000001</v>
      </c>
      <c r="R41" s="116">
        <v>0.13658999999999999</v>
      </c>
      <c r="S41" s="116">
        <v>0.13855100000000001</v>
      </c>
      <c r="T41" s="116">
        <v>0.14050399999999999</v>
      </c>
      <c r="U41" s="116">
        <v>0.14136699999999999</v>
      </c>
      <c r="V41" s="116">
        <v>0.142128</v>
      </c>
      <c r="W41" s="116">
        <v>0.142538</v>
      </c>
      <c r="X41" s="116">
        <v>0.142846</v>
      </c>
      <c r="Y41" s="116">
        <v>0.142735</v>
      </c>
      <c r="Z41" s="116">
        <v>0.14563100000000001</v>
      </c>
      <c r="AA41" s="116">
        <v>0.15154500000000001</v>
      </c>
      <c r="AB41" s="116">
        <v>0.16026599999999999</v>
      </c>
      <c r="AC41" s="116">
        <v>0.17854</v>
      </c>
      <c r="AD41" s="116">
        <v>0.19081799999999999</v>
      </c>
      <c r="AE41" s="116">
        <v>0.198264</v>
      </c>
      <c r="AF41" s="117">
        <v>1.4269E-2</v>
      </c>
      <c r="AG41" s="38"/>
    </row>
    <row r="42" spans="1:33" ht="12" x14ac:dyDescent="0.2">
      <c r="A42" s="43" t="s">
        <v>458</v>
      </c>
      <c r="B42" s="115" t="s">
        <v>206</v>
      </c>
      <c r="C42" s="116">
        <v>2.12E-2</v>
      </c>
      <c r="D42" s="116">
        <v>2.3661999999999999E-2</v>
      </c>
      <c r="E42" s="116">
        <v>3.4459999999999998E-2</v>
      </c>
      <c r="F42" s="116">
        <v>3.4890999999999998E-2</v>
      </c>
      <c r="G42" s="116">
        <v>3.5326999999999997E-2</v>
      </c>
      <c r="H42" s="116">
        <v>3.5769000000000002E-2</v>
      </c>
      <c r="I42" s="116">
        <v>3.6215999999999998E-2</v>
      </c>
      <c r="J42" s="116">
        <v>3.6667999999999999E-2</v>
      </c>
      <c r="K42" s="116">
        <v>3.7127E-2</v>
      </c>
      <c r="L42" s="116">
        <v>3.7590999999999999E-2</v>
      </c>
      <c r="M42" s="116">
        <v>3.8060999999999998E-2</v>
      </c>
      <c r="N42" s="116">
        <v>3.8536000000000001E-2</v>
      </c>
      <c r="O42" s="116">
        <v>3.9017999999999997E-2</v>
      </c>
      <c r="P42" s="116">
        <v>3.9505999999999999E-2</v>
      </c>
      <c r="Q42" s="116">
        <v>0.04</v>
      </c>
      <c r="R42" s="116">
        <v>4.0500000000000001E-2</v>
      </c>
      <c r="S42" s="116">
        <v>4.1006000000000001E-2</v>
      </c>
      <c r="T42" s="116">
        <v>4.1519E-2</v>
      </c>
      <c r="U42" s="116">
        <v>4.2037999999999999E-2</v>
      </c>
      <c r="V42" s="116">
        <v>4.2562999999999997E-2</v>
      </c>
      <c r="W42" s="116">
        <v>4.3095000000000001E-2</v>
      </c>
      <c r="X42" s="116">
        <v>4.3633999999999999E-2</v>
      </c>
      <c r="Y42" s="116">
        <v>4.4179000000000003E-2</v>
      </c>
      <c r="Z42" s="116">
        <v>4.4731E-2</v>
      </c>
      <c r="AA42" s="116">
        <v>4.5290999999999998E-2</v>
      </c>
      <c r="AB42" s="116">
        <v>4.5857000000000002E-2</v>
      </c>
      <c r="AC42" s="116">
        <v>4.6429999999999999E-2</v>
      </c>
      <c r="AD42" s="116">
        <v>4.7010000000000003E-2</v>
      </c>
      <c r="AE42" s="116">
        <v>4.7598000000000001E-2</v>
      </c>
      <c r="AF42" s="117">
        <v>2.9305999999999999E-2</v>
      </c>
      <c r="AG42" s="38"/>
    </row>
    <row r="43" spans="1:33" ht="12" x14ac:dyDescent="0.2">
      <c r="A43" s="43" t="s">
        <v>460</v>
      </c>
      <c r="B43" s="115" t="s">
        <v>209</v>
      </c>
      <c r="C43" s="116">
        <v>3.2669999999999999E-3</v>
      </c>
      <c r="D43" s="116">
        <v>2.836E-3</v>
      </c>
      <c r="E43" s="116">
        <v>2.9039999999999999E-3</v>
      </c>
      <c r="F43" s="116">
        <v>3.0049999999999999E-3</v>
      </c>
      <c r="G43" s="116">
        <v>3.4770000000000001E-3</v>
      </c>
      <c r="H43" s="116">
        <v>3.4949999999999998E-3</v>
      </c>
      <c r="I43" s="116">
        <v>3.5249999999999999E-3</v>
      </c>
      <c r="J43" s="116">
        <v>3.5170000000000002E-3</v>
      </c>
      <c r="K43" s="116">
        <v>3.568E-3</v>
      </c>
      <c r="L43" s="116">
        <v>3.6120000000000002E-3</v>
      </c>
      <c r="M43" s="116">
        <v>3.457E-3</v>
      </c>
      <c r="N43" s="116">
        <v>3.6540000000000001E-3</v>
      </c>
      <c r="O43" s="116">
        <v>3.5270000000000002E-3</v>
      </c>
      <c r="P43" s="116">
        <v>3.7450000000000001E-3</v>
      </c>
      <c r="Q43" s="116">
        <v>3.8080000000000002E-3</v>
      </c>
      <c r="R43" s="116">
        <v>3.8570000000000002E-3</v>
      </c>
      <c r="S43" s="116">
        <v>3.8969999999999999E-3</v>
      </c>
      <c r="T43" s="116">
        <v>3.9560000000000003E-3</v>
      </c>
      <c r="U43" s="116">
        <v>3.9740000000000001E-3</v>
      </c>
      <c r="V43" s="116">
        <v>3.9890000000000004E-3</v>
      </c>
      <c r="W43" s="116">
        <v>3.9979999999999998E-3</v>
      </c>
      <c r="X43" s="116">
        <v>3.9849999999999998E-3</v>
      </c>
      <c r="Y43" s="116">
        <v>3.9820000000000003E-3</v>
      </c>
      <c r="Z43" s="116">
        <v>4.0419999999999996E-3</v>
      </c>
      <c r="AA43" s="116">
        <v>4.1320000000000003E-3</v>
      </c>
      <c r="AB43" s="116">
        <v>4.3099999999999996E-3</v>
      </c>
      <c r="AC43" s="116">
        <v>4.7130000000000002E-3</v>
      </c>
      <c r="AD43" s="116">
        <v>4.7879999999999997E-3</v>
      </c>
      <c r="AE43" s="116">
        <v>4.6759999999999996E-3</v>
      </c>
      <c r="AF43" s="117">
        <v>1.2881999999999999E-2</v>
      </c>
      <c r="AG43" s="38"/>
    </row>
    <row r="44" spans="1:33" ht="12" x14ac:dyDescent="0.2">
      <c r="A44" s="43" t="s">
        <v>461</v>
      </c>
      <c r="B44" s="115" t="s">
        <v>205</v>
      </c>
      <c r="C44" s="116">
        <v>3.2669999999999999E-3</v>
      </c>
      <c r="D44" s="116">
        <v>2.836E-3</v>
      </c>
      <c r="E44" s="116">
        <v>2.9039999999999999E-3</v>
      </c>
      <c r="F44" s="116">
        <v>3.0049999999999999E-3</v>
      </c>
      <c r="G44" s="116">
        <v>3.4770000000000001E-3</v>
      </c>
      <c r="H44" s="116">
        <v>3.4949999999999998E-3</v>
      </c>
      <c r="I44" s="116">
        <v>3.5249999999999999E-3</v>
      </c>
      <c r="J44" s="116">
        <v>3.5170000000000002E-3</v>
      </c>
      <c r="K44" s="116">
        <v>3.568E-3</v>
      </c>
      <c r="L44" s="116">
        <v>3.6120000000000002E-3</v>
      </c>
      <c r="M44" s="116">
        <v>3.457E-3</v>
      </c>
      <c r="N44" s="116">
        <v>3.6540000000000001E-3</v>
      </c>
      <c r="O44" s="116">
        <v>3.5270000000000002E-3</v>
      </c>
      <c r="P44" s="116">
        <v>3.7450000000000001E-3</v>
      </c>
      <c r="Q44" s="116">
        <v>3.8080000000000002E-3</v>
      </c>
      <c r="R44" s="116">
        <v>3.8570000000000002E-3</v>
      </c>
      <c r="S44" s="116">
        <v>3.8969999999999999E-3</v>
      </c>
      <c r="T44" s="116">
        <v>3.9560000000000003E-3</v>
      </c>
      <c r="U44" s="116">
        <v>3.9740000000000001E-3</v>
      </c>
      <c r="V44" s="116">
        <v>3.9890000000000004E-3</v>
      </c>
      <c r="W44" s="116">
        <v>3.9979999999999998E-3</v>
      </c>
      <c r="X44" s="116">
        <v>3.9849999999999998E-3</v>
      </c>
      <c r="Y44" s="116">
        <v>3.9820000000000003E-3</v>
      </c>
      <c r="Z44" s="116">
        <v>4.0419999999999996E-3</v>
      </c>
      <c r="AA44" s="116">
        <v>4.1320000000000003E-3</v>
      </c>
      <c r="AB44" s="116">
        <v>4.3099999999999996E-3</v>
      </c>
      <c r="AC44" s="116">
        <v>4.7130000000000002E-3</v>
      </c>
      <c r="AD44" s="116">
        <v>4.7879999999999997E-3</v>
      </c>
      <c r="AE44" s="116">
        <v>4.6759999999999996E-3</v>
      </c>
      <c r="AF44" s="117">
        <v>1.2881999999999999E-2</v>
      </c>
      <c r="AG44" s="38"/>
    </row>
    <row r="45" spans="1:33" ht="12" x14ac:dyDescent="0.2">
      <c r="A45" s="43" t="s">
        <v>462</v>
      </c>
      <c r="B45" s="115" t="s">
        <v>206</v>
      </c>
      <c r="C45" s="116">
        <v>0</v>
      </c>
      <c r="D45" s="116">
        <v>0</v>
      </c>
      <c r="E45" s="116">
        <v>0</v>
      </c>
      <c r="F45" s="116">
        <v>0</v>
      </c>
      <c r="G45" s="116">
        <v>0</v>
      </c>
      <c r="H45" s="116">
        <v>0</v>
      </c>
      <c r="I45" s="116">
        <v>0</v>
      </c>
      <c r="J45" s="116">
        <v>0</v>
      </c>
      <c r="K45" s="116">
        <v>0</v>
      </c>
      <c r="L45" s="116">
        <v>0</v>
      </c>
      <c r="M45" s="116">
        <v>0</v>
      </c>
      <c r="N45" s="116">
        <v>0</v>
      </c>
      <c r="O45" s="116">
        <v>0</v>
      </c>
      <c r="P45" s="116">
        <v>0</v>
      </c>
      <c r="Q45" s="116">
        <v>0</v>
      </c>
      <c r="R45" s="116">
        <v>0</v>
      </c>
      <c r="S45" s="116">
        <v>0</v>
      </c>
      <c r="T45" s="116">
        <v>0</v>
      </c>
      <c r="U45" s="116">
        <v>0</v>
      </c>
      <c r="V45" s="116">
        <v>0</v>
      </c>
      <c r="W45" s="116">
        <v>0</v>
      </c>
      <c r="X45" s="116">
        <v>0</v>
      </c>
      <c r="Y45" s="116">
        <v>0</v>
      </c>
      <c r="Z45" s="116">
        <v>0</v>
      </c>
      <c r="AA45" s="116">
        <v>0</v>
      </c>
      <c r="AB45" s="116">
        <v>0</v>
      </c>
      <c r="AC45" s="116">
        <v>0</v>
      </c>
      <c r="AD45" s="116">
        <v>0</v>
      </c>
      <c r="AE45" s="116">
        <v>0</v>
      </c>
      <c r="AF45" s="117" t="s">
        <v>615</v>
      </c>
      <c r="AG45" s="38"/>
    </row>
    <row r="46" spans="1:33" ht="12" x14ac:dyDescent="0.2">
      <c r="A46" s="43" t="s">
        <v>463</v>
      </c>
      <c r="B46" s="115" t="s">
        <v>207</v>
      </c>
      <c r="C46" s="116">
        <v>0</v>
      </c>
      <c r="D46" s="116">
        <v>0</v>
      </c>
      <c r="E46" s="116">
        <v>0</v>
      </c>
      <c r="F46" s="116">
        <v>0</v>
      </c>
      <c r="G46" s="116">
        <v>0</v>
      </c>
      <c r="H46" s="116">
        <v>0</v>
      </c>
      <c r="I46" s="116">
        <v>0</v>
      </c>
      <c r="J46" s="116">
        <v>0</v>
      </c>
      <c r="K46" s="116">
        <v>0</v>
      </c>
      <c r="L46" s="116">
        <v>0</v>
      </c>
      <c r="M46" s="116">
        <v>0</v>
      </c>
      <c r="N46" s="116">
        <v>0</v>
      </c>
      <c r="O46" s="116">
        <v>0</v>
      </c>
      <c r="P46" s="116">
        <v>0</v>
      </c>
      <c r="Q46" s="116">
        <v>0</v>
      </c>
      <c r="R46" s="116">
        <v>0</v>
      </c>
      <c r="S46" s="116">
        <v>0</v>
      </c>
      <c r="T46" s="116">
        <v>0</v>
      </c>
      <c r="U46" s="116">
        <v>0</v>
      </c>
      <c r="V46" s="116">
        <v>0</v>
      </c>
      <c r="W46" s="116">
        <v>0</v>
      </c>
      <c r="X46" s="116">
        <v>0</v>
      </c>
      <c r="Y46" s="116">
        <v>0</v>
      </c>
      <c r="Z46" s="116">
        <v>0</v>
      </c>
      <c r="AA46" s="116">
        <v>0</v>
      </c>
      <c r="AB46" s="116">
        <v>0</v>
      </c>
      <c r="AC46" s="116">
        <v>0</v>
      </c>
      <c r="AD46" s="116">
        <v>0</v>
      </c>
      <c r="AE46" s="116">
        <v>0</v>
      </c>
      <c r="AF46" s="117" t="s">
        <v>615</v>
      </c>
      <c r="AG46" s="38"/>
    </row>
    <row r="47" spans="1:33" ht="12" x14ac:dyDescent="0.2">
      <c r="A47" s="43" t="s">
        <v>464</v>
      </c>
      <c r="B47" s="115" t="s">
        <v>210</v>
      </c>
      <c r="C47" s="116">
        <v>0</v>
      </c>
      <c r="D47" s="116">
        <v>0</v>
      </c>
      <c r="E47" s="116">
        <v>0</v>
      </c>
      <c r="F47" s="116">
        <v>0</v>
      </c>
      <c r="G47" s="116">
        <v>0</v>
      </c>
      <c r="H47" s="116">
        <v>0</v>
      </c>
      <c r="I47" s="116">
        <v>0</v>
      </c>
      <c r="J47" s="116">
        <v>0</v>
      </c>
      <c r="K47" s="116">
        <v>0</v>
      </c>
      <c r="L47" s="116">
        <v>0</v>
      </c>
      <c r="M47" s="116">
        <v>0</v>
      </c>
      <c r="N47" s="116">
        <v>0</v>
      </c>
      <c r="O47" s="116">
        <v>0</v>
      </c>
      <c r="P47" s="116">
        <v>0</v>
      </c>
      <c r="Q47" s="116">
        <v>0</v>
      </c>
      <c r="R47" s="116">
        <v>0</v>
      </c>
      <c r="S47" s="116">
        <v>0</v>
      </c>
      <c r="T47" s="116">
        <v>0</v>
      </c>
      <c r="U47" s="116">
        <v>0</v>
      </c>
      <c r="V47" s="116">
        <v>0</v>
      </c>
      <c r="W47" s="116">
        <v>0</v>
      </c>
      <c r="X47" s="116">
        <v>0</v>
      </c>
      <c r="Y47" s="116">
        <v>0</v>
      </c>
      <c r="Z47" s="116">
        <v>0</v>
      </c>
      <c r="AA47" s="116">
        <v>0</v>
      </c>
      <c r="AB47" s="116">
        <v>0</v>
      </c>
      <c r="AC47" s="116">
        <v>0</v>
      </c>
      <c r="AD47" s="116">
        <v>0</v>
      </c>
      <c r="AE47" s="116">
        <v>0</v>
      </c>
      <c r="AF47" s="117" t="s">
        <v>615</v>
      </c>
      <c r="AG47" s="38"/>
    </row>
    <row r="48" spans="1:33" ht="12" x14ac:dyDescent="0.2">
      <c r="A48" s="43" t="s">
        <v>465</v>
      </c>
      <c r="B48" s="115" t="s">
        <v>211</v>
      </c>
      <c r="C48" s="116">
        <v>0</v>
      </c>
      <c r="D48" s="116">
        <v>0</v>
      </c>
      <c r="E48" s="116">
        <v>0</v>
      </c>
      <c r="F48" s="116">
        <v>0</v>
      </c>
      <c r="G48" s="116">
        <v>0</v>
      </c>
      <c r="H48" s="116">
        <v>0</v>
      </c>
      <c r="I48" s="116">
        <v>0</v>
      </c>
      <c r="J48" s="116">
        <v>0</v>
      </c>
      <c r="K48" s="116">
        <v>0</v>
      </c>
      <c r="L48" s="116">
        <v>0</v>
      </c>
      <c r="M48" s="116">
        <v>0</v>
      </c>
      <c r="N48" s="116">
        <v>0</v>
      </c>
      <c r="O48" s="116">
        <v>0</v>
      </c>
      <c r="P48" s="116">
        <v>0</v>
      </c>
      <c r="Q48" s="116">
        <v>0</v>
      </c>
      <c r="R48" s="116">
        <v>0</v>
      </c>
      <c r="S48" s="116">
        <v>0</v>
      </c>
      <c r="T48" s="116">
        <v>0</v>
      </c>
      <c r="U48" s="116">
        <v>0</v>
      </c>
      <c r="V48" s="116">
        <v>0</v>
      </c>
      <c r="W48" s="116">
        <v>0</v>
      </c>
      <c r="X48" s="116">
        <v>0</v>
      </c>
      <c r="Y48" s="116">
        <v>0</v>
      </c>
      <c r="Z48" s="116">
        <v>0</v>
      </c>
      <c r="AA48" s="116">
        <v>0</v>
      </c>
      <c r="AB48" s="116">
        <v>0</v>
      </c>
      <c r="AC48" s="116">
        <v>0</v>
      </c>
      <c r="AD48" s="116">
        <v>0</v>
      </c>
      <c r="AE48" s="116">
        <v>0</v>
      </c>
      <c r="AF48" s="117" t="s">
        <v>615</v>
      </c>
      <c r="AG48" s="38"/>
    </row>
    <row r="49" spans="1:33" ht="12" x14ac:dyDescent="0.2">
      <c r="A49" s="43" t="s">
        <v>466</v>
      </c>
      <c r="B49" s="115" t="s">
        <v>212</v>
      </c>
      <c r="C49" s="116">
        <v>0.221</v>
      </c>
      <c r="D49" s="116">
        <v>0.221</v>
      </c>
      <c r="E49" s="116">
        <v>0.24610799999999999</v>
      </c>
      <c r="F49" s="116">
        <v>0.24314</v>
      </c>
      <c r="G49" s="116">
        <v>0.24392800000000001</v>
      </c>
      <c r="H49" s="116">
        <v>0.242807</v>
      </c>
      <c r="I49" s="116">
        <v>0.247248</v>
      </c>
      <c r="J49" s="116">
        <v>0.24743499999999999</v>
      </c>
      <c r="K49" s="116">
        <v>0.24770700000000001</v>
      </c>
      <c r="L49" s="116">
        <v>0.24720900000000001</v>
      </c>
      <c r="M49" s="116">
        <v>0.246064</v>
      </c>
      <c r="N49" s="116">
        <v>0.24565600000000001</v>
      </c>
      <c r="O49" s="116">
        <v>0.24953900000000001</v>
      </c>
      <c r="P49" s="116">
        <v>0.24784400000000001</v>
      </c>
      <c r="Q49" s="116">
        <v>0.25062499999999999</v>
      </c>
      <c r="R49" s="116">
        <v>0.25018699999999999</v>
      </c>
      <c r="S49" s="116">
        <v>0.245783</v>
      </c>
      <c r="T49" s="116">
        <v>0.23819199999999999</v>
      </c>
      <c r="U49" s="116">
        <v>0.23760100000000001</v>
      </c>
      <c r="V49" s="116">
        <v>0.23735300000000001</v>
      </c>
      <c r="W49" s="116">
        <v>0.238452</v>
      </c>
      <c r="X49" s="116">
        <v>0.23852000000000001</v>
      </c>
      <c r="Y49" s="116">
        <v>0.23727200000000001</v>
      </c>
      <c r="Z49" s="116">
        <v>0.23674000000000001</v>
      </c>
      <c r="AA49" s="116">
        <v>0.237675</v>
      </c>
      <c r="AB49" s="116">
        <v>0.23657600000000001</v>
      </c>
      <c r="AC49" s="116">
        <v>0.23842099999999999</v>
      </c>
      <c r="AD49" s="116">
        <v>0.24124999999999999</v>
      </c>
      <c r="AE49" s="116">
        <v>0.237987</v>
      </c>
      <c r="AF49" s="117">
        <v>2.6480000000000002E-3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114" t="s">
        <v>90</v>
      </c>
      <c r="C51" s="118">
        <v>19.608882999999999</v>
      </c>
      <c r="D51" s="118">
        <v>20.276098000000001</v>
      </c>
      <c r="E51" s="118">
        <v>19.976271000000001</v>
      </c>
      <c r="F51" s="118">
        <v>19.913975000000001</v>
      </c>
      <c r="G51" s="118">
        <v>19.928293</v>
      </c>
      <c r="H51" s="118">
        <v>19.931873</v>
      </c>
      <c r="I51" s="118">
        <v>19.898897000000002</v>
      </c>
      <c r="J51" s="118">
        <v>19.833611999999999</v>
      </c>
      <c r="K51" s="118">
        <v>19.720451000000001</v>
      </c>
      <c r="L51" s="118">
        <v>19.644252999999999</v>
      </c>
      <c r="M51" s="118">
        <v>19.579464000000002</v>
      </c>
      <c r="N51" s="118">
        <v>19.533199</v>
      </c>
      <c r="O51" s="118">
        <v>19.524470999999998</v>
      </c>
      <c r="P51" s="118">
        <v>19.516251</v>
      </c>
      <c r="Q51" s="118">
        <v>19.475470999999999</v>
      </c>
      <c r="R51" s="118">
        <v>19.474564000000001</v>
      </c>
      <c r="S51" s="118">
        <v>19.482327999999999</v>
      </c>
      <c r="T51" s="118">
        <v>19.488205000000001</v>
      </c>
      <c r="U51" s="118">
        <v>19.550716000000001</v>
      </c>
      <c r="V51" s="118">
        <v>19.626808</v>
      </c>
      <c r="W51" s="118">
        <v>19.677143000000001</v>
      </c>
      <c r="X51" s="118">
        <v>19.734214999999999</v>
      </c>
      <c r="Y51" s="118">
        <v>19.769897</v>
      </c>
      <c r="Z51" s="118">
        <v>19.811585999999998</v>
      </c>
      <c r="AA51" s="118">
        <v>19.868704000000001</v>
      </c>
      <c r="AB51" s="118">
        <v>19.954145</v>
      </c>
      <c r="AC51" s="118">
        <v>20.068038999999999</v>
      </c>
      <c r="AD51" s="118">
        <v>20.179742999999998</v>
      </c>
      <c r="AE51" s="118">
        <v>20.303609999999999</v>
      </c>
      <c r="AF51" s="119">
        <v>1.2440000000000001E-3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114"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114"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115" t="s">
        <v>659</v>
      </c>
      <c r="C56" s="116">
        <v>3.4289999999999998</v>
      </c>
      <c r="D56" s="116">
        <v>3.5379999999999998</v>
      </c>
      <c r="E56" s="116">
        <v>3.675897</v>
      </c>
      <c r="F56" s="116">
        <v>3.7570929999999998</v>
      </c>
      <c r="G56" s="116">
        <v>3.891187</v>
      </c>
      <c r="H56" s="116">
        <v>3.9882499999999999</v>
      </c>
      <c r="I56" s="116">
        <v>4.060676</v>
      </c>
      <c r="J56" s="116">
        <v>4.107907</v>
      </c>
      <c r="K56" s="116">
        <v>4.1422439999999998</v>
      </c>
      <c r="L56" s="116">
        <v>4.2036290000000003</v>
      </c>
      <c r="M56" s="116">
        <v>4.2580689999999999</v>
      </c>
      <c r="N56" s="116">
        <v>4.3025159999999998</v>
      </c>
      <c r="O56" s="116">
        <v>4.356732</v>
      </c>
      <c r="P56" s="116">
        <v>4.4081650000000003</v>
      </c>
      <c r="Q56" s="116">
        <v>4.4335690000000003</v>
      </c>
      <c r="R56" s="116">
        <v>4.4690919999999998</v>
      </c>
      <c r="S56" s="116">
        <v>4.5070690000000004</v>
      </c>
      <c r="T56" s="116">
        <v>4.5448009999999996</v>
      </c>
      <c r="U56" s="116">
        <v>4.6118740000000003</v>
      </c>
      <c r="V56" s="116">
        <v>4.6780220000000003</v>
      </c>
      <c r="W56" s="116">
        <v>4.7188650000000001</v>
      </c>
      <c r="X56" s="116">
        <v>4.7716919999999998</v>
      </c>
      <c r="Y56" s="116">
        <v>4.8024199999999997</v>
      </c>
      <c r="Z56" s="116">
        <v>4.823563</v>
      </c>
      <c r="AA56" s="116">
        <v>4.8458759999999996</v>
      </c>
      <c r="AB56" s="116">
        <v>4.8805379999999996</v>
      </c>
      <c r="AC56" s="116">
        <v>4.9277759999999997</v>
      </c>
      <c r="AD56" s="116">
        <v>4.9641979999999997</v>
      </c>
      <c r="AE56" s="116">
        <v>5.0017569999999996</v>
      </c>
      <c r="AF56" s="117">
        <v>1.3573999999999999E-2</v>
      </c>
      <c r="AG56" s="38"/>
    </row>
    <row r="57" spans="1:33" ht="15" customHeight="1" x14ac:dyDescent="0.2">
      <c r="A57" s="43" t="s">
        <v>469</v>
      </c>
      <c r="B57" s="115" t="s">
        <v>94</v>
      </c>
      <c r="C57" s="116">
        <v>8.7870000000000008</v>
      </c>
      <c r="D57" s="116">
        <v>8.7539999999999996</v>
      </c>
      <c r="E57" s="116">
        <v>8.8110850000000003</v>
      </c>
      <c r="F57" s="116">
        <v>8.6824440000000003</v>
      </c>
      <c r="G57" s="116">
        <v>8.5858270000000001</v>
      </c>
      <c r="H57" s="116">
        <v>8.5017829999999996</v>
      </c>
      <c r="I57" s="116">
        <v>8.4051399999999994</v>
      </c>
      <c r="J57" s="116">
        <v>8.2925109999999993</v>
      </c>
      <c r="K57" s="116">
        <v>8.1670660000000002</v>
      </c>
      <c r="L57" s="116">
        <v>8.0490940000000002</v>
      </c>
      <c r="M57" s="116">
        <v>7.9374710000000004</v>
      </c>
      <c r="N57" s="116">
        <v>7.8510540000000004</v>
      </c>
      <c r="O57" s="116">
        <v>7.7803599999999999</v>
      </c>
      <c r="P57" s="116">
        <v>7.7116340000000001</v>
      </c>
      <c r="Q57" s="116">
        <v>7.638172</v>
      </c>
      <c r="R57" s="116">
        <v>7.5756649999999999</v>
      </c>
      <c r="S57" s="116">
        <v>7.5222519999999999</v>
      </c>
      <c r="T57" s="116">
        <v>7.4697789999999999</v>
      </c>
      <c r="U57" s="116">
        <v>7.4311800000000003</v>
      </c>
      <c r="V57" s="116">
        <v>7.4017330000000001</v>
      </c>
      <c r="W57" s="116">
        <v>7.3779890000000004</v>
      </c>
      <c r="X57" s="116">
        <v>7.3569779999999998</v>
      </c>
      <c r="Y57" s="116">
        <v>7.342746</v>
      </c>
      <c r="Z57" s="116">
        <v>7.3381759999999998</v>
      </c>
      <c r="AA57" s="116">
        <v>7.3481110000000003</v>
      </c>
      <c r="AB57" s="116">
        <v>7.3716629999999999</v>
      </c>
      <c r="AC57" s="116">
        <v>7.4062739999999998</v>
      </c>
      <c r="AD57" s="116">
        <v>7.449821</v>
      </c>
      <c r="AE57" s="116">
        <v>7.5024610000000003</v>
      </c>
      <c r="AF57" s="117">
        <v>-5.6280000000000002E-3</v>
      </c>
      <c r="AG57" s="38"/>
    </row>
    <row r="58" spans="1:33" ht="15" customHeight="1" x14ac:dyDescent="0.2">
      <c r="A58" s="43" t="s">
        <v>470</v>
      </c>
      <c r="B58" s="115" t="s">
        <v>213</v>
      </c>
      <c r="C58" s="116">
        <v>2.2315000000000002E-2</v>
      </c>
      <c r="D58" s="116">
        <v>2.2669999999999999E-2</v>
      </c>
      <c r="E58" s="116">
        <v>2.2311999999999999E-2</v>
      </c>
      <c r="F58" s="116">
        <v>2.2353999999999999E-2</v>
      </c>
      <c r="G58" s="116">
        <v>2.1794999999999998E-2</v>
      </c>
      <c r="H58" s="116">
        <v>2.1181999999999999E-2</v>
      </c>
      <c r="I58" s="116">
        <v>2.0518999999999999E-2</v>
      </c>
      <c r="J58" s="116">
        <v>1.9709000000000001E-2</v>
      </c>
      <c r="K58" s="116">
        <v>1.8817E-2</v>
      </c>
      <c r="L58" s="116">
        <v>1.7989000000000002E-2</v>
      </c>
      <c r="M58" s="116">
        <v>1.7179E-2</v>
      </c>
      <c r="N58" s="116">
        <v>1.6463999999999999E-2</v>
      </c>
      <c r="O58" s="116">
        <v>1.5824999999999999E-2</v>
      </c>
      <c r="P58" s="116">
        <v>1.5287E-2</v>
      </c>
      <c r="Q58" s="116">
        <v>1.4725E-2</v>
      </c>
      <c r="R58" s="116">
        <v>1.4323000000000001E-2</v>
      </c>
      <c r="S58" s="116">
        <v>1.404E-2</v>
      </c>
      <c r="T58" s="116">
        <v>1.3840999999999999E-2</v>
      </c>
      <c r="U58" s="116">
        <v>1.3754000000000001E-2</v>
      </c>
      <c r="V58" s="116">
        <v>1.3697000000000001E-2</v>
      </c>
      <c r="W58" s="116">
        <v>1.3668E-2</v>
      </c>
      <c r="X58" s="116">
        <v>1.3714E-2</v>
      </c>
      <c r="Y58" s="116">
        <v>1.3805E-2</v>
      </c>
      <c r="Z58" s="116">
        <v>1.3878E-2</v>
      </c>
      <c r="AA58" s="116">
        <v>1.3979E-2</v>
      </c>
      <c r="AB58" s="116">
        <v>1.4108000000000001E-2</v>
      </c>
      <c r="AC58" s="116">
        <v>1.4255E-2</v>
      </c>
      <c r="AD58" s="116">
        <v>1.4363000000000001E-2</v>
      </c>
      <c r="AE58" s="116">
        <v>1.456E-2</v>
      </c>
      <c r="AF58" s="117">
        <v>-1.5133000000000001E-2</v>
      </c>
      <c r="AG58" s="38"/>
    </row>
    <row r="59" spans="1:33" ht="15" customHeight="1" x14ac:dyDescent="0.2">
      <c r="A59" s="43" t="s">
        <v>471</v>
      </c>
      <c r="B59" s="115" t="s">
        <v>95</v>
      </c>
      <c r="C59" s="116">
        <v>1.548</v>
      </c>
      <c r="D59" s="116">
        <v>1.5740000000000001</v>
      </c>
      <c r="E59" s="116">
        <v>1.6768350000000001</v>
      </c>
      <c r="F59" s="116">
        <v>1.6793119999999999</v>
      </c>
      <c r="G59" s="116">
        <v>1.701168</v>
      </c>
      <c r="H59" s="116">
        <v>1.7221329999999999</v>
      </c>
      <c r="I59" s="116">
        <v>1.737814</v>
      </c>
      <c r="J59" s="116">
        <v>1.748553</v>
      </c>
      <c r="K59" s="116">
        <v>1.754321</v>
      </c>
      <c r="L59" s="116">
        <v>1.7607090000000001</v>
      </c>
      <c r="M59" s="116">
        <v>1.7724839999999999</v>
      </c>
      <c r="N59" s="116">
        <v>1.785763</v>
      </c>
      <c r="O59" s="116">
        <v>1.7995829999999999</v>
      </c>
      <c r="P59" s="116">
        <v>1.8161</v>
      </c>
      <c r="Q59" s="116">
        <v>1.835291</v>
      </c>
      <c r="R59" s="116">
        <v>1.85717</v>
      </c>
      <c r="S59" s="116">
        <v>1.8807069999999999</v>
      </c>
      <c r="T59" s="116">
        <v>1.90438</v>
      </c>
      <c r="U59" s="116">
        <v>1.932809</v>
      </c>
      <c r="V59" s="116">
        <v>1.9625239999999999</v>
      </c>
      <c r="W59" s="116">
        <v>1.9899770000000001</v>
      </c>
      <c r="X59" s="116">
        <v>2.015774</v>
      </c>
      <c r="Y59" s="116">
        <v>2.0408019999999998</v>
      </c>
      <c r="Z59" s="116">
        <v>2.0652620000000002</v>
      </c>
      <c r="AA59" s="116">
        <v>2.0901679999999998</v>
      </c>
      <c r="AB59" s="116">
        <v>2.1161020000000001</v>
      </c>
      <c r="AC59" s="116">
        <v>2.1450800000000001</v>
      </c>
      <c r="AD59" s="116">
        <v>2.1753330000000002</v>
      </c>
      <c r="AE59" s="116">
        <v>2.2063920000000001</v>
      </c>
      <c r="AF59" s="117">
        <v>1.2737E-2</v>
      </c>
      <c r="AG59" s="38"/>
    </row>
    <row r="60" spans="1:33" ht="15" customHeight="1" x14ac:dyDescent="0.2">
      <c r="A60" s="43" t="s">
        <v>472</v>
      </c>
      <c r="B60" s="115" t="s">
        <v>96</v>
      </c>
      <c r="C60" s="116">
        <v>3.9620000000000002</v>
      </c>
      <c r="D60" s="116">
        <v>3.9340000000000002</v>
      </c>
      <c r="E60" s="116">
        <v>3.8367849999999999</v>
      </c>
      <c r="F60" s="116">
        <v>3.8018040000000002</v>
      </c>
      <c r="G60" s="116">
        <v>3.7862439999999999</v>
      </c>
      <c r="H60" s="116">
        <v>3.7631700000000001</v>
      </c>
      <c r="I60" s="116">
        <v>3.744462</v>
      </c>
      <c r="J60" s="116">
        <v>3.7208920000000001</v>
      </c>
      <c r="K60" s="116">
        <v>3.6876199999999999</v>
      </c>
      <c r="L60" s="116">
        <v>3.6550530000000001</v>
      </c>
      <c r="M60" s="116">
        <v>3.6336729999999999</v>
      </c>
      <c r="N60" s="116">
        <v>3.6122380000000001</v>
      </c>
      <c r="O60" s="116">
        <v>3.594665</v>
      </c>
      <c r="P60" s="116">
        <v>3.583234</v>
      </c>
      <c r="Q60" s="116">
        <v>3.567628</v>
      </c>
      <c r="R60" s="116">
        <v>3.5591539999999999</v>
      </c>
      <c r="S60" s="116">
        <v>3.5510679999999999</v>
      </c>
      <c r="T60" s="116">
        <v>3.5407199999999999</v>
      </c>
      <c r="U60" s="116">
        <v>3.538808</v>
      </c>
      <c r="V60" s="116">
        <v>3.5427580000000001</v>
      </c>
      <c r="W60" s="116">
        <v>3.5447039999999999</v>
      </c>
      <c r="X60" s="116">
        <v>3.5433490000000001</v>
      </c>
      <c r="Y60" s="116">
        <v>3.536689</v>
      </c>
      <c r="Z60" s="116">
        <v>3.5301900000000002</v>
      </c>
      <c r="AA60" s="116">
        <v>3.523854</v>
      </c>
      <c r="AB60" s="116">
        <v>3.5183659999999999</v>
      </c>
      <c r="AC60" s="116">
        <v>3.516343</v>
      </c>
      <c r="AD60" s="116">
        <v>3.51586</v>
      </c>
      <c r="AE60" s="116">
        <v>3.5172629999999998</v>
      </c>
      <c r="AF60" s="117">
        <v>-4.2430000000000002E-3</v>
      </c>
      <c r="AG60" s="38"/>
    </row>
    <row r="61" spans="1:33" ht="15" customHeight="1" x14ac:dyDescent="0.2">
      <c r="A61" s="43" t="s">
        <v>473</v>
      </c>
      <c r="B61" s="115" t="s">
        <v>97</v>
      </c>
      <c r="C61" s="116">
        <v>3.6720000000000002</v>
      </c>
      <c r="D61" s="116">
        <v>3.6619999999999999</v>
      </c>
      <c r="E61" s="116">
        <v>3.4716260000000001</v>
      </c>
      <c r="F61" s="116">
        <v>3.4402430000000002</v>
      </c>
      <c r="G61" s="116">
        <v>3.4297260000000001</v>
      </c>
      <c r="H61" s="116">
        <v>3.4119679999999999</v>
      </c>
      <c r="I61" s="116">
        <v>3.397869</v>
      </c>
      <c r="J61" s="116">
        <v>3.3775750000000002</v>
      </c>
      <c r="K61" s="116">
        <v>3.3481990000000001</v>
      </c>
      <c r="L61" s="116">
        <v>3.3205770000000001</v>
      </c>
      <c r="M61" s="116">
        <v>3.3026849999999999</v>
      </c>
      <c r="N61" s="116">
        <v>3.2846030000000002</v>
      </c>
      <c r="O61" s="116">
        <v>3.2701829999999998</v>
      </c>
      <c r="P61" s="116">
        <v>3.2615949999999998</v>
      </c>
      <c r="Q61" s="116">
        <v>3.2488320000000002</v>
      </c>
      <c r="R61" s="116">
        <v>3.2431429999999999</v>
      </c>
      <c r="S61" s="116">
        <v>3.2387739999999998</v>
      </c>
      <c r="T61" s="116">
        <v>3.23109</v>
      </c>
      <c r="U61" s="116">
        <v>3.2320929999999999</v>
      </c>
      <c r="V61" s="116">
        <v>3.2383850000000001</v>
      </c>
      <c r="W61" s="116">
        <v>3.2426240000000002</v>
      </c>
      <c r="X61" s="116">
        <v>3.243792</v>
      </c>
      <c r="Y61" s="116">
        <v>3.239779</v>
      </c>
      <c r="Z61" s="116">
        <v>3.2357360000000002</v>
      </c>
      <c r="AA61" s="116">
        <v>3.2315510000000001</v>
      </c>
      <c r="AB61" s="116">
        <v>3.2284009999999999</v>
      </c>
      <c r="AC61" s="116">
        <v>3.2290009999999998</v>
      </c>
      <c r="AD61" s="116">
        <v>3.230566</v>
      </c>
      <c r="AE61" s="116">
        <v>3.2337090000000002</v>
      </c>
      <c r="AF61" s="117">
        <v>-4.529E-3</v>
      </c>
      <c r="AG61" s="38"/>
    </row>
    <row r="62" spans="1:33" ht="15" customHeight="1" x14ac:dyDescent="0.2">
      <c r="A62" s="43" t="s">
        <v>474</v>
      </c>
      <c r="B62" s="115" t="s">
        <v>98</v>
      </c>
      <c r="C62" s="116">
        <v>0.35599999999999998</v>
      </c>
      <c r="D62" s="116">
        <v>0.39500000000000002</v>
      </c>
      <c r="E62" s="116">
        <v>0.26398700000000003</v>
      </c>
      <c r="F62" s="116">
        <v>0.262629</v>
      </c>
      <c r="G62" s="116">
        <v>0.25168699999999999</v>
      </c>
      <c r="H62" s="116">
        <v>0.24815499999999999</v>
      </c>
      <c r="I62" s="116">
        <v>0.24001</v>
      </c>
      <c r="J62" s="116">
        <v>0.236541</v>
      </c>
      <c r="K62" s="116">
        <v>0.232932</v>
      </c>
      <c r="L62" s="116">
        <v>0.23210700000000001</v>
      </c>
      <c r="M62" s="116">
        <v>0.231155</v>
      </c>
      <c r="N62" s="116">
        <v>0.230098</v>
      </c>
      <c r="O62" s="116">
        <v>0.229548</v>
      </c>
      <c r="P62" s="116">
        <v>0.229183</v>
      </c>
      <c r="Q62" s="116">
        <v>0.22746</v>
      </c>
      <c r="R62" s="116">
        <v>0.22736300000000001</v>
      </c>
      <c r="S62" s="116">
        <v>0.22820499999999999</v>
      </c>
      <c r="T62" s="116">
        <v>0.228523</v>
      </c>
      <c r="U62" s="116">
        <v>0.228326</v>
      </c>
      <c r="V62" s="116">
        <v>0.22712099999999999</v>
      </c>
      <c r="W62" s="116">
        <v>0.22512499999999999</v>
      </c>
      <c r="X62" s="116">
        <v>0.22393099999999999</v>
      </c>
      <c r="Y62" s="116">
        <v>0.22253200000000001</v>
      </c>
      <c r="Z62" s="116">
        <v>0.220694</v>
      </c>
      <c r="AA62" s="116">
        <v>0.21994900000000001</v>
      </c>
      <c r="AB62" s="116">
        <v>0.219637</v>
      </c>
      <c r="AC62" s="116">
        <v>0.218031</v>
      </c>
      <c r="AD62" s="116">
        <v>0.21667900000000001</v>
      </c>
      <c r="AE62" s="116">
        <v>0.21498500000000001</v>
      </c>
      <c r="AF62" s="117">
        <v>-1.7852E-2</v>
      </c>
      <c r="AG62" s="38"/>
    </row>
    <row r="63" spans="1:33" ht="15" customHeight="1" x14ac:dyDescent="0.2">
      <c r="A63" s="43" t="s">
        <v>475</v>
      </c>
      <c r="B63" s="115" t="s">
        <v>99</v>
      </c>
      <c r="C63" s="116">
        <v>1.823</v>
      </c>
      <c r="D63" s="116">
        <v>1.8320000000000001</v>
      </c>
      <c r="E63" s="116">
        <v>1.732731</v>
      </c>
      <c r="F63" s="116">
        <v>1.74925</v>
      </c>
      <c r="G63" s="116">
        <v>1.7331160000000001</v>
      </c>
      <c r="H63" s="116">
        <v>1.729236</v>
      </c>
      <c r="I63" s="116">
        <v>1.7323949999999999</v>
      </c>
      <c r="J63" s="116">
        <v>1.748966</v>
      </c>
      <c r="K63" s="116">
        <v>1.758591</v>
      </c>
      <c r="L63" s="116">
        <v>1.7641770000000001</v>
      </c>
      <c r="M63" s="116">
        <v>1.7655130000000001</v>
      </c>
      <c r="N63" s="116">
        <v>1.772939</v>
      </c>
      <c r="O63" s="116">
        <v>1.785771</v>
      </c>
      <c r="P63" s="116">
        <v>1.7900389999999999</v>
      </c>
      <c r="Q63" s="116">
        <v>1.7961940000000001</v>
      </c>
      <c r="R63" s="116">
        <v>1.808983</v>
      </c>
      <c r="S63" s="116">
        <v>1.814063</v>
      </c>
      <c r="T63" s="116">
        <v>1.821172</v>
      </c>
      <c r="U63" s="116">
        <v>1.827726</v>
      </c>
      <c r="V63" s="116">
        <v>1.8345149999999999</v>
      </c>
      <c r="W63" s="116">
        <v>1.841051</v>
      </c>
      <c r="X63" s="116">
        <v>1.8431569999999999</v>
      </c>
      <c r="Y63" s="116">
        <v>1.8467229999999999</v>
      </c>
      <c r="Z63" s="116">
        <v>1.8542449999999999</v>
      </c>
      <c r="AA63" s="116">
        <v>1.8617490000000001</v>
      </c>
      <c r="AB63" s="116">
        <v>1.8686130000000001</v>
      </c>
      <c r="AC63" s="116">
        <v>1.8762570000000001</v>
      </c>
      <c r="AD63" s="116">
        <v>1.8802369999999999</v>
      </c>
      <c r="AE63" s="116">
        <v>1.8818490000000001</v>
      </c>
      <c r="AF63" s="117">
        <v>1.1349999999999999E-3</v>
      </c>
      <c r="AG63" s="38"/>
    </row>
    <row r="64" spans="1:33" ht="15" customHeight="1" x14ac:dyDescent="0.2">
      <c r="B64" s="114"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115" t="s">
        <v>101</v>
      </c>
      <c r="C65" s="116">
        <v>1.044311</v>
      </c>
      <c r="D65" s="116">
        <v>1.031806</v>
      </c>
      <c r="E65" s="116">
        <v>0.97677199999999997</v>
      </c>
      <c r="F65" s="116">
        <v>0.97509299999999999</v>
      </c>
      <c r="G65" s="116">
        <v>0.972607</v>
      </c>
      <c r="H65" s="116">
        <v>0.96942200000000001</v>
      </c>
      <c r="I65" s="116">
        <v>0.96859600000000001</v>
      </c>
      <c r="J65" s="116">
        <v>0.96635099999999996</v>
      </c>
      <c r="K65" s="116">
        <v>0.96330499999999997</v>
      </c>
      <c r="L65" s="116">
        <v>0.95996300000000001</v>
      </c>
      <c r="M65" s="116">
        <v>0.95640099999999995</v>
      </c>
      <c r="N65" s="116">
        <v>0.95266399999999996</v>
      </c>
      <c r="O65" s="116">
        <v>0.94916999999999996</v>
      </c>
      <c r="P65" s="116">
        <v>0.94581599999999999</v>
      </c>
      <c r="Q65" s="116">
        <v>0.94220999999999999</v>
      </c>
      <c r="R65" s="116">
        <v>0.93877999999999995</v>
      </c>
      <c r="S65" s="116">
        <v>0.93516900000000003</v>
      </c>
      <c r="T65" s="116">
        <v>0.93135199999999996</v>
      </c>
      <c r="U65" s="116">
        <v>0.92822199999999999</v>
      </c>
      <c r="V65" s="116">
        <v>0.92558099999999999</v>
      </c>
      <c r="W65" s="116">
        <v>0.92301599999999995</v>
      </c>
      <c r="X65" s="116">
        <v>0.92061499999999996</v>
      </c>
      <c r="Y65" s="116">
        <v>0.91833299999999995</v>
      </c>
      <c r="Z65" s="116">
        <v>0.91597300000000004</v>
      </c>
      <c r="AA65" s="116">
        <v>0.91355299999999995</v>
      </c>
      <c r="AB65" s="116">
        <v>0.91122599999999998</v>
      </c>
      <c r="AC65" s="116">
        <v>0.90915900000000005</v>
      </c>
      <c r="AD65" s="116">
        <v>0.90726200000000001</v>
      </c>
      <c r="AE65" s="116">
        <v>0.90549599999999997</v>
      </c>
      <c r="AF65" s="117">
        <v>-5.0809999999999996E-3</v>
      </c>
      <c r="AG65" s="38"/>
    </row>
    <row r="66" spans="1:33" ht="12" x14ac:dyDescent="0.2">
      <c r="A66" s="43" t="s">
        <v>477</v>
      </c>
      <c r="B66" s="115" t="s">
        <v>102</v>
      </c>
      <c r="C66" s="116">
        <v>5.5417889999999996</v>
      </c>
      <c r="D66" s="116">
        <v>5.7815849999999998</v>
      </c>
      <c r="E66" s="116">
        <v>5.5549150000000003</v>
      </c>
      <c r="F66" s="116">
        <v>5.6504810000000001</v>
      </c>
      <c r="G66" s="116">
        <v>5.7639800000000001</v>
      </c>
      <c r="H66" s="116">
        <v>5.8533330000000001</v>
      </c>
      <c r="I66" s="116">
        <v>5.9281860000000002</v>
      </c>
      <c r="J66" s="116">
        <v>5.9943400000000002</v>
      </c>
      <c r="K66" s="116">
        <v>6.0384200000000003</v>
      </c>
      <c r="L66" s="116">
        <v>6.1055799999999998</v>
      </c>
      <c r="M66" s="116">
        <v>6.1629449999999997</v>
      </c>
      <c r="N66" s="116">
        <v>6.2127860000000004</v>
      </c>
      <c r="O66" s="116">
        <v>6.2810439999999996</v>
      </c>
      <c r="P66" s="116">
        <v>6.3390399999999998</v>
      </c>
      <c r="Q66" s="116">
        <v>6.3727330000000002</v>
      </c>
      <c r="R66" s="116">
        <v>6.4251319999999996</v>
      </c>
      <c r="S66" s="116">
        <v>6.4729739999999998</v>
      </c>
      <c r="T66" s="116">
        <v>6.5192119999999996</v>
      </c>
      <c r="U66" s="116">
        <v>6.5978880000000002</v>
      </c>
      <c r="V66" s="116">
        <v>6.6753679999999997</v>
      </c>
      <c r="W66" s="116">
        <v>6.7259789999999997</v>
      </c>
      <c r="X66" s="116">
        <v>6.7838419999999999</v>
      </c>
      <c r="Y66" s="116">
        <v>6.8185630000000002</v>
      </c>
      <c r="Z66" s="116">
        <v>6.8507319999999998</v>
      </c>
      <c r="AA66" s="116">
        <v>6.8818520000000003</v>
      </c>
      <c r="AB66" s="116">
        <v>6.9249210000000003</v>
      </c>
      <c r="AC66" s="116">
        <v>6.980721</v>
      </c>
      <c r="AD66" s="116">
        <v>7.0223589999999998</v>
      </c>
      <c r="AE66" s="116">
        <v>7.0643549999999999</v>
      </c>
      <c r="AF66" s="117">
        <v>8.7069999999999995E-3</v>
      </c>
      <c r="AG66" s="38"/>
    </row>
    <row r="67" spans="1:33" ht="15" customHeight="1" x14ac:dyDescent="0.2">
      <c r="A67" s="43" t="s">
        <v>478</v>
      </c>
      <c r="B67" s="115" t="s">
        <v>103</v>
      </c>
      <c r="C67" s="116">
        <v>13.690028</v>
      </c>
      <c r="D67" s="116">
        <v>13.675508000000001</v>
      </c>
      <c r="E67" s="116">
        <v>13.500249</v>
      </c>
      <c r="F67" s="116">
        <v>13.343734</v>
      </c>
      <c r="G67" s="116">
        <v>13.248815</v>
      </c>
      <c r="H67" s="116">
        <v>13.166964999999999</v>
      </c>
      <c r="I67" s="116">
        <v>13.062037</v>
      </c>
      <c r="J67" s="116">
        <v>12.932741999999999</v>
      </c>
      <c r="K67" s="116">
        <v>12.778478</v>
      </c>
      <c r="L67" s="116">
        <v>12.638559000000001</v>
      </c>
      <c r="M67" s="116">
        <v>12.519178</v>
      </c>
      <c r="N67" s="116">
        <v>12.425748</v>
      </c>
      <c r="O67" s="116">
        <v>12.352506</v>
      </c>
      <c r="P67" s="116">
        <v>12.288766000000001</v>
      </c>
      <c r="Q67" s="116">
        <v>12.218021</v>
      </c>
      <c r="R67" s="116">
        <v>12.168063</v>
      </c>
      <c r="S67" s="116">
        <v>12.131486000000001</v>
      </c>
      <c r="T67" s="116">
        <v>12.092821000000001</v>
      </c>
      <c r="U67" s="116">
        <v>12.080359</v>
      </c>
      <c r="V67" s="116">
        <v>12.082424</v>
      </c>
      <c r="W67" s="116">
        <v>12.085846</v>
      </c>
      <c r="X67" s="116">
        <v>12.088506000000001</v>
      </c>
      <c r="Y67" s="116">
        <v>12.092366999999999</v>
      </c>
      <c r="Z67" s="116">
        <v>12.10478</v>
      </c>
      <c r="AA67" s="116">
        <v>12.132348</v>
      </c>
      <c r="AB67" s="116">
        <v>12.176221</v>
      </c>
      <c r="AC67" s="116">
        <v>12.236293999999999</v>
      </c>
      <c r="AD67" s="116">
        <v>12.307608999999999</v>
      </c>
      <c r="AE67" s="116">
        <v>12.389823</v>
      </c>
      <c r="AF67" s="117">
        <v>-3.558E-3</v>
      </c>
      <c r="AG67" s="38"/>
    </row>
    <row r="68" spans="1:33" ht="15" customHeight="1" x14ac:dyDescent="0.2">
      <c r="A68" s="43" t="s">
        <v>479</v>
      </c>
      <c r="B68" s="115" t="s">
        <v>104</v>
      </c>
      <c r="C68" s="116">
        <v>5.1894000000000003E-2</v>
      </c>
      <c r="D68" s="116">
        <v>4.8958000000000002E-2</v>
      </c>
      <c r="E68" s="116">
        <v>4.9312000000000002E-2</v>
      </c>
      <c r="F68" s="116">
        <v>4.7690999999999997E-2</v>
      </c>
      <c r="G68" s="116">
        <v>4.4964999999999998E-2</v>
      </c>
      <c r="H68" s="116">
        <v>4.2563999999999998E-2</v>
      </c>
      <c r="I68" s="116">
        <v>4.0204999999999998E-2</v>
      </c>
      <c r="J68" s="116">
        <v>3.9255999999999999E-2</v>
      </c>
      <c r="K68" s="116">
        <v>3.8210000000000001E-2</v>
      </c>
      <c r="L68" s="116">
        <v>3.6644999999999997E-2</v>
      </c>
      <c r="M68" s="116">
        <v>3.6281000000000001E-2</v>
      </c>
      <c r="N68" s="116">
        <v>3.6026000000000002E-2</v>
      </c>
      <c r="O68" s="116">
        <v>3.5781E-2</v>
      </c>
      <c r="P68" s="116">
        <v>3.5576999999999998E-2</v>
      </c>
      <c r="Q68" s="116">
        <v>3.5182999999999999E-2</v>
      </c>
      <c r="R68" s="116">
        <v>3.4426999999999999E-2</v>
      </c>
      <c r="S68" s="116">
        <v>3.2703000000000003E-2</v>
      </c>
      <c r="T68" s="116">
        <v>3.2145E-2</v>
      </c>
      <c r="U68" s="116">
        <v>3.1036999999999999E-2</v>
      </c>
      <c r="V68" s="116">
        <v>2.9679000000000001E-2</v>
      </c>
      <c r="W68" s="116">
        <v>2.8459999999999999E-2</v>
      </c>
      <c r="X68" s="116">
        <v>2.7085999999999999E-2</v>
      </c>
      <c r="Y68" s="116">
        <v>2.5635999999999999E-2</v>
      </c>
      <c r="Z68" s="116">
        <v>2.4348999999999999E-2</v>
      </c>
      <c r="AA68" s="116">
        <v>2.4379000000000001E-2</v>
      </c>
      <c r="AB68" s="116">
        <v>2.4232E-2</v>
      </c>
      <c r="AC68" s="116">
        <v>2.3702999999999998E-2</v>
      </c>
      <c r="AD68" s="116">
        <v>2.3663E-2</v>
      </c>
      <c r="AE68" s="116">
        <v>2.3751999999999999E-2</v>
      </c>
      <c r="AF68" s="117">
        <v>-2.7525999999999998E-2</v>
      </c>
      <c r="AG68" s="38"/>
    </row>
    <row r="69" spans="1:33" ht="15" customHeight="1" x14ac:dyDescent="0.2">
      <c r="A69" s="43" t="s">
        <v>480</v>
      </c>
      <c r="B69" s="115" t="s">
        <v>214</v>
      </c>
      <c r="C69" s="116">
        <v>-0.32642500000000002</v>
      </c>
      <c r="D69" s="116">
        <v>-0.205758</v>
      </c>
      <c r="E69" s="116">
        <v>-8.7319999999999995E-2</v>
      </c>
      <c r="F69" s="116">
        <v>-8.5925000000000001E-2</v>
      </c>
      <c r="G69" s="116">
        <v>-8.4918999999999994E-2</v>
      </c>
      <c r="H69" s="116">
        <v>-8.3599999999999994E-2</v>
      </c>
      <c r="I69" s="116">
        <v>-8.2572000000000007E-2</v>
      </c>
      <c r="J69" s="116">
        <v>-8.1364000000000006E-2</v>
      </c>
      <c r="K69" s="116">
        <v>-7.9958000000000001E-2</v>
      </c>
      <c r="L69" s="116">
        <v>-7.8667000000000001E-2</v>
      </c>
      <c r="M69" s="116">
        <v>-7.7668000000000001E-2</v>
      </c>
      <c r="N69" s="116">
        <v>-7.6563999999999993E-2</v>
      </c>
      <c r="O69" s="116">
        <v>-7.5592999999999994E-2</v>
      </c>
      <c r="P69" s="116">
        <v>-7.4792999999999998E-2</v>
      </c>
      <c r="Q69" s="116">
        <v>-7.3722999999999997E-2</v>
      </c>
      <c r="R69" s="116">
        <v>-7.2860999999999995E-2</v>
      </c>
      <c r="S69" s="116">
        <v>-7.2011000000000006E-2</v>
      </c>
      <c r="T69" s="116">
        <v>-7.1002999999999997E-2</v>
      </c>
      <c r="U69" s="116">
        <v>-7.0250000000000007E-2</v>
      </c>
      <c r="V69" s="116">
        <v>-6.9672999999999999E-2</v>
      </c>
      <c r="W69" s="116">
        <v>-6.9069000000000005E-2</v>
      </c>
      <c r="X69" s="116">
        <v>-6.8366999999999997E-2</v>
      </c>
      <c r="Y69" s="116">
        <v>-6.7434999999999995E-2</v>
      </c>
      <c r="Z69" s="116">
        <v>-6.6487000000000004E-2</v>
      </c>
      <c r="AA69" s="116">
        <v>-6.5503000000000006E-2</v>
      </c>
      <c r="AB69" s="116">
        <v>-6.4526E-2</v>
      </c>
      <c r="AC69" s="116">
        <v>-6.3612000000000002E-2</v>
      </c>
      <c r="AD69" s="116">
        <v>-6.2682000000000002E-2</v>
      </c>
      <c r="AE69" s="116">
        <v>-6.1780000000000002E-2</v>
      </c>
      <c r="AF69" s="117">
        <v>-5.7717999999999998E-2</v>
      </c>
      <c r="AG69" s="38"/>
    </row>
    <row r="70" spans="1:33" ht="15" customHeight="1" x14ac:dyDescent="0.2">
      <c r="A70" s="43" t="s">
        <v>481</v>
      </c>
      <c r="B70" s="114" t="s">
        <v>105</v>
      </c>
      <c r="C70" s="118">
        <v>19.905000999999999</v>
      </c>
      <c r="D70" s="118">
        <v>20.027000000000001</v>
      </c>
      <c r="E70" s="118">
        <v>19.997318</v>
      </c>
      <c r="F70" s="118">
        <v>19.932531000000001</v>
      </c>
      <c r="G70" s="118">
        <v>19.949228000000002</v>
      </c>
      <c r="H70" s="118">
        <v>19.952724</v>
      </c>
      <c r="I70" s="118">
        <v>19.920497999999998</v>
      </c>
      <c r="J70" s="118">
        <v>19.855370000000001</v>
      </c>
      <c r="K70" s="118">
        <v>19.742773</v>
      </c>
      <c r="L70" s="118">
        <v>19.664767999999999</v>
      </c>
      <c r="M70" s="118">
        <v>19.598364</v>
      </c>
      <c r="N70" s="118">
        <v>19.554608999999999</v>
      </c>
      <c r="O70" s="118">
        <v>19.546658000000001</v>
      </c>
      <c r="P70" s="118">
        <v>19.538354999999999</v>
      </c>
      <c r="Q70" s="118">
        <v>19.498314000000001</v>
      </c>
      <c r="R70" s="118">
        <v>19.497429</v>
      </c>
      <c r="S70" s="118">
        <v>19.503363</v>
      </c>
      <c r="T70" s="118">
        <v>19.509374999999999</v>
      </c>
      <c r="U70" s="118">
        <v>19.570723000000001</v>
      </c>
      <c r="V70" s="118">
        <v>19.646674999999998</v>
      </c>
      <c r="W70" s="118">
        <v>19.697710000000001</v>
      </c>
      <c r="X70" s="118">
        <v>19.754881000000001</v>
      </c>
      <c r="Y70" s="118">
        <v>19.791912</v>
      </c>
      <c r="Z70" s="118">
        <v>19.832128999999998</v>
      </c>
      <c r="AA70" s="118">
        <v>19.889706</v>
      </c>
      <c r="AB70" s="118">
        <v>19.974917999999999</v>
      </c>
      <c r="AC70" s="118">
        <v>20.089763999999999</v>
      </c>
      <c r="AD70" s="118">
        <v>20.202127000000001</v>
      </c>
      <c r="AE70" s="118">
        <v>20.324708999999999</v>
      </c>
      <c r="AF70" s="119">
        <v>7.4600000000000003E-4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115" t="s">
        <v>215</v>
      </c>
      <c r="C72" s="116">
        <v>-0.29611799999999999</v>
      </c>
      <c r="D72" s="116">
        <v>0.24909800000000001</v>
      </c>
      <c r="E72" s="116">
        <v>-2.1048000000000001E-2</v>
      </c>
      <c r="F72" s="116">
        <v>-1.8557000000000001E-2</v>
      </c>
      <c r="G72" s="116">
        <v>-2.0934999999999999E-2</v>
      </c>
      <c r="H72" s="116">
        <v>-2.0851000000000001E-2</v>
      </c>
      <c r="I72" s="116">
        <v>-2.1600999999999999E-2</v>
      </c>
      <c r="J72" s="116">
        <v>-2.1756999999999999E-2</v>
      </c>
      <c r="K72" s="116">
        <v>-2.2322000000000002E-2</v>
      </c>
      <c r="L72" s="116">
        <v>-2.0514999999999999E-2</v>
      </c>
      <c r="M72" s="116">
        <v>-1.89E-2</v>
      </c>
      <c r="N72" s="116">
        <v>-2.1409999999999998E-2</v>
      </c>
      <c r="O72" s="116">
        <v>-2.2186000000000001E-2</v>
      </c>
      <c r="P72" s="116">
        <v>-2.2103999999999999E-2</v>
      </c>
      <c r="Q72" s="116">
        <v>-2.2842000000000001E-2</v>
      </c>
      <c r="R72" s="116">
        <v>-2.2865E-2</v>
      </c>
      <c r="S72" s="116">
        <v>-2.1034000000000001E-2</v>
      </c>
      <c r="T72" s="116">
        <v>-2.1170000000000001E-2</v>
      </c>
      <c r="U72" s="116">
        <v>-2.0005999999999999E-2</v>
      </c>
      <c r="V72" s="116">
        <v>-1.9866999999999999E-2</v>
      </c>
      <c r="W72" s="116">
        <v>-2.0566999999999998E-2</v>
      </c>
      <c r="X72" s="116">
        <v>-2.0666E-2</v>
      </c>
      <c r="Y72" s="116">
        <v>-2.2015E-2</v>
      </c>
      <c r="Z72" s="116">
        <v>-2.0542000000000001E-2</v>
      </c>
      <c r="AA72" s="116">
        <v>-2.1002E-2</v>
      </c>
      <c r="AB72" s="116">
        <v>-2.0773E-2</v>
      </c>
      <c r="AC72" s="116">
        <v>-2.1725000000000001E-2</v>
      </c>
      <c r="AD72" s="116">
        <v>-2.2384999999999999E-2</v>
      </c>
      <c r="AE72" s="116">
        <v>-2.1099E-2</v>
      </c>
      <c r="AF72" s="117">
        <v>-9.0026999999999996E-2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115" t="s">
        <v>216</v>
      </c>
      <c r="C74" s="121">
        <v>17.952000000000002</v>
      </c>
      <c r="D74" s="121">
        <v>18.118998999999999</v>
      </c>
      <c r="E74" s="121">
        <v>18.448851000000001</v>
      </c>
      <c r="F74" s="121">
        <v>18.520790000000002</v>
      </c>
      <c r="G74" s="121">
        <v>18.59273</v>
      </c>
      <c r="H74" s="121">
        <v>18.664670999999998</v>
      </c>
      <c r="I74" s="121">
        <v>18.664670999999998</v>
      </c>
      <c r="J74" s="121">
        <v>18.664670999999998</v>
      </c>
      <c r="K74" s="121">
        <v>18.664670999999998</v>
      </c>
      <c r="L74" s="121">
        <v>18.664670999999998</v>
      </c>
      <c r="M74" s="121">
        <v>18.664670999999998</v>
      </c>
      <c r="N74" s="121">
        <v>18.664670999999998</v>
      </c>
      <c r="O74" s="121">
        <v>18.664670999999998</v>
      </c>
      <c r="P74" s="121">
        <v>18.664670999999998</v>
      </c>
      <c r="Q74" s="121">
        <v>18.664670999999998</v>
      </c>
      <c r="R74" s="121">
        <v>18.664670999999998</v>
      </c>
      <c r="S74" s="121">
        <v>18.664670999999998</v>
      </c>
      <c r="T74" s="121">
        <v>18.664670999999998</v>
      </c>
      <c r="U74" s="121">
        <v>18.664670999999998</v>
      </c>
      <c r="V74" s="121">
        <v>18.664670999999998</v>
      </c>
      <c r="W74" s="121">
        <v>18.664670999999998</v>
      </c>
      <c r="X74" s="121">
        <v>18.664670999999998</v>
      </c>
      <c r="Y74" s="121">
        <v>18.664670999999998</v>
      </c>
      <c r="Z74" s="121">
        <v>18.664670999999998</v>
      </c>
      <c r="AA74" s="121">
        <v>18.664670999999998</v>
      </c>
      <c r="AB74" s="121">
        <v>18.664670999999998</v>
      </c>
      <c r="AC74" s="121">
        <v>18.664670999999998</v>
      </c>
      <c r="AD74" s="121">
        <v>18.664670999999998</v>
      </c>
      <c r="AE74" s="121">
        <v>18.664670999999998</v>
      </c>
      <c r="AF74" s="117">
        <v>1.3910000000000001E-3</v>
      </c>
      <c r="AG74" s="38"/>
    </row>
    <row r="75" spans="1:33" ht="15" customHeight="1" x14ac:dyDescent="0.2">
      <c r="A75" s="43" t="s">
        <v>484</v>
      </c>
      <c r="B75" s="115" t="s">
        <v>217</v>
      </c>
      <c r="C75" s="121">
        <v>91.459000000000003</v>
      </c>
      <c r="D75" s="121">
        <v>90.059997999999993</v>
      </c>
      <c r="E75" s="121">
        <v>91.939239999999998</v>
      </c>
      <c r="F75" s="121">
        <v>91.640404000000004</v>
      </c>
      <c r="G75" s="121">
        <v>91.705803000000003</v>
      </c>
      <c r="H75" s="121">
        <v>92.395797999999999</v>
      </c>
      <c r="I75" s="121">
        <v>92.436417000000006</v>
      </c>
      <c r="J75" s="121">
        <v>92.965569000000002</v>
      </c>
      <c r="K75" s="121">
        <v>93.027389999999997</v>
      </c>
      <c r="L75" s="121">
        <v>92.901047000000005</v>
      </c>
      <c r="M75" s="121">
        <v>92.593566999999993</v>
      </c>
      <c r="N75" s="121">
        <v>92.758223999999998</v>
      </c>
      <c r="O75" s="121">
        <v>92.927764999999994</v>
      </c>
      <c r="P75" s="121">
        <v>92.944068999999999</v>
      </c>
      <c r="Q75" s="121">
        <v>92.954291999999995</v>
      </c>
      <c r="R75" s="121">
        <v>93.062149000000005</v>
      </c>
      <c r="S75" s="121">
        <v>93.086905999999999</v>
      </c>
      <c r="T75" s="121">
        <v>93.167381000000006</v>
      </c>
      <c r="U75" s="121">
        <v>93.109070000000003</v>
      </c>
      <c r="V75" s="121">
        <v>93.047318000000004</v>
      </c>
      <c r="W75" s="121">
        <v>93.039649999999995</v>
      </c>
      <c r="X75" s="121">
        <v>92.728240999999997</v>
      </c>
      <c r="Y75" s="121">
        <v>92.546829000000002</v>
      </c>
      <c r="Z75" s="121">
        <v>92.40889</v>
      </c>
      <c r="AA75" s="121">
        <v>92.579193000000004</v>
      </c>
      <c r="AB75" s="121">
        <v>92.402252000000004</v>
      </c>
      <c r="AC75" s="121">
        <v>92.704971</v>
      </c>
      <c r="AD75" s="121">
        <v>92.842063999999993</v>
      </c>
      <c r="AE75" s="121">
        <v>92.654304999999994</v>
      </c>
      <c r="AF75" s="117">
        <v>4.64E-4</v>
      </c>
      <c r="AG75" s="38"/>
    </row>
    <row r="76" spans="1:33" ht="15" customHeight="1" x14ac:dyDescent="0.2">
      <c r="A76" s="43" t="s">
        <v>485</v>
      </c>
      <c r="B76" s="115" t="s">
        <v>486</v>
      </c>
      <c r="C76" s="116">
        <v>8.4865460000000006</v>
      </c>
      <c r="D76" s="116">
        <v>9.0409009999999999</v>
      </c>
      <c r="E76" s="116">
        <v>9.0209480000000006</v>
      </c>
      <c r="F76" s="116">
        <v>8.7592079999999992</v>
      </c>
      <c r="G76" s="116">
        <v>8.6234009999999994</v>
      </c>
      <c r="H76" s="116">
        <v>8.7145069999999993</v>
      </c>
      <c r="I76" s="116">
        <v>8.5347170000000006</v>
      </c>
      <c r="J76" s="116">
        <v>8.6587739999999993</v>
      </c>
      <c r="K76" s="116">
        <v>8.6053280000000001</v>
      </c>
      <c r="L76" s="116">
        <v>8.6114549999999994</v>
      </c>
      <c r="M76" s="116">
        <v>8.6253860000000007</v>
      </c>
      <c r="N76" s="116">
        <v>8.6914689999999997</v>
      </c>
      <c r="O76" s="116">
        <v>8.7463599999999992</v>
      </c>
      <c r="P76" s="116">
        <v>8.7822630000000004</v>
      </c>
      <c r="Q76" s="116">
        <v>8.8170559999999991</v>
      </c>
      <c r="R76" s="116">
        <v>8.8575739999999996</v>
      </c>
      <c r="S76" s="116">
        <v>8.8454189999999997</v>
      </c>
      <c r="T76" s="116">
        <v>8.9451979999999995</v>
      </c>
      <c r="U76" s="116">
        <v>8.9571640000000006</v>
      </c>
      <c r="V76" s="116">
        <v>8.9651510000000005</v>
      </c>
      <c r="W76" s="116">
        <v>8.9982009999999999</v>
      </c>
      <c r="X76" s="116">
        <v>8.8353579999999994</v>
      </c>
      <c r="Y76" s="116">
        <v>8.7758470000000006</v>
      </c>
      <c r="Z76" s="116">
        <v>8.7306810000000006</v>
      </c>
      <c r="AA76" s="116">
        <v>8.8253229999999991</v>
      </c>
      <c r="AB76" s="116">
        <v>8.9300329999999999</v>
      </c>
      <c r="AC76" s="116">
        <v>8.7753700000000006</v>
      </c>
      <c r="AD76" s="116">
        <v>8.6300620000000006</v>
      </c>
      <c r="AE76" s="116">
        <v>8.6424839999999996</v>
      </c>
      <c r="AF76" s="117">
        <v>6.5099999999999999E-4</v>
      </c>
      <c r="AG76" s="38"/>
    </row>
    <row r="77" spans="1:33" ht="15" customHeight="1" x14ac:dyDescent="0.2">
      <c r="A77" s="43" t="s">
        <v>487</v>
      </c>
      <c r="B77" s="115" t="s">
        <v>488</v>
      </c>
      <c r="C77" s="116">
        <v>9.7326560000000004</v>
      </c>
      <c r="D77" s="116">
        <v>9.9308960000000006</v>
      </c>
      <c r="E77" s="116">
        <v>10.606582</v>
      </c>
      <c r="F77" s="116">
        <v>10.703787</v>
      </c>
      <c r="G77" s="116">
        <v>10.990847</v>
      </c>
      <c r="H77" s="116">
        <v>11.14734</v>
      </c>
      <c r="I77" s="116">
        <v>11.246274</v>
      </c>
      <c r="J77" s="116">
        <v>11.4352</v>
      </c>
      <c r="K77" s="116">
        <v>11.562327</v>
      </c>
      <c r="L77" s="116">
        <v>11.600377999999999</v>
      </c>
      <c r="M77" s="116">
        <v>11.632574</v>
      </c>
      <c r="N77" s="116">
        <v>11.767446</v>
      </c>
      <c r="O77" s="116">
        <v>11.847109</v>
      </c>
      <c r="P77" s="116">
        <v>11.974764</v>
      </c>
      <c r="Q77" s="116">
        <v>11.973292000000001</v>
      </c>
      <c r="R77" s="116">
        <v>12.023261</v>
      </c>
      <c r="S77" s="116">
        <v>12.004757</v>
      </c>
      <c r="T77" s="116">
        <v>12.061356</v>
      </c>
      <c r="U77" s="116">
        <v>12.065352000000001</v>
      </c>
      <c r="V77" s="116">
        <v>12.04848</v>
      </c>
      <c r="W77" s="116">
        <v>12.077819</v>
      </c>
      <c r="X77" s="116">
        <v>12.059775</v>
      </c>
      <c r="Y77" s="116">
        <v>12.101024000000001</v>
      </c>
      <c r="Z77" s="116">
        <v>12.032783999999999</v>
      </c>
      <c r="AA77" s="116">
        <v>11.955408</v>
      </c>
      <c r="AB77" s="116">
        <v>11.781874</v>
      </c>
      <c r="AC77" s="116">
        <v>11.780576</v>
      </c>
      <c r="AD77" s="116">
        <v>11.697307</v>
      </c>
      <c r="AE77" s="116">
        <v>11.531321999999999</v>
      </c>
      <c r="AF77" s="117">
        <v>6.0749999999999997E-3</v>
      </c>
      <c r="AG77" s="38"/>
    </row>
    <row r="78" spans="1:33" ht="15" customHeight="1" x14ac:dyDescent="0.2">
      <c r="A78" s="43" t="s">
        <v>489</v>
      </c>
      <c r="B78" s="115" t="s">
        <v>490</v>
      </c>
      <c r="C78" s="116">
        <v>-1.246111</v>
      </c>
      <c r="D78" s="116">
        <v>-0.88999499999999998</v>
      </c>
      <c r="E78" s="116">
        <v>-1.5856330000000001</v>
      </c>
      <c r="F78" s="116">
        <v>-1.9445790000000001</v>
      </c>
      <c r="G78" s="116">
        <v>-2.3674460000000002</v>
      </c>
      <c r="H78" s="116">
        <v>-2.432833</v>
      </c>
      <c r="I78" s="116">
        <v>-2.711557</v>
      </c>
      <c r="J78" s="116">
        <v>-2.7764250000000001</v>
      </c>
      <c r="K78" s="116">
        <v>-2.9569999999999999</v>
      </c>
      <c r="L78" s="116">
        <v>-2.9889230000000002</v>
      </c>
      <c r="M78" s="116">
        <v>-3.0071880000000002</v>
      </c>
      <c r="N78" s="116">
        <v>-3.0759759999999998</v>
      </c>
      <c r="O78" s="116">
        <v>-3.100749</v>
      </c>
      <c r="P78" s="116">
        <v>-3.192501</v>
      </c>
      <c r="Q78" s="116">
        <v>-3.156237</v>
      </c>
      <c r="R78" s="116">
        <v>-3.1656879999999998</v>
      </c>
      <c r="S78" s="116">
        <v>-3.159338</v>
      </c>
      <c r="T78" s="116">
        <v>-3.116158</v>
      </c>
      <c r="U78" s="116">
        <v>-3.1081889999999999</v>
      </c>
      <c r="V78" s="116">
        <v>-3.083329</v>
      </c>
      <c r="W78" s="116">
        <v>-3.079618</v>
      </c>
      <c r="X78" s="116">
        <v>-3.224418</v>
      </c>
      <c r="Y78" s="116">
        <v>-3.3251759999999999</v>
      </c>
      <c r="Z78" s="116">
        <v>-3.3021029999999998</v>
      </c>
      <c r="AA78" s="116">
        <v>-3.1300849999999998</v>
      </c>
      <c r="AB78" s="116">
        <v>-2.8518409999999998</v>
      </c>
      <c r="AC78" s="116">
        <v>-3.0052059999999998</v>
      </c>
      <c r="AD78" s="116">
        <v>-3.0672450000000002</v>
      </c>
      <c r="AE78" s="116">
        <v>-2.8888379999999998</v>
      </c>
      <c r="AF78" s="117">
        <v>3.0485000000000002E-2</v>
      </c>
      <c r="AG78" s="38"/>
    </row>
    <row r="79" spans="1:33" ht="12" x14ac:dyDescent="0.2">
      <c r="A79" s="43" t="s">
        <v>491</v>
      </c>
      <c r="B79" s="115" t="s">
        <v>106</v>
      </c>
      <c r="C79" s="121">
        <v>-6.3548289999999996</v>
      </c>
      <c r="D79" s="121">
        <v>-4.3893829999999996</v>
      </c>
      <c r="E79" s="121">
        <v>-7.9375819999999999</v>
      </c>
      <c r="F79" s="121">
        <v>-9.7649000000000008</v>
      </c>
      <c r="G79" s="121">
        <v>-11.879823</v>
      </c>
      <c r="H79" s="121">
        <v>-12.205736999999999</v>
      </c>
      <c r="I79" s="121">
        <v>-13.626671</v>
      </c>
      <c r="J79" s="121">
        <v>-13.99859</v>
      </c>
      <c r="K79" s="121">
        <v>-14.994581</v>
      </c>
      <c r="L79" s="121">
        <v>-15.215251</v>
      </c>
      <c r="M79" s="121">
        <v>-15.358885000000001</v>
      </c>
      <c r="N79" s="121">
        <v>-15.747423</v>
      </c>
      <c r="O79" s="121">
        <v>-15.881353000000001</v>
      </c>
      <c r="P79" s="121">
        <v>-16.358170000000001</v>
      </c>
      <c r="Q79" s="121">
        <v>-16.206213000000002</v>
      </c>
      <c r="R79" s="121">
        <v>-16.255504999999999</v>
      </c>
      <c r="S79" s="121">
        <v>-16.216426999999999</v>
      </c>
      <c r="T79" s="121">
        <v>-15.989965</v>
      </c>
      <c r="U79" s="121">
        <v>-15.89808</v>
      </c>
      <c r="V79" s="121">
        <v>-15.709785</v>
      </c>
      <c r="W79" s="121">
        <v>-15.650741</v>
      </c>
      <c r="X79" s="121">
        <v>-16.339217999999999</v>
      </c>
      <c r="Y79" s="121">
        <v>-16.819391</v>
      </c>
      <c r="Z79" s="121">
        <v>-16.667535999999998</v>
      </c>
      <c r="AA79" s="121">
        <v>-15.753849000000001</v>
      </c>
      <c r="AB79" s="121">
        <v>-14.291975000000001</v>
      </c>
      <c r="AC79" s="121">
        <v>-14.975084000000001</v>
      </c>
      <c r="AD79" s="121">
        <v>-15.199617999999999</v>
      </c>
      <c r="AE79" s="121">
        <v>-14.228201</v>
      </c>
      <c r="AF79" s="117">
        <v>2.9204000000000001E-2</v>
      </c>
      <c r="AG79" s="38"/>
    </row>
    <row r="80" spans="1:33" ht="15" customHeight="1" x14ac:dyDescent="0.2">
      <c r="B80" s="114"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115" t="s">
        <v>660</v>
      </c>
      <c r="C81" s="120">
        <v>371.54986600000001</v>
      </c>
      <c r="D81" s="120">
        <v>259.37899800000002</v>
      </c>
      <c r="E81" s="120">
        <v>259.57302900000002</v>
      </c>
      <c r="F81" s="120">
        <v>232.129929</v>
      </c>
      <c r="G81" s="120">
        <v>226.695358</v>
      </c>
      <c r="H81" s="120">
        <v>230.643417</v>
      </c>
      <c r="I81" s="120">
        <v>226.08374000000001</v>
      </c>
      <c r="J81" s="120">
        <v>232.23867799999999</v>
      </c>
      <c r="K81" s="120">
        <v>231.895477</v>
      </c>
      <c r="L81" s="120">
        <v>233.486526</v>
      </c>
      <c r="M81" s="120">
        <v>236.03286700000001</v>
      </c>
      <c r="N81" s="120">
        <v>240.64068599999999</v>
      </c>
      <c r="O81" s="120">
        <v>243.30296300000001</v>
      </c>
      <c r="P81" s="120">
        <v>245.917023</v>
      </c>
      <c r="Q81" s="120">
        <v>250.354614</v>
      </c>
      <c r="R81" s="120">
        <v>253.15034499999999</v>
      </c>
      <c r="S81" s="120">
        <v>254.66563400000001</v>
      </c>
      <c r="T81" s="120">
        <v>260.30960099999999</v>
      </c>
      <c r="U81" s="120">
        <v>261.28448500000002</v>
      </c>
      <c r="V81" s="120">
        <v>262.86828600000001</v>
      </c>
      <c r="W81" s="120">
        <v>265.90976000000001</v>
      </c>
      <c r="X81" s="120">
        <v>260.54431199999999</v>
      </c>
      <c r="Y81" s="120">
        <v>259.02355999999997</v>
      </c>
      <c r="Z81" s="120">
        <v>258.94757099999998</v>
      </c>
      <c r="AA81" s="120">
        <v>264.77255200000002</v>
      </c>
      <c r="AB81" s="120">
        <v>269.82757600000002</v>
      </c>
      <c r="AC81" s="120">
        <v>265.01464800000002</v>
      </c>
      <c r="AD81" s="120">
        <v>261.408142</v>
      </c>
      <c r="AE81" s="120">
        <v>263.65222199999999</v>
      </c>
      <c r="AF81" s="117">
        <v>-1.2177E-2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126" t="s">
        <v>587</v>
      </c>
      <c r="C84" s="127"/>
      <c r="D84" s="127"/>
      <c r="E84" s="127"/>
      <c r="F84" s="127"/>
      <c r="G84" s="127"/>
      <c r="H84" s="127"/>
      <c r="I84" s="127"/>
      <c r="J84" s="127"/>
      <c r="K84" s="127"/>
      <c r="L84" s="127"/>
      <c r="M84" s="127"/>
      <c r="N84" s="127"/>
      <c r="O84" s="127"/>
      <c r="P84" s="127"/>
      <c r="Q84" s="127"/>
      <c r="R84" s="127"/>
      <c r="S84" s="127"/>
      <c r="T84" s="127"/>
      <c r="U84" s="127"/>
      <c r="V84" s="127"/>
      <c r="W84" s="127"/>
      <c r="X84" s="127"/>
      <c r="Y84" s="127"/>
      <c r="Z84" s="127"/>
      <c r="AA84" s="127"/>
      <c r="AB84" s="127"/>
      <c r="AC84" s="127"/>
      <c r="AD84" s="127"/>
      <c r="AE84" s="127"/>
      <c r="AF84" s="127"/>
      <c r="AG84" s="127"/>
      <c r="AH84" s="108"/>
    </row>
    <row r="85" spans="1:34" ht="15" customHeight="1" x14ac:dyDescent="0.2">
      <c r="B85" s="38" t="s">
        <v>661</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662</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664</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665</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666</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128" t="s">
        <v>833</v>
      </c>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c r="AA112" s="128"/>
      <c r="AB112" s="128"/>
      <c r="AC112" s="128"/>
      <c r="AD112" s="128"/>
      <c r="AE112" s="128"/>
      <c r="AF112" s="128"/>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125"/>
      <c r="C308" s="125"/>
      <c r="D308" s="125"/>
      <c r="E308" s="125"/>
      <c r="F308" s="125"/>
      <c r="G308" s="125"/>
      <c r="H308" s="125"/>
      <c r="I308" s="125"/>
      <c r="J308" s="125"/>
      <c r="K308" s="125"/>
      <c r="L308" s="125"/>
      <c r="M308" s="125"/>
      <c r="N308" s="125"/>
      <c r="O308" s="125"/>
      <c r="P308" s="125"/>
      <c r="Q308" s="125"/>
      <c r="R308" s="125"/>
      <c r="S308" s="125"/>
      <c r="T308" s="125"/>
      <c r="U308" s="125"/>
      <c r="V308" s="125"/>
      <c r="W308" s="125"/>
      <c r="X308" s="125"/>
      <c r="Y308" s="125"/>
      <c r="Z308" s="125"/>
      <c r="AA308" s="125"/>
      <c r="AB308" s="125"/>
      <c r="AC308" s="125"/>
      <c r="AD308" s="125"/>
      <c r="AE308" s="125"/>
      <c r="AF308" s="125"/>
    </row>
    <row r="511" spans="2:32" ht="15" customHeight="1" x14ac:dyDescent="0.2">
      <c r="B511" s="125"/>
      <c r="C511" s="125"/>
      <c r="D511" s="125"/>
      <c r="E511" s="125"/>
      <c r="F511" s="125"/>
      <c r="G511" s="125"/>
      <c r="H511" s="125"/>
      <c r="I511" s="125"/>
      <c r="J511" s="125"/>
      <c r="K511" s="125"/>
      <c r="L511" s="125"/>
      <c r="M511" s="125"/>
      <c r="N511" s="125"/>
      <c r="O511" s="125"/>
      <c r="P511" s="125"/>
      <c r="Q511" s="125"/>
      <c r="R511" s="125"/>
      <c r="S511" s="125"/>
      <c r="T511" s="125"/>
      <c r="U511" s="125"/>
      <c r="V511" s="125"/>
      <c r="W511" s="125"/>
      <c r="X511" s="125"/>
      <c r="Y511" s="125"/>
      <c r="Z511" s="125"/>
      <c r="AA511" s="125"/>
      <c r="AB511" s="125"/>
      <c r="AC511" s="125"/>
      <c r="AD511" s="125"/>
      <c r="AE511" s="125"/>
      <c r="AF511" s="125"/>
    </row>
    <row r="712" spans="2:32" ht="15" customHeight="1" x14ac:dyDescent="0.2">
      <c r="B712" s="125"/>
      <c r="C712" s="125"/>
      <c r="D712" s="125"/>
      <c r="E712" s="125"/>
      <c r="F712" s="125"/>
      <c r="G712" s="125"/>
      <c r="H712" s="125"/>
      <c r="I712" s="125"/>
      <c r="J712" s="125"/>
      <c r="K712" s="125"/>
      <c r="L712" s="125"/>
      <c r="M712" s="125"/>
      <c r="N712" s="125"/>
      <c r="O712" s="125"/>
      <c r="P712" s="125"/>
      <c r="Q712" s="125"/>
      <c r="R712" s="125"/>
      <c r="S712" s="125"/>
      <c r="T712" s="125"/>
      <c r="U712" s="125"/>
      <c r="V712" s="125"/>
      <c r="W712" s="125"/>
      <c r="X712" s="125"/>
      <c r="Y712" s="125"/>
      <c r="Z712" s="125"/>
      <c r="AA712" s="125"/>
      <c r="AB712" s="125"/>
      <c r="AC712" s="125"/>
      <c r="AD712" s="125"/>
      <c r="AE712" s="125"/>
      <c r="AF712" s="125"/>
    </row>
    <row r="887" spans="2:32" ht="15" customHeight="1" x14ac:dyDescent="0.2">
      <c r="B887" s="125"/>
      <c r="C887" s="125"/>
      <c r="D887" s="125"/>
      <c r="E887" s="125"/>
      <c r="F887" s="125"/>
      <c r="G887" s="125"/>
      <c r="H887" s="125"/>
      <c r="I887" s="125"/>
      <c r="J887" s="125"/>
      <c r="K887" s="125"/>
      <c r="L887" s="125"/>
      <c r="M887" s="125"/>
      <c r="N887" s="125"/>
      <c r="O887" s="125"/>
      <c r="P887" s="125"/>
      <c r="Q887" s="125"/>
      <c r="R887" s="125"/>
      <c r="S887" s="125"/>
      <c r="T887" s="125"/>
      <c r="U887" s="125"/>
      <c r="V887" s="125"/>
      <c r="W887" s="125"/>
      <c r="X887" s="125"/>
      <c r="Y887" s="125"/>
      <c r="Z887" s="125"/>
      <c r="AA887" s="125"/>
      <c r="AB887" s="125"/>
      <c r="AC887" s="125"/>
      <c r="AD887" s="125"/>
      <c r="AE887" s="125"/>
      <c r="AF887" s="125"/>
    </row>
    <row r="1101" spans="2:32" ht="15" customHeight="1" x14ac:dyDescent="0.2">
      <c r="B1101" s="125"/>
      <c r="C1101" s="125"/>
      <c r="D1101" s="125"/>
      <c r="E1101" s="125"/>
      <c r="F1101" s="125"/>
      <c r="G1101" s="125"/>
      <c r="H1101" s="125"/>
      <c r="I1101" s="125"/>
      <c r="J1101" s="125"/>
      <c r="K1101" s="125"/>
      <c r="L1101" s="125"/>
      <c r="M1101" s="125"/>
      <c r="N1101" s="125"/>
      <c r="O1101" s="125"/>
      <c r="P1101" s="125"/>
      <c r="Q1101" s="125"/>
      <c r="R1101" s="125"/>
      <c r="S1101" s="125"/>
      <c r="T1101" s="125"/>
      <c r="U1101" s="125"/>
      <c r="V1101" s="125"/>
      <c r="W1101" s="125"/>
      <c r="X1101" s="125"/>
      <c r="Y1101" s="125"/>
      <c r="Z1101" s="125"/>
      <c r="AA1101" s="125"/>
      <c r="AB1101" s="125"/>
      <c r="AC1101" s="125"/>
      <c r="AD1101" s="125"/>
      <c r="AE1101" s="125"/>
      <c r="AF1101" s="125"/>
    </row>
    <row r="1229" spans="2:32" ht="15" customHeight="1" x14ac:dyDescent="0.2">
      <c r="B1229" s="125"/>
      <c r="C1229" s="125"/>
      <c r="D1229" s="125"/>
      <c r="E1229" s="125"/>
      <c r="F1229" s="125"/>
      <c r="G1229" s="125"/>
      <c r="H1229" s="125"/>
      <c r="I1229" s="125"/>
      <c r="J1229" s="125"/>
      <c r="K1229" s="125"/>
      <c r="L1229" s="125"/>
      <c r="M1229" s="125"/>
      <c r="N1229" s="125"/>
      <c r="O1229" s="125"/>
      <c r="P1229" s="125"/>
      <c r="Q1229" s="125"/>
      <c r="R1229" s="125"/>
      <c r="S1229" s="125"/>
      <c r="T1229" s="125"/>
      <c r="U1229" s="125"/>
      <c r="V1229" s="125"/>
      <c r="W1229" s="125"/>
      <c r="X1229" s="125"/>
      <c r="Y1229" s="125"/>
      <c r="Z1229" s="125"/>
      <c r="AA1229" s="125"/>
      <c r="AB1229" s="125"/>
      <c r="AC1229" s="125"/>
      <c r="AD1229" s="125"/>
      <c r="AE1229" s="125"/>
      <c r="AF1229" s="125"/>
    </row>
    <row r="1390" spans="2:32" ht="15" customHeight="1" x14ac:dyDescent="0.2">
      <c r="B1390" s="125"/>
      <c r="C1390" s="125"/>
      <c r="D1390" s="125"/>
      <c r="E1390" s="125"/>
      <c r="F1390" s="125"/>
      <c r="G1390" s="125"/>
      <c r="H1390" s="125"/>
      <c r="I1390" s="125"/>
      <c r="J1390" s="125"/>
      <c r="K1390" s="125"/>
      <c r="L1390" s="125"/>
      <c r="M1390" s="125"/>
      <c r="N1390" s="125"/>
      <c r="O1390" s="125"/>
      <c r="P1390" s="125"/>
      <c r="Q1390" s="125"/>
      <c r="R1390" s="125"/>
      <c r="S1390" s="125"/>
      <c r="T1390" s="125"/>
      <c r="U1390" s="125"/>
      <c r="V1390" s="125"/>
      <c r="W1390" s="125"/>
      <c r="X1390" s="125"/>
      <c r="Y1390" s="125"/>
      <c r="Z1390" s="125"/>
      <c r="AA1390" s="125"/>
      <c r="AB1390" s="125"/>
      <c r="AC1390" s="125"/>
      <c r="AD1390" s="125"/>
      <c r="AE1390" s="125"/>
      <c r="AF1390" s="125"/>
    </row>
    <row r="1502" spans="2:32" ht="15" customHeight="1" x14ac:dyDescent="0.2">
      <c r="B1502" s="125"/>
      <c r="C1502" s="125"/>
      <c r="D1502" s="125"/>
      <c r="E1502" s="125"/>
      <c r="F1502" s="125"/>
      <c r="G1502" s="125"/>
      <c r="H1502" s="125"/>
      <c r="I1502" s="125"/>
      <c r="J1502" s="125"/>
      <c r="K1502" s="125"/>
      <c r="L1502" s="125"/>
      <c r="M1502" s="125"/>
      <c r="N1502" s="125"/>
      <c r="O1502" s="125"/>
      <c r="P1502" s="125"/>
      <c r="Q1502" s="125"/>
      <c r="R1502" s="125"/>
      <c r="S1502" s="125"/>
      <c r="T1502" s="125"/>
      <c r="U1502" s="125"/>
      <c r="V1502" s="125"/>
      <c r="W1502" s="125"/>
      <c r="X1502" s="125"/>
      <c r="Y1502" s="125"/>
      <c r="Z1502" s="125"/>
      <c r="AA1502" s="125"/>
      <c r="AB1502" s="125"/>
      <c r="AC1502" s="125"/>
      <c r="AD1502" s="125"/>
      <c r="AE1502" s="125"/>
      <c r="AF1502" s="125"/>
    </row>
    <row r="1604" spans="2:32" ht="15" customHeight="1" x14ac:dyDescent="0.2">
      <c r="B1604" s="125"/>
      <c r="C1604" s="125"/>
      <c r="D1604" s="125"/>
      <c r="E1604" s="125"/>
      <c r="F1604" s="125"/>
      <c r="G1604" s="125"/>
      <c r="H1604" s="125"/>
      <c r="I1604" s="125"/>
      <c r="J1604" s="125"/>
      <c r="K1604" s="125"/>
      <c r="L1604" s="125"/>
      <c r="M1604" s="125"/>
      <c r="N1604" s="125"/>
      <c r="O1604" s="125"/>
      <c r="P1604" s="125"/>
      <c r="Q1604" s="125"/>
      <c r="R1604" s="125"/>
      <c r="S1604" s="125"/>
      <c r="T1604" s="125"/>
      <c r="U1604" s="125"/>
      <c r="V1604" s="125"/>
      <c r="W1604" s="125"/>
      <c r="X1604" s="125"/>
      <c r="Y1604" s="125"/>
      <c r="Z1604" s="125"/>
      <c r="AA1604" s="125"/>
      <c r="AB1604" s="125"/>
      <c r="AC1604" s="125"/>
      <c r="AD1604" s="125"/>
      <c r="AE1604" s="125"/>
      <c r="AF1604" s="125"/>
    </row>
    <row r="1699" spans="2:32" ht="15" customHeight="1" x14ac:dyDescent="0.2">
      <c r="B1699" s="125"/>
      <c r="C1699" s="125"/>
      <c r="D1699" s="125"/>
      <c r="E1699" s="125"/>
      <c r="F1699" s="125"/>
      <c r="G1699" s="125"/>
      <c r="H1699" s="125"/>
      <c r="I1699" s="125"/>
      <c r="J1699" s="125"/>
      <c r="K1699" s="125"/>
      <c r="L1699" s="125"/>
      <c r="M1699" s="125"/>
      <c r="N1699" s="125"/>
      <c r="O1699" s="125"/>
      <c r="P1699" s="125"/>
      <c r="Q1699" s="125"/>
      <c r="R1699" s="125"/>
      <c r="S1699" s="125"/>
      <c r="T1699" s="125"/>
      <c r="U1699" s="125"/>
      <c r="V1699" s="125"/>
      <c r="W1699" s="125"/>
      <c r="X1699" s="125"/>
      <c r="Y1699" s="125"/>
      <c r="Z1699" s="125"/>
      <c r="AA1699" s="125"/>
      <c r="AB1699" s="125"/>
      <c r="AC1699" s="125"/>
      <c r="AD1699" s="125"/>
      <c r="AE1699" s="125"/>
      <c r="AF1699" s="125"/>
    </row>
    <row r="1945" spans="2:32" ht="15" customHeight="1" x14ac:dyDescent="0.2">
      <c r="B1945" s="125"/>
      <c r="C1945" s="125"/>
      <c r="D1945" s="125"/>
      <c r="E1945" s="125"/>
      <c r="F1945" s="125"/>
      <c r="G1945" s="125"/>
      <c r="H1945" s="125"/>
      <c r="I1945" s="125"/>
      <c r="J1945" s="125"/>
      <c r="K1945" s="125"/>
      <c r="L1945" s="125"/>
      <c r="M1945" s="125"/>
      <c r="N1945" s="125"/>
      <c r="O1945" s="125"/>
      <c r="P1945" s="125"/>
      <c r="Q1945" s="125"/>
      <c r="R1945" s="125"/>
      <c r="S1945" s="125"/>
      <c r="T1945" s="125"/>
      <c r="U1945" s="125"/>
      <c r="V1945" s="125"/>
      <c r="W1945" s="125"/>
      <c r="X1945" s="125"/>
      <c r="Y1945" s="125"/>
      <c r="Z1945" s="125"/>
      <c r="AA1945" s="125"/>
      <c r="AB1945" s="125"/>
      <c r="AC1945" s="125"/>
      <c r="AD1945" s="125"/>
      <c r="AE1945" s="125"/>
      <c r="AF1945" s="125"/>
    </row>
    <row r="2031" spans="2:32" ht="15" customHeight="1" x14ac:dyDescent="0.2">
      <c r="B2031" s="125"/>
      <c r="C2031" s="125"/>
      <c r="D2031" s="125"/>
      <c r="E2031" s="125"/>
      <c r="F2031" s="125"/>
      <c r="G2031" s="125"/>
      <c r="H2031" s="125"/>
      <c r="I2031" s="125"/>
      <c r="J2031" s="125"/>
      <c r="K2031" s="125"/>
      <c r="L2031" s="125"/>
      <c r="M2031" s="125"/>
      <c r="N2031" s="125"/>
      <c r="O2031" s="125"/>
      <c r="P2031" s="125"/>
      <c r="Q2031" s="125"/>
      <c r="R2031" s="125"/>
      <c r="S2031" s="125"/>
      <c r="T2031" s="125"/>
      <c r="U2031" s="125"/>
      <c r="V2031" s="125"/>
      <c r="W2031" s="125"/>
      <c r="X2031" s="125"/>
      <c r="Y2031" s="125"/>
      <c r="Z2031" s="125"/>
      <c r="AA2031" s="125"/>
      <c r="AB2031" s="125"/>
      <c r="AC2031" s="125"/>
      <c r="AD2031" s="125"/>
      <c r="AE2031" s="125"/>
      <c r="AF2031" s="125"/>
    </row>
    <row r="2153" spans="2:32" ht="15" customHeight="1" x14ac:dyDescent="0.2">
      <c r="B2153" s="125"/>
      <c r="C2153" s="125"/>
      <c r="D2153" s="125"/>
      <c r="E2153" s="125"/>
      <c r="F2153" s="125"/>
      <c r="G2153" s="125"/>
      <c r="H2153" s="125"/>
      <c r="I2153" s="125"/>
      <c r="J2153" s="125"/>
      <c r="K2153" s="125"/>
      <c r="L2153" s="125"/>
      <c r="M2153" s="125"/>
      <c r="N2153" s="125"/>
      <c r="O2153" s="125"/>
      <c r="P2153" s="125"/>
      <c r="Q2153" s="125"/>
      <c r="R2153" s="125"/>
      <c r="S2153" s="125"/>
      <c r="T2153" s="125"/>
      <c r="U2153" s="125"/>
      <c r="V2153" s="125"/>
      <c r="W2153" s="125"/>
      <c r="X2153" s="125"/>
      <c r="Y2153" s="125"/>
      <c r="Z2153" s="125"/>
      <c r="AA2153" s="125"/>
      <c r="AB2153" s="125"/>
      <c r="AC2153" s="125"/>
      <c r="AD2153" s="125"/>
      <c r="AE2153" s="125"/>
      <c r="AF2153" s="125"/>
    </row>
    <row r="2317" spans="2:32" ht="15" customHeight="1" x14ac:dyDescent="0.2">
      <c r="B2317" s="125"/>
      <c r="C2317" s="125"/>
      <c r="D2317" s="125"/>
      <c r="E2317" s="125"/>
      <c r="F2317" s="125"/>
      <c r="G2317" s="125"/>
      <c r="H2317" s="125"/>
      <c r="I2317" s="125"/>
      <c r="J2317" s="125"/>
      <c r="K2317" s="125"/>
      <c r="L2317" s="125"/>
      <c r="M2317" s="125"/>
      <c r="N2317" s="125"/>
      <c r="O2317" s="125"/>
      <c r="P2317" s="125"/>
      <c r="Q2317" s="125"/>
      <c r="R2317" s="125"/>
      <c r="S2317" s="125"/>
      <c r="T2317" s="125"/>
      <c r="U2317" s="125"/>
      <c r="V2317" s="125"/>
      <c r="W2317" s="125"/>
      <c r="X2317" s="125"/>
      <c r="Y2317" s="125"/>
      <c r="Z2317" s="125"/>
      <c r="AA2317" s="125"/>
      <c r="AB2317" s="125"/>
      <c r="AC2317" s="125"/>
      <c r="AD2317" s="125"/>
      <c r="AE2317" s="125"/>
      <c r="AF2317" s="125"/>
    </row>
    <row r="2419" spans="2:32" ht="15" customHeight="1" x14ac:dyDescent="0.2">
      <c r="B2419" s="125"/>
      <c r="C2419" s="125"/>
      <c r="D2419" s="125"/>
      <c r="E2419" s="125"/>
      <c r="F2419" s="125"/>
      <c r="G2419" s="125"/>
      <c r="H2419" s="125"/>
      <c r="I2419" s="125"/>
      <c r="J2419" s="125"/>
      <c r="K2419" s="125"/>
      <c r="L2419" s="125"/>
      <c r="M2419" s="125"/>
      <c r="N2419" s="125"/>
      <c r="O2419" s="125"/>
      <c r="P2419" s="125"/>
      <c r="Q2419" s="125"/>
      <c r="R2419" s="125"/>
      <c r="S2419" s="125"/>
      <c r="T2419" s="125"/>
      <c r="U2419" s="125"/>
      <c r="V2419" s="125"/>
      <c r="W2419" s="125"/>
      <c r="X2419" s="125"/>
      <c r="Y2419" s="125"/>
      <c r="Z2419" s="125"/>
      <c r="AA2419" s="125"/>
      <c r="AB2419" s="125"/>
      <c r="AC2419" s="125"/>
      <c r="AD2419" s="125"/>
      <c r="AE2419" s="125"/>
      <c r="AF2419" s="125"/>
    </row>
    <row r="2509" spans="2:32" ht="15" customHeight="1" x14ac:dyDescent="0.2">
      <c r="B2509" s="125"/>
      <c r="C2509" s="125"/>
      <c r="D2509" s="125"/>
      <c r="E2509" s="125"/>
      <c r="F2509" s="125"/>
      <c r="G2509" s="125"/>
      <c r="H2509" s="125"/>
      <c r="I2509" s="125"/>
      <c r="J2509" s="125"/>
      <c r="K2509" s="125"/>
      <c r="L2509" s="125"/>
      <c r="M2509" s="125"/>
      <c r="N2509" s="125"/>
      <c r="O2509" s="125"/>
      <c r="P2509" s="125"/>
      <c r="Q2509" s="125"/>
      <c r="R2509" s="125"/>
      <c r="S2509" s="125"/>
      <c r="T2509" s="125"/>
      <c r="U2509" s="125"/>
      <c r="V2509" s="125"/>
      <c r="W2509" s="125"/>
      <c r="X2509" s="125"/>
      <c r="Y2509" s="125"/>
      <c r="Z2509" s="125"/>
      <c r="AA2509" s="125"/>
      <c r="AB2509" s="125"/>
      <c r="AC2509" s="125"/>
      <c r="AD2509" s="125"/>
      <c r="AE2509" s="125"/>
      <c r="AF2509" s="125"/>
    </row>
    <row r="2598" spans="2:32" ht="15" customHeight="1" x14ac:dyDescent="0.2">
      <c r="B2598" s="125"/>
      <c r="C2598" s="125"/>
      <c r="D2598" s="125"/>
      <c r="E2598" s="125"/>
      <c r="F2598" s="125"/>
      <c r="G2598" s="125"/>
      <c r="H2598" s="125"/>
      <c r="I2598" s="125"/>
      <c r="J2598" s="125"/>
      <c r="K2598" s="125"/>
      <c r="L2598" s="125"/>
      <c r="M2598" s="125"/>
      <c r="N2598" s="125"/>
      <c r="O2598" s="125"/>
      <c r="P2598" s="125"/>
      <c r="Q2598" s="125"/>
      <c r="R2598" s="125"/>
      <c r="S2598" s="125"/>
      <c r="T2598" s="125"/>
      <c r="U2598" s="125"/>
      <c r="V2598" s="125"/>
      <c r="W2598" s="125"/>
      <c r="X2598" s="125"/>
      <c r="Y2598" s="125"/>
      <c r="Z2598" s="125"/>
      <c r="AA2598" s="125"/>
      <c r="AB2598" s="125"/>
      <c r="AC2598" s="125"/>
      <c r="AD2598" s="125"/>
      <c r="AE2598" s="125"/>
      <c r="AF2598" s="125"/>
    </row>
    <row r="2719" spans="2:32" ht="15" customHeight="1" x14ac:dyDescent="0.2">
      <c r="B2719" s="125"/>
      <c r="C2719" s="125"/>
      <c r="D2719" s="125"/>
      <c r="E2719" s="125"/>
      <c r="F2719" s="125"/>
      <c r="G2719" s="125"/>
      <c r="H2719" s="125"/>
      <c r="I2719" s="125"/>
      <c r="J2719" s="125"/>
      <c r="K2719" s="125"/>
      <c r="L2719" s="125"/>
      <c r="M2719" s="125"/>
      <c r="N2719" s="125"/>
      <c r="O2719" s="125"/>
      <c r="P2719" s="125"/>
      <c r="Q2719" s="125"/>
      <c r="R2719" s="125"/>
      <c r="S2719" s="125"/>
      <c r="T2719" s="125"/>
      <c r="U2719" s="125"/>
      <c r="V2719" s="125"/>
      <c r="W2719" s="125"/>
      <c r="X2719" s="125"/>
      <c r="Y2719" s="125"/>
      <c r="Z2719" s="125"/>
      <c r="AA2719" s="125"/>
      <c r="AB2719" s="125"/>
      <c r="AC2719" s="125"/>
      <c r="AD2719" s="125"/>
      <c r="AE2719" s="125"/>
      <c r="AF2719" s="125"/>
    </row>
    <row r="2837" spans="2:32" ht="15" customHeight="1" x14ac:dyDescent="0.2">
      <c r="B2837" s="125"/>
      <c r="C2837" s="125"/>
      <c r="D2837" s="125"/>
      <c r="E2837" s="125"/>
      <c r="F2837" s="125"/>
      <c r="G2837" s="125"/>
      <c r="H2837" s="125"/>
      <c r="I2837" s="125"/>
      <c r="J2837" s="125"/>
      <c r="K2837" s="125"/>
      <c r="L2837" s="125"/>
      <c r="M2837" s="125"/>
      <c r="N2837" s="125"/>
      <c r="O2837" s="125"/>
      <c r="P2837" s="125"/>
      <c r="Q2837" s="125"/>
      <c r="R2837" s="125"/>
      <c r="S2837" s="125"/>
      <c r="T2837" s="125"/>
      <c r="U2837" s="125"/>
      <c r="V2837" s="125"/>
      <c r="W2837" s="125"/>
      <c r="X2837" s="125"/>
      <c r="Y2837" s="125"/>
      <c r="Z2837" s="125"/>
      <c r="AA2837" s="125"/>
      <c r="AB2837" s="125"/>
      <c r="AC2837" s="125"/>
      <c r="AD2837" s="125"/>
      <c r="AE2837" s="125"/>
      <c r="AF2837" s="12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229:AF1229"/>
    <mergeCell ref="B1390:AF1390"/>
    <mergeCell ref="B1502:AF1502"/>
    <mergeCell ref="B1604:AF1604"/>
    <mergeCell ref="B1699:AF1699"/>
  </mergeCells>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About</vt:lpstr>
      <vt:lpstr>Inflation Reduction Act</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2024-02-16T16:23:14Z</dcterms:modified>
</cp:coreProperties>
</file>